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showInkAnnotation="0" codeName="ThisWorkbook" autoCompressPictures="0"/>
  <mc:AlternateContent xmlns:mc="http://schemas.openxmlformats.org/markup-compatibility/2006">
    <mc:Choice Requires="x15">
      <x15ac:absPath xmlns:x15ac="http://schemas.microsoft.com/office/spreadsheetml/2010/11/ac" url="https://vinhunieduvn0-my.sharepoint.com/personal/dungnt_vinhuni_edu_vn/Documents/Tro li dao tao/Kế hoạch năm học/Kế hoạch năm học 2019-2020/HS chính thức/"/>
    </mc:Choice>
  </mc:AlternateContent>
  <xr:revisionPtr revIDLastSave="2" documentId="11_BEC7029D7E53B317E5E65E14A9AFD2DF988C11B4" xr6:coauthVersionLast="47" xr6:coauthVersionMax="47" xr10:uidLastSave="{7FEE6B37-650C-6F4D-84D7-F70A0B784861}"/>
  <bookViews>
    <workbookView xWindow="0" yWindow="460" windowWidth="28800" windowHeight="16120" tabRatio="889" activeTab="12" xr2:uid="{00000000-000D-0000-FFFF-FFFF00000000}"/>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QLGD'!$A$1:$Q$21</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5" i="39" l="1"/>
  <c r="L31" i="39"/>
  <c r="K31" i="39"/>
  <c r="J31" i="39"/>
  <c r="N31" i="39" s="1"/>
  <c r="H31" i="39"/>
  <c r="P31" i="39" s="1"/>
  <c r="G31" i="39"/>
  <c r="O31" i="39" s="1"/>
  <c r="N30" i="39"/>
  <c r="L30" i="39"/>
  <c r="K30" i="39"/>
  <c r="J30" i="39"/>
  <c r="H30" i="39"/>
  <c r="G30" i="39"/>
  <c r="O30" i="39" s="1"/>
  <c r="K29" i="39"/>
  <c r="J29" i="39"/>
  <c r="N29" i="39" s="1"/>
  <c r="H29" i="39"/>
  <c r="L29" i="39" s="1"/>
  <c r="G29" i="39"/>
  <c r="N28" i="39"/>
  <c r="L28" i="39"/>
  <c r="K28" i="39"/>
  <c r="J28" i="39"/>
  <c r="I28" i="39" s="1"/>
  <c r="H28" i="39"/>
  <c r="P28" i="39" s="1"/>
  <c r="G28" i="39"/>
  <c r="O28" i="39" s="1"/>
  <c r="M28" i="39" s="1"/>
  <c r="E28" i="39"/>
  <c r="L27" i="39"/>
  <c r="K27" i="39"/>
  <c r="J27" i="39"/>
  <c r="N27" i="39" s="1"/>
  <c r="I27" i="39"/>
  <c r="H27" i="39"/>
  <c r="P27" i="39" s="1"/>
  <c r="G27" i="39"/>
  <c r="O27" i="39" s="1"/>
  <c r="N26" i="39"/>
  <c r="M26" i="39" s="1"/>
  <c r="L26" i="39"/>
  <c r="K26" i="39"/>
  <c r="J26" i="39"/>
  <c r="I26" i="39" s="1"/>
  <c r="H26" i="39"/>
  <c r="P26" i="39" s="1"/>
  <c r="G26" i="39"/>
  <c r="O26" i="39" s="1"/>
  <c r="E26" i="39"/>
  <c r="L25" i="39"/>
  <c r="K25" i="39"/>
  <c r="J25" i="39"/>
  <c r="N25" i="39" s="1"/>
  <c r="I25" i="39"/>
  <c r="H25" i="39"/>
  <c r="P25" i="39" s="1"/>
  <c r="G25" i="39"/>
  <c r="E25" i="39" s="1"/>
  <c r="L24" i="39"/>
  <c r="K24" i="39"/>
  <c r="J24" i="39"/>
  <c r="I24" i="39" s="1"/>
  <c r="H24" i="39"/>
  <c r="G24" i="39"/>
  <c r="O24" i="39" s="1"/>
  <c r="E24" i="39"/>
  <c r="L23" i="39"/>
  <c r="J23" i="39"/>
  <c r="N23" i="39" s="1"/>
  <c r="H23" i="39"/>
  <c r="G23" i="39"/>
  <c r="K23" i="39" s="1"/>
  <c r="L22" i="39"/>
  <c r="K22" i="39"/>
  <c r="J22" i="39"/>
  <c r="N22" i="39" s="1"/>
  <c r="H22" i="39"/>
  <c r="P22" i="39" s="1"/>
  <c r="G22" i="39"/>
  <c r="O22" i="39" s="1"/>
  <c r="G22" i="20"/>
  <c r="G21" i="20"/>
  <c r="G20" i="20"/>
  <c r="G19" i="20"/>
  <c r="F15" i="55"/>
  <c r="E15" i="55"/>
  <c r="D15" i="55"/>
  <c r="D17" i="13"/>
  <c r="D9" i="13"/>
  <c r="E41" i="19" s="1"/>
  <c r="E39" i="19"/>
  <c r="C39" i="19"/>
  <c r="D23" i="13"/>
  <c r="C33" i="17"/>
  <c r="C31" i="17"/>
  <c r="C32" i="17"/>
  <c r="C35" i="19"/>
  <c r="E35" i="19"/>
  <c r="C36" i="19"/>
  <c r="E36" i="19" s="1"/>
  <c r="C38" i="19"/>
  <c r="E38" i="19"/>
  <c r="C37" i="19"/>
  <c r="H8" i="10"/>
  <c r="C24" i="17" s="1"/>
  <c r="F13" i="36"/>
  <c r="E14" i="36"/>
  <c r="D14" i="36"/>
  <c r="C14" i="36"/>
  <c r="F10" i="36"/>
  <c r="D10" i="20"/>
  <c r="D9" i="20"/>
  <c r="D18" i="20"/>
  <c r="D17" i="20" s="1"/>
  <c r="E18" i="20"/>
  <c r="E17" i="20"/>
  <c r="F18" i="20"/>
  <c r="F17" i="20"/>
  <c r="H84" i="52"/>
  <c r="H93" i="52"/>
  <c r="H95" i="52"/>
  <c r="H96" i="52"/>
  <c r="H97" i="52"/>
  <c r="H89" i="52"/>
  <c r="I84" i="52"/>
  <c r="I93" i="52"/>
  <c r="I95" i="52"/>
  <c r="I96" i="52"/>
  <c r="I97" i="52"/>
  <c r="I89" i="52"/>
  <c r="J17" i="38"/>
  <c r="N17" i="38" s="1"/>
  <c r="C9" i="17"/>
  <c r="G13" i="20"/>
  <c r="H16" i="10"/>
  <c r="F12" i="36"/>
  <c r="C34" i="17" s="1"/>
  <c r="F11" i="36"/>
  <c r="F9" i="36"/>
  <c r="F14" i="36" s="1"/>
  <c r="C38" i="17"/>
  <c r="F15" i="54"/>
  <c r="C25" i="17"/>
  <c r="C14" i="17"/>
  <c r="F5" i="32"/>
  <c r="F43" i="32" s="1"/>
  <c r="F6"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E43" i="32"/>
  <c r="D43" i="32"/>
  <c r="C43" i="32"/>
  <c r="D9" i="55"/>
  <c r="D8" i="55"/>
  <c r="E8" i="55"/>
  <c r="G15" i="55"/>
  <c r="E9" i="55"/>
  <c r="F9" i="55"/>
  <c r="F8" i="55" s="1"/>
  <c r="G10" i="55"/>
  <c r="G12" i="55"/>
  <c r="K16" i="41"/>
  <c r="K17" i="41"/>
  <c r="K18" i="41"/>
  <c r="K15" i="41"/>
  <c r="J16" i="41"/>
  <c r="J17" i="41"/>
  <c r="J18" i="41"/>
  <c r="J19" i="41"/>
  <c r="J15" i="41"/>
  <c r="I49" i="52"/>
  <c r="F49" i="52" s="1"/>
  <c r="I50" i="52"/>
  <c r="F50" i="52" s="1"/>
  <c r="I51" i="52"/>
  <c r="I52" i="52"/>
  <c r="I53" i="52"/>
  <c r="F53" i="52" s="1"/>
  <c r="F51" i="52"/>
  <c r="F52" i="52"/>
  <c r="F48" i="52"/>
  <c r="I48" i="52"/>
  <c r="J256" i="52"/>
  <c r="F256" i="52" s="1"/>
  <c r="J257" i="52"/>
  <c r="J258" i="52"/>
  <c r="J259" i="52"/>
  <c r="J255" i="52"/>
  <c r="I248" i="52"/>
  <c r="I249" i="52"/>
  <c r="I250" i="52"/>
  <c r="I251" i="52"/>
  <c r="I252" i="52"/>
  <c r="I253" i="52"/>
  <c r="I254" i="52"/>
  <c r="I247" i="52"/>
  <c r="F199" i="52"/>
  <c r="I198" i="52"/>
  <c r="F198" i="52" s="1"/>
  <c r="I199" i="52"/>
  <c r="I200" i="52"/>
  <c r="F200" i="52" s="1"/>
  <c r="I197" i="52"/>
  <c r="F197" i="52" s="1"/>
  <c r="I162" i="52"/>
  <c r="I163" i="52"/>
  <c r="I164" i="52"/>
  <c r="I165" i="52"/>
  <c r="F165" i="52" s="1"/>
  <c r="I166" i="52"/>
  <c r="I167" i="52"/>
  <c r="F167" i="52" s="1"/>
  <c r="I161" i="52"/>
  <c r="K117" i="52"/>
  <c r="F117" i="52" s="1"/>
  <c r="K116" i="52"/>
  <c r="F115" i="52"/>
  <c r="F116" i="52"/>
  <c r="I112" i="52"/>
  <c r="F112" i="52" s="1"/>
  <c r="I113" i="52"/>
  <c r="F113" i="52" s="1"/>
  <c r="I114" i="52"/>
  <c r="F114" i="52" s="1"/>
  <c r="I115" i="52"/>
  <c r="I111" i="52"/>
  <c r="F111" i="52"/>
  <c r="F162" i="52"/>
  <c r="F163" i="52"/>
  <c r="F164" i="52"/>
  <c r="F166" i="52"/>
  <c r="F161" i="52"/>
  <c r="F248" i="52"/>
  <c r="F249" i="52"/>
  <c r="F250" i="52"/>
  <c r="F251" i="52"/>
  <c r="F252" i="52"/>
  <c r="F253" i="52"/>
  <c r="F257" i="52"/>
  <c r="F258" i="52"/>
  <c r="F259" i="52"/>
  <c r="F247" i="52"/>
  <c r="I206" i="52"/>
  <c r="I168" i="52"/>
  <c r="N15" i="41"/>
  <c r="N16" i="41"/>
  <c r="N17" i="41"/>
  <c r="N18" i="41"/>
  <c r="N21" i="41" s="1"/>
  <c r="M217" i="52" s="1"/>
  <c r="N19" i="41"/>
  <c r="H13" i="10"/>
  <c r="C29" i="17" s="1"/>
  <c r="C76" i="52"/>
  <c r="C56" i="52"/>
  <c r="D45" i="52"/>
  <c r="E45" i="52"/>
  <c r="G45" i="52"/>
  <c r="J45" i="52"/>
  <c r="K45" i="52"/>
  <c r="C45" i="52"/>
  <c r="C300" i="52" s="1"/>
  <c r="K18" i="7"/>
  <c r="K19" i="7"/>
  <c r="K20" i="7"/>
  <c r="K21" i="7"/>
  <c r="J15" i="7"/>
  <c r="J16" i="7"/>
  <c r="J17" i="7"/>
  <c r="J18" i="7"/>
  <c r="J19" i="7"/>
  <c r="J20" i="7"/>
  <c r="J21" i="7"/>
  <c r="J22" i="7"/>
  <c r="J14" i="7"/>
  <c r="E44" i="20"/>
  <c r="E43" i="20" s="1"/>
  <c r="E42" i="20" s="1"/>
  <c r="E59" i="20" s="1"/>
  <c r="E51" i="20"/>
  <c r="E50" i="20" s="1"/>
  <c r="E56" i="20"/>
  <c r="E10" i="20"/>
  <c r="E9" i="20" s="1"/>
  <c r="E8" i="20" s="1"/>
  <c r="E24" i="20"/>
  <c r="E30" i="20"/>
  <c r="E29" i="20" s="1"/>
  <c r="E23" i="20" s="1"/>
  <c r="E35" i="20"/>
  <c r="F44" i="20"/>
  <c r="F43" i="20" s="1"/>
  <c r="F42" i="20" s="1"/>
  <c r="F51" i="20"/>
  <c r="F50" i="20" s="1"/>
  <c r="F56" i="20"/>
  <c r="F10" i="20"/>
  <c r="F9" i="20" s="1"/>
  <c r="F24" i="20"/>
  <c r="F23" i="20" s="1"/>
  <c r="F30" i="20"/>
  <c r="F35" i="20"/>
  <c r="D44" i="20"/>
  <c r="D43" i="20" s="1"/>
  <c r="D51" i="20"/>
  <c r="D56" i="20"/>
  <c r="D50" i="20"/>
  <c r="D24" i="20"/>
  <c r="D30" i="20"/>
  <c r="D29" i="20" s="1"/>
  <c r="D23" i="20" s="1"/>
  <c r="D35" i="20"/>
  <c r="G46" i="20"/>
  <c r="G47" i="20"/>
  <c r="G48" i="20"/>
  <c r="E108" i="52"/>
  <c r="E120" i="52"/>
  <c r="E135" i="52" s="1"/>
  <c r="E134" i="52"/>
  <c r="I83" i="52"/>
  <c r="F84" i="52"/>
  <c r="I85" i="52"/>
  <c r="F85" i="52"/>
  <c r="I86" i="52"/>
  <c r="F86" i="52" s="1"/>
  <c r="I87" i="52"/>
  <c r="F87" i="52"/>
  <c r="I88" i="52"/>
  <c r="F88" i="52" s="1"/>
  <c r="F89" i="52"/>
  <c r="I90" i="52"/>
  <c r="F90" i="52"/>
  <c r="I91" i="52"/>
  <c r="F91" i="52"/>
  <c r="I92" i="52"/>
  <c r="F92" i="52" s="1"/>
  <c r="F93" i="52"/>
  <c r="I94" i="52"/>
  <c r="F94" i="52"/>
  <c r="F95" i="52"/>
  <c r="F96" i="52"/>
  <c r="F97" i="52"/>
  <c r="I98" i="52"/>
  <c r="F98" i="52" s="1"/>
  <c r="I99" i="52"/>
  <c r="F99" i="52"/>
  <c r="I100" i="52"/>
  <c r="F100" i="52"/>
  <c r="I101" i="52"/>
  <c r="F101" i="52"/>
  <c r="I103" i="52"/>
  <c r="F103" i="52" s="1"/>
  <c r="I105" i="52"/>
  <c r="F105" i="52"/>
  <c r="H106" i="52"/>
  <c r="I106" i="52"/>
  <c r="F106" i="52" s="1"/>
  <c r="I107" i="52"/>
  <c r="F107" i="52" s="1"/>
  <c r="I119" i="52"/>
  <c r="I120" i="52" s="1"/>
  <c r="F119" i="52"/>
  <c r="I123" i="52"/>
  <c r="I124" i="52"/>
  <c r="F124" i="52"/>
  <c r="I125" i="52"/>
  <c r="F125" i="52" s="1"/>
  <c r="I126" i="52"/>
  <c r="F126" i="52"/>
  <c r="I127" i="52"/>
  <c r="F127" i="52" s="1"/>
  <c r="I128" i="52"/>
  <c r="F128" i="52"/>
  <c r="I129" i="52"/>
  <c r="F129" i="52" s="1"/>
  <c r="I130" i="52"/>
  <c r="F130" i="52"/>
  <c r="I131" i="52"/>
  <c r="F131" i="52" s="1"/>
  <c r="I132" i="52"/>
  <c r="F132" i="52"/>
  <c r="I133" i="52"/>
  <c r="F133" i="52" s="1"/>
  <c r="G108" i="52"/>
  <c r="G135" i="52" s="1"/>
  <c r="G120" i="52"/>
  <c r="G134" i="52"/>
  <c r="H83" i="52"/>
  <c r="H85" i="52"/>
  <c r="H86" i="52"/>
  <c r="H87" i="52"/>
  <c r="H88" i="52"/>
  <c r="H90" i="52"/>
  <c r="H91" i="52"/>
  <c r="H92" i="52"/>
  <c r="H94" i="52"/>
  <c r="H98" i="52"/>
  <c r="H99" i="52"/>
  <c r="H100" i="52"/>
  <c r="H101" i="52"/>
  <c r="H102" i="52"/>
  <c r="H103" i="52"/>
  <c r="H104" i="52"/>
  <c r="H105" i="52"/>
  <c r="H107" i="52"/>
  <c r="H111" i="52"/>
  <c r="H112" i="52"/>
  <c r="H113" i="52"/>
  <c r="H114" i="52"/>
  <c r="H115" i="52"/>
  <c r="H116" i="52"/>
  <c r="H117" i="52"/>
  <c r="H119" i="52"/>
  <c r="H123" i="52"/>
  <c r="H124" i="52"/>
  <c r="H134" i="52" s="1"/>
  <c r="H125" i="52"/>
  <c r="H126" i="52"/>
  <c r="H127" i="52"/>
  <c r="H128" i="52"/>
  <c r="H129" i="52"/>
  <c r="H130" i="52"/>
  <c r="H131" i="52"/>
  <c r="H132" i="52"/>
  <c r="H133" i="52"/>
  <c r="I104" i="52"/>
  <c r="J108" i="52"/>
  <c r="J120" i="52"/>
  <c r="J134" i="52"/>
  <c r="K108" i="52"/>
  <c r="K120" i="52"/>
  <c r="K134" i="52"/>
  <c r="C108" i="52"/>
  <c r="C120" i="52"/>
  <c r="C134" i="52"/>
  <c r="D134" i="52"/>
  <c r="D120" i="52"/>
  <c r="K16" i="38"/>
  <c r="K17" i="38"/>
  <c r="K18" i="38"/>
  <c r="K19" i="38"/>
  <c r="K20" i="38"/>
  <c r="K21" i="38"/>
  <c r="K22" i="38"/>
  <c r="K23" i="38"/>
  <c r="J15" i="38"/>
  <c r="J16" i="38"/>
  <c r="N16" i="38" s="1"/>
  <c r="J18" i="38"/>
  <c r="J19" i="38"/>
  <c r="J20" i="38"/>
  <c r="N20" i="38" s="1"/>
  <c r="J21" i="38"/>
  <c r="J22" i="38"/>
  <c r="J23" i="38"/>
  <c r="J24" i="38"/>
  <c r="H16" i="38"/>
  <c r="H17" i="38"/>
  <c r="H18" i="38"/>
  <c r="H19" i="38"/>
  <c r="H20" i="38"/>
  <c r="H21" i="38"/>
  <c r="H22" i="38"/>
  <c r="H23" i="38"/>
  <c r="H24" i="38"/>
  <c r="E24" i="38" s="1"/>
  <c r="G19" i="38"/>
  <c r="G20" i="38"/>
  <c r="G21" i="38"/>
  <c r="G22" i="38"/>
  <c r="G23" i="38"/>
  <c r="G24" i="38"/>
  <c r="K24" i="38" s="1"/>
  <c r="E19" i="38"/>
  <c r="E21" i="38"/>
  <c r="E22" i="38"/>
  <c r="D244" i="52"/>
  <c r="D275" i="52"/>
  <c r="D290" i="52"/>
  <c r="D297" i="52"/>
  <c r="D298" i="52"/>
  <c r="E244" i="52"/>
  <c r="E275" i="52"/>
  <c r="E290" i="52"/>
  <c r="E297" i="52"/>
  <c r="E298" i="52"/>
  <c r="I222" i="52"/>
  <c r="F222" i="52"/>
  <c r="I223" i="52"/>
  <c r="F223" i="52" s="1"/>
  <c r="I224" i="52"/>
  <c r="F224" i="52" s="1"/>
  <c r="I225" i="52"/>
  <c r="F225" i="52"/>
  <c r="I226" i="52"/>
  <c r="F226" i="52"/>
  <c r="I227" i="52"/>
  <c r="F227" i="52" s="1"/>
  <c r="I228" i="52"/>
  <c r="F228" i="52" s="1"/>
  <c r="I229" i="52"/>
  <c r="F229" i="52"/>
  <c r="I230" i="52"/>
  <c r="F230" i="52"/>
  <c r="I231" i="52"/>
  <c r="F231" i="52" s="1"/>
  <c r="I232" i="52"/>
  <c r="F232" i="52" s="1"/>
  <c r="I233" i="52"/>
  <c r="F233" i="52"/>
  <c r="I234" i="52"/>
  <c r="F234" i="52"/>
  <c r="I235" i="52"/>
  <c r="F235" i="52" s="1"/>
  <c r="I236" i="52"/>
  <c r="F236" i="52" s="1"/>
  <c r="I237" i="52"/>
  <c r="F237" i="52"/>
  <c r="I238" i="52"/>
  <c r="F238" i="52"/>
  <c r="I242" i="52"/>
  <c r="F242" i="52" s="1"/>
  <c r="I261" i="52"/>
  <c r="F261" i="52"/>
  <c r="K262" i="52"/>
  <c r="I263" i="52"/>
  <c r="F263" i="52" s="1"/>
  <c r="J264" i="52"/>
  <c r="F264" i="52"/>
  <c r="J265" i="52"/>
  <c r="F265" i="52"/>
  <c r="I266" i="52"/>
  <c r="F266" i="52" s="1"/>
  <c r="I267" i="52"/>
  <c r="F267" i="52"/>
  <c r="I268" i="52"/>
  <c r="F268" i="52"/>
  <c r="I269" i="52"/>
  <c r="F269" i="52"/>
  <c r="I270" i="52"/>
  <c r="F270" i="52" s="1"/>
  <c r="I271" i="52"/>
  <c r="F271" i="52" s="1"/>
  <c r="J272" i="52"/>
  <c r="F272" i="52"/>
  <c r="J273" i="52"/>
  <c r="F273" i="52"/>
  <c r="K274" i="52"/>
  <c r="F274" i="52" s="1"/>
  <c r="K278" i="52"/>
  <c r="F278" i="52"/>
  <c r="I279" i="52"/>
  <c r="F279" i="52"/>
  <c r="I280" i="52"/>
  <c r="F280" i="52"/>
  <c r="F284" i="52"/>
  <c r="F285" i="52"/>
  <c r="F287" i="52"/>
  <c r="F288" i="52"/>
  <c r="F289" i="52"/>
  <c r="I294" i="52"/>
  <c r="F294" i="52"/>
  <c r="I295" i="52"/>
  <c r="I296" i="52"/>
  <c r="F296" i="52"/>
  <c r="G244" i="52"/>
  <c r="G275" i="52"/>
  <c r="G298" i="52" s="1"/>
  <c r="G290" i="52"/>
  <c r="G297" i="52"/>
  <c r="H222" i="52"/>
  <c r="H223" i="52"/>
  <c r="H224" i="52"/>
  <c r="H225" i="52"/>
  <c r="H226" i="52"/>
  <c r="H227" i="52"/>
  <c r="H228" i="52"/>
  <c r="H229" i="52"/>
  <c r="H230" i="52"/>
  <c r="H231" i="52"/>
  <c r="H232" i="52"/>
  <c r="H233" i="52"/>
  <c r="H234" i="52"/>
  <c r="H235" i="52"/>
  <c r="H236" i="52"/>
  <c r="H237" i="52"/>
  <c r="H238" i="52"/>
  <c r="H242" i="52"/>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278" i="52"/>
  <c r="H279" i="52"/>
  <c r="H280" i="52"/>
  <c r="H294" i="52"/>
  <c r="H295" i="52"/>
  <c r="H296" i="52"/>
  <c r="H297" i="52"/>
  <c r="I244" i="52"/>
  <c r="I290" i="52"/>
  <c r="J244" i="52"/>
  <c r="J290" i="52"/>
  <c r="J297" i="52"/>
  <c r="K244" i="52"/>
  <c r="K290" i="52"/>
  <c r="K297" i="52"/>
  <c r="C244" i="52"/>
  <c r="C298" i="52" s="1"/>
  <c r="C275" i="52"/>
  <c r="C290" i="52"/>
  <c r="C297" i="52"/>
  <c r="K17" i="40"/>
  <c r="K18" i="40"/>
  <c r="K19" i="40"/>
  <c r="K15" i="40"/>
  <c r="J16" i="40"/>
  <c r="J17" i="40"/>
  <c r="J18" i="40"/>
  <c r="J19" i="40"/>
  <c r="J20" i="40"/>
  <c r="J15" i="40"/>
  <c r="K21" i="39"/>
  <c r="G15" i="39"/>
  <c r="E15" i="39" s="1"/>
  <c r="H15" i="39"/>
  <c r="K16" i="39"/>
  <c r="K17" i="39"/>
  <c r="J16" i="39"/>
  <c r="J17" i="39"/>
  <c r="J18" i="39"/>
  <c r="J19" i="39"/>
  <c r="N19" i="39" s="1"/>
  <c r="J20" i="39"/>
  <c r="J21" i="39"/>
  <c r="K15" i="39"/>
  <c r="L16" i="39"/>
  <c r="N16" i="39"/>
  <c r="H16" i="39"/>
  <c r="P16" i="39" s="1"/>
  <c r="C158" i="52"/>
  <c r="C168" i="52"/>
  <c r="C174" i="52"/>
  <c r="C175" i="52"/>
  <c r="J158" i="52"/>
  <c r="K158" i="52"/>
  <c r="D158" i="52"/>
  <c r="E158" i="52"/>
  <c r="I140" i="52"/>
  <c r="F140" i="52" s="1"/>
  <c r="I141" i="52"/>
  <c r="F141" i="52"/>
  <c r="I142" i="52"/>
  <c r="I143" i="52"/>
  <c r="F143" i="52"/>
  <c r="I144" i="52"/>
  <c r="F144" i="52" s="1"/>
  <c r="I145" i="52"/>
  <c r="F145" i="52"/>
  <c r="I146" i="52"/>
  <c r="F146" i="52" s="1"/>
  <c r="I147" i="52"/>
  <c r="F147" i="52"/>
  <c r="I148" i="52"/>
  <c r="F148" i="52" s="1"/>
  <c r="I149" i="52"/>
  <c r="F149" i="52"/>
  <c r="I150" i="52"/>
  <c r="F150" i="52" s="1"/>
  <c r="I151" i="52"/>
  <c r="F151" i="52"/>
  <c r="I152" i="52"/>
  <c r="F152" i="52" s="1"/>
  <c r="I153" i="52"/>
  <c r="F153" i="52"/>
  <c r="I154" i="52"/>
  <c r="F154" i="52" s="1"/>
  <c r="G158" i="52"/>
  <c r="H140" i="52"/>
  <c r="H141" i="52"/>
  <c r="H142" i="52"/>
  <c r="H143" i="52"/>
  <c r="H144" i="52"/>
  <c r="H145" i="52"/>
  <c r="H146" i="52"/>
  <c r="H147" i="52"/>
  <c r="H148" i="52"/>
  <c r="H149" i="52"/>
  <c r="H150" i="52"/>
  <c r="H151" i="52"/>
  <c r="H152" i="52"/>
  <c r="H153" i="52"/>
  <c r="H154" i="52"/>
  <c r="H158" i="52" s="1"/>
  <c r="E21" i="11"/>
  <c r="D21" i="11"/>
  <c r="F7" i="11"/>
  <c r="F8" i="11"/>
  <c r="F9" i="11"/>
  <c r="F10" i="11"/>
  <c r="F11" i="11"/>
  <c r="F13" i="11"/>
  <c r="F12" i="11" s="1"/>
  <c r="F14" i="11"/>
  <c r="F15" i="11"/>
  <c r="F17" i="11"/>
  <c r="F18" i="11"/>
  <c r="F19" i="11"/>
  <c r="G9" i="20"/>
  <c r="G43" i="20"/>
  <c r="G12" i="20"/>
  <c r="G14" i="20"/>
  <c r="G15" i="20"/>
  <c r="C17" i="17" s="1"/>
  <c r="G16" i="20"/>
  <c r="G10" i="20"/>
  <c r="G44" i="20"/>
  <c r="G45" i="20"/>
  <c r="G11" i="20"/>
  <c r="G11" i="55"/>
  <c r="G9" i="55" s="1"/>
  <c r="G13" i="55"/>
  <c r="G14" i="55"/>
  <c r="F365" i="53"/>
  <c r="F366" i="53"/>
  <c r="F364" i="53"/>
  <c r="F359" i="53"/>
  <c r="H21" i="10"/>
  <c r="I117" i="53"/>
  <c r="F117" i="53" s="1"/>
  <c r="F122" i="53"/>
  <c r="I123" i="53"/>
  <c r="F123" i="53" s="1"/>
  <c r="I124" i="53"/>
  <c r="F124" i="53"/>
  <c r="I83" i="53"/>
  <c r="F83" i="53" s="1"/>
  <c r="I22" i="53"/>
  <c r="F22" i="53"/>
  <c r="I31" i="53"/>
  <c r="F31" i="53" s="1"/>
  <c r="F27" i="53"/>
  <c r="I28" i="53"/>
  <c r="F28" i="53" s="1"/>
  <c r="I29" i="53"/>
  <c r="F29" i="53" s="1"/>
  <c r="I30" i="53"/>
  <c r="F30" i="53"/>
  <c r="I51" i="53"/>
  <c r="F51" i="53"/>
  <c r="I47" i="53"/>
  <c r="F47" i="53" s="1"/>
  <c r="F55" i="53"/>
  <c r="I56" i="53"/>
  <c r="F56" i="53"/>
  <c r="I57" i="53"/>
  <c r="F57" i="53" s="1"/>
  <c r="I54" i="53"/>
  <c r="F54" i="53"/>
  <c r="J321" i="53"/>
  <c r="J332" i="53"/>
  <c r="J333" i="53"/>
  <c r="J334" i="53"/>
  <c r="J335" i="53"/>
  <c r="J336" i="53"/>
  <c r="F336" i="53" s="1"/>
  <c r="J341" i="53"/>
  <c r="F341" i="53" s="1"/>
  <c r="J342" i="53"/>
  <c r="J349" i="53"/>
  <c r="J350" i="53"/>
  <c r="J367" i="53"/>
  <c r="J374" i="53"/>
  <c r="J243" i="53"/>
  <c r="J262" i="53"/>
  <c r="J278" i="53" s="1"/>
  <c r="J277" i="53"/>
  <c r="J207" i="53"/>
  <c r="J217" i="53"/>
  <c r="J224" i="53"/>
  <c r="J134" i="53"/>
  <c r="J150" i="53"/>
  <c r="J185" i="53" s="1"/>
  <c r="J162" i="53"/>
  <c r="J184" i="53"/>
  <c r="K321" i="53"/>
  <c r="K351" i="53"/>
  <c r="K367" i="53"/>
  <c r="K374" i="53"/>
  <c r="K243" i="53"/>
  <c r="K278" i="53" s="1"/>
  <c r="K262" i="53"/>
  <c r="K277" i="53"/>
  <c r="K207" i="53"/>
  <c r="K217" i="53"/>
  <c r="K224" i="53"/>
  <c r="K150" i="53"/>
  <c r="K158" i="53"/>
  <c r="K159" i="53"/>
  <c r="K162" i="53" s="1"/>
  <c r="K184" i="53"/>
  <c r="I284" i="53"/>
  <c r="I285" i="53"/>
  <c r="I286" i="53"/>
  <c r="I288" i="53"/>
  <c r="I289" i="53"/>
  <c r="I291" i="53"/>
  <c r="I292" i="53"/>
  <c r="I293" i="53"/>
  <c r="F293" i="53" s="1"/>
  <c r="I294" i="53"/>
  <c r="I296" i="53"/>
  <c r="F296" i="53" s="1"/>
  <c r="I297" i="53"/>
  <c r="I298" i="53"/>
  <c r="I299" i="53"/>
  <c r="I300" i="53"/>
  <c r="I302" i="53"/>
  <c r="I303" i="53"/>
  <c r="F303" i="53" s="1"/>
  <c r="I304" i="53"/>
  <c r="I305" i="53"/>
  <c r="F305" i="53" s="1"/>
  <c r="I306" i="53"/>
  <c r="I307" i="53"/>
  <c r="I308" i="53"/>
  <c r="I309" i="53"/>
  <c r="I311" i="53"/>
  <c r="F311" i="53" s="1"/>
  <c r="I312" i="53"/>
  <c r="I313" i="53"/>
  <c r="I314" i="53"/>
  <c r="F314" i="53" s="1"/>
  <c r="I318" i="53"/>
  <c r="I319" i="53"/>
  <c r="I324" i="53"/>
  <c r="I325" i="53"/>
  <c r="I326" i="53"/>
  <c r="I327" i="53"/>
  <c r="I328" i="53"/>
  <c r="F328" i="53" s="1"/>
  <c r="I329" i="53"/>
  <c r="I330" i="53"/>
  <c r="I331" i="53"/>
  <c r="I338" i="53"/>
  <c r="I340" i="53"/>
  <c r="F340" i="53" s="1"/>
  <c r="I343" i="53"/>
  <c r="I344" i="53"/>
  <c r="I345" i="53"/>
  <c r="F345" i="53" s="1"/>
  <c r="I346" i="53"/>
  <c r="I347" i="53"/>
  <c r="I348" i="53"/>
  <c r="I349" i="53"/>
  <c r="I350" i="53"/>
  <c r="F350" i="53" s="1"/>
  <c r="I355" i="53"/>
  <c r="I367" i="53"/>
  <c r="I379" i="53"/>
  <c r="I356" i="53"/>
  <c r="I357" i="53"/>
  <c r="I371" i="53"/>
  <c r="I372" i="53"/>
  <c r="I373" i="53"/>
  <c r="I230" i="53"/>
  <c r="I232" i="53"/>
  <c r="I234" i="53"/>
  <c r="I235" i="53"/>
  <c r="I237" i="53"/>
  <c r="I238" i="53"/>
  <c r="F238" i="53" s="1"/>
  <c r="I239" i="53"/>
  <c r="I241" i="53"/>
  <c r="F241" i="53" s="1"/>
  <c r="I242" i="53"/>
  <c r="F242" i="53" s="1"/>
  <c r="I253" i="53"/>
  <c r="I254" i="53"/>
  <c r="I262" i="53" s="1"/>
  <c r="I255" i="53"/>
  <c r="I256" i="53"/>
  <c r="F256" i="53" s="1"/>
  <c r="I267" i="53"/>
  <c r="I269" i="53"/>
  <c r="F269" i="53" s="1"/>
  <c r="I270" i="53"/>
  <c r="I272" i="53"/>
  <c r="I274" i="53"/>
  <c r="I276" i="53"/>
  <c r="F276" i="53" s="1"/>
  <c r="I191" i="53"/>
  <c r="I193" i="53"/>
  <c r="I195" i="53"/>
  <c r="I197" i="53"/>
  <c r="I198" i="53"/>
  <c r="I200" i="53"/>
  <c r="I201" i="53"/>
  <c r="F201" i="53" s="1"/>
  <c r="I202" i="53"/>
  <c r="I204" i="53"/>
  <c r="F204" i="53" s="1"/>
  <c r="I205" i="53"/>
  <c r="I206" i="53"/>
  <c r="I210" i="53"/>
  <c r="I211" i="53"/>
  <c r="I212" i="53"/>
  <c r="F212" i="53" s="1"/>
  <c r="I213" i="53"/>
  <c r="I214" i="53"/>
  <c r="F214" i="53" s="1"/>
  <c r="I215" i="53"/>
  <c r="I216" i="53"/>
  <c r="I222" i="53"/>
  <c r="I224" i="53" s="1"/>
  <c r="I223" i="53"/>
  <c r="I111" i="53"/>
  <c r="F111" i="53" s="1"/>
  <c r="I112" i="53"/>
  <c r="I114" i="53"/>
  <c r="F114" i="53" s="1"/>
  <c r="I115" i="53"/>
  <c r="I116" i="53"/>
  <c r="I119" i="53"/>
  <c r="I121" i="53"/>
  <c r="I126" i="53"/>
  <c r="I127" i="53"/>
  <c r="F127" i="53" s="1"/>
  <c r="I129" i="53"/>
  <c r="I130" i="53"/>
  <c r="F130" i="53" s="1"/>
  <c r="I132" i="53"/>
  <c r="I133" i="53"/>
  <c r="I135" i="53"/>
  <c r="I136" i="53"/>
  <c r="I137" i="53"/>
  <c r="I138" i="53"/>
  <c r="F138" i="53" s="1"/>
  <c r="I139" i="53"/>
  <c r="I141" i="53"/>
  <c r="I143" i="53"/>
  <c r="F143" i="53" s="1"/>
  <c r="I145" i="53"/>
  <c r="I146" i="53"/>
  <c r="I147" i="53"/>
  <c r="H148" i="53"/>
  <c r="I148" i="53"/>
  <c r="I149" i="53"/>
  <c r="I153" i="53"/>
  <c r="F153" i="53" s="1"/>
  <c r="I154" i="53"/>
  <c r="I155" i="53"/>
  <c r="I156" i="53"/>
  <c r="I157" i="53"/>
  <c r="I161" i="53"/>
  <c r="F161" i="53" s="1"/>
  <c r="I166" i="53"/>
  <c r="I168" i="53"/>
  <c r="I170" i="53"/>
  <c r="I172" i="53"/>
  <c r="I174" i="53"/>
  <c r="I176" i="53"/>
  <c r="I178" i="53"/>
  <c r="F178" i="53" s="1"/>
  <c r="I179" i="53"/>
  <c r="I181" i="53"/>
  <c r="F181" i="53" s="1"/>
  <c r="I182" i="53"/>
  <c r="I183" i="53"/>
  <c r="I13" i="53"/>
  <c r="F13" i="53" s="1"/>
  <c r="I53" i="53"/>
  <c r="F53" i="53"/>
  <c r="I15" i="53"/>
  <c r="F15" i="53"/>
  <c r="I16" i="53"/>
  <c r="I17" i="53"/>
  <c r="F17" i="53" s="1"/>
  <c r="I40" i="53"/>
  <c r="F40" i="53"/>
  <c r="I21" i="53"/>
  <c r="F21" i="53"/>
  <c r="I24" i="53"/>
  <c r="F24" i="53" s="1"/>
  <c r="I26" i="53"/>
  <c r="F26" i="53" s="1"/>
  <c r="I32" i="53"/>
  <c r="F32" i="53"/>
  <c r="I44" i="53"/>
  <c r="F44" i="53"/>
  <c r="I34" i="53"/>
  <c r="F34" i="53" s="1"/>
  <c r="I35" i="53"/>
  <c r="F35" i="53" s="1"/>
  <c r="I37" i="53"/>
  <c r="F37" i="53"/>
  <c r="I25" i="53"/>
  <c r="F25" i="53"/>
  <c r="I43" i="53"/>
  <c r="F43" i="53" s="1"/>
  <c r="I46" i="53"/>
  <c r="F46" i="53" s="1"/>
  <c r="I20" i="53"/>
  <c r="F20" i="53"/>
  <c r="I38" i="53"/>
  <c r="F38" i="53"/>
  <c r="I48" i="53"/>
  <c r="F48" i="53" s="1"/>
  <c r="I49" i="53"/>
  <c r="F49" i="53" s="1"/>
  <c r="I50" i="53"/>
  <c r="F50" i="53"/>
  <c r="I14" i="53"/>
  <c r="F14" i="53"/>
  <c r="I33" i="53"/>
  <c r="F33" i="53" s="1"/>
  <c r="I41" i="53"/>
  <c r="F41" i="53" s="1"/>
  <c r="I42" i="53"/>
  <c r="F42" i="53"/>
  <c r="I19" i="53"/>
  <c r="F19" i="53"/>
  <c r="I58" i="53"/>
  <c r="F58" i="53" s="1"/>
  <c r="I59" i="53"/>
  <c r="F59" i="53" s="1"/>
  <c r="I61" i="53"/>
  <c r="F61" i="53"/>
  <c r="I66" i="53"/>
  <c r="F66" i="53"/>
  <c r="I67" i="53"/>
  <c r="F67" i="53"/>
  <c r="I68" i="53"/>
  <c r="F68" i="53"/>
  <c r="I69" i="53"/>
  <c r="I70" i="53"/>
  <c r="F70" i="53" s="1"/>
  <c r="I71" i="53"/>
  <c r="F71" i="53"/>
  <c r="I73" i="53"/>
  <c r="F73" i="53"/>
  <c r="I80" i="53"/>
  <c r="I82" i="53"/>
  <c r="F82" i="53"/>
  <c r="I85" i="53"/>
  <c r="F85" i="53"/>
  <c r="I86" i="53"/>
  <c r="F86" i="53"/>
  <c r="I87" i="53"/>
  <c r="F87" i="53" s="1"/>
  <c r="I89" i="53"/>
  <c r="F89" i="53" s="1"/>
  <c r="I91" i="53"/>
  <c r="F91" i="53" s="1"/>
  <c r="I92" i="53"/>
  <c r="F92" i="53"/>
  <c r="I94" i="53"/>
  <c r="F94" i="53" s="1"/>
  <c r="I95" i="53"/>
  <c r="F95" i="53" s="1"/>
  <c r="I96" i="53"/>
  <c r="F96" i="53" s="1"/>
  <c r="I98" i="53"/>
  <c r="F98" i="53"/>
  <c r="I100" i="53"/>
  <c r="F100" i="53" s="1"/>
  <c r="I102" i="53"/>
  <c r="F102" i="53" s="1"/>
  <c r="H284" i="53"/>
  <c r="H321" i="53" s="1"/>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5" i="53"/>
  <c r="H367" i="53"/>
  <c r="H379" i="53"/>
  <c r="H356" i="53"/>
  <c r="H357" i="53"/>
  <c r="H371" i="53"/>
  <c r="H372" i="53"/>
  <c r="H374" i="53" s="1"/>
  <c r="H373" i="53"/>
  <c r="H230" i="53"/>
  <c r="H243" i="53" s="1"/>
  <c r="H232" i="53"/>
  <c r="H234" i="53"/>
  <c r="H235" i="53"/>
  <c r="H237" i="53"/>
  <c r="H238" i="53"/>
  <c r="H239" i="53"/>
  <c r="H241" i="53"/>
  <c r="H242" i="53"/>
  <c r="H253" i="53"/>
  <c r="H262" i="53" s="1"/>
  <c r="H254" i="53"/>
  <c r="H255" i="53"/>
  <c r="H256" i="53"/>
  <c r="H267" i="53"/>
  <c r="H269" i="53"/>
  <c r="H277" i="53" s="1"/>
  <c r="H270" i="53"/>
  <c r="H272" i="53"/>
  <c r="H274" i="53"/>
  <c r="H276" i="53"/>
  <c r="H191" i="53"/>
  <c r="H207" i="53" s="1"/>
  <c r="H193" i="53"/>
  <c r="H195" i="53"/>
  <c r="H197" i="53"/>
  <c r="H198" i="53"/>
  <c r="H200" i="53"/>
  <c r="H201" i="53"/>
  <c r="H202" i="53"/>
  <c r="H204" i="53"/>
  <c r="H205" i="53"/>
  <c r="H206" i="53"/>
  <c r="H210" i="53"/>
  <c r="H211" i="53"/>
  <c r="H212" i="53"/>
  <c r="H213" i="53"/>
  <c r="H214" i="53"/>
  <c r="H215" i="53"/>
  <c r="H216" i="53"/>
  <c r="H222" i="53"/>
  <c r="H224" i="53" s="1"/>
  <c r="H223" i="53"/>
  <c r="H111" i="53"/>
  <c r="H150" i="53" s="1"/>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3" i="53"/>
  <c r="H154" i="53"/>
  <c r="H155" i="53"/>
  <c r="H156" i="53"/>
  <c r="H157" i="53"/>
  <c r="H158" i="53"/>
  <c r="H159" i="53"/>
  <c r="H161" i="53"/>
  <c r="H166" i="53"/>
  <c r="H168" i="53"/>
  <c r="H170" i="53"/>
  <c r="H172" i="53"/>
  <c r="H174" i="53"/>
  <c r="H176" i="53"/>
  <c r="H178" i="53"/>
  <c r="H179" i="53"/>
  <c r="H181" i="53"/>
  <c r="H182" i="53"/>
  <c r="H183"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57" i="53"/>
  <c r="H28" i="53"/>
  <c r="H29" i="53"/>
  <c r="H30" i="53"/>
  <c r="H59" i="53"/>
  <c r="H61" i="53"/>
  <c r="H66" i="53"/>
  <c r="H67" i="53"/>
  <c r="H68" i="53"/>
  <c r="H69" i="53"/>
  <c r="H70" i="53"/>
  <c r="H71" i="53"/>
  <c r="H73" i="53"/>
  <c r="H80" i="53"/>
  <c r="H82" i="53"/>
  <c r="H85" i="53"/>
  <c r="H86" i="53"/>
  <c r="H87" i="53"/>
  <c r="H89" i="53"/>
  <c r="H91" i="53"/>
  <c r="H92" i="53"/>
  <c r="H94" i="53"/>
  <c r="H95" i="53"/>
  <c r="H96" i="53"/>
  <c r="H98" i="53"/>
  <c r="H100" i="53"/>
  <c r="H102" i="53"/>
  <c r="H83" i="53"/>
  <c r="G321" i="53"/>
  <c r="G375" i="53" s="1"/>
  <c r="G352" i="53"/>
  <c r="G367" i="53"/>
  <c r="G374" i="53"/>
  <c r="G243" i="53"/>
  <c r="G278" i="53" s="1"/>
  <c r="G262" i="53"/>
  <c r="G378" i="53" s="1"/>
  <c r="G277" i="53"/>
  <c r="G207" i="53"/>
  <c r="G225" i="53" s="1"/>
  <c r="G217" i="53"/>
  <c r="G224" i="53"/>
  <c r="G150" i="53"/>
  <c r="G162" i="53"/>
  <c r="G184" i="53"/>
  <c r="G63" i="53"/>
  <c r="G105" i="53" s="1"/>
  <c r="G74" i="53"/>
  <c r="G103" i="53"/>
  <c r="F284" i="53"/>
  <c r="F286" i="53"/>
  <c r="F288" i="53"/>
  <c r="F289" i="53"/>
  <c r="F291" i="53"/>
  <c r="F292" i="53"/>
  <c r="F294" i="53"/>
  <c r="F297" i="53"/>
  <c r="F298" i="53"/>
  <c r="F299" i="53"/>
  <c r="F300" i="53"/>
  <c r="F302" i="53"/>
  <c r="F304" i="53"/>
  <c r="F306" i="53"/>
  <c r="F307" i="53"/>
  <c r="F308" i="53"/>
  <c r="F309" i="53"/>
  <c r="F312" i="53"/>
  <c r="F313" i="53"/>
  <c r="F318" i="53"/>
  <c r="F319" i="53"/>
  <c r="F324" i="53"/>
  <c r="F326" i="53"/>
  <c r="F327" i="53"/>
  <c r="F329" i="53"/>
  <c r="F330" i="53"/>
  <c r="F331" i="53"/>
  <c r="F332" i="53"/>
  <c r="F333" i="53"/>
  <c r="F334" i="53"/>
  <c r="F335" i="53"/>
  <c r="F338" i="53"/>
  <c r="F339" i="53"/>
  <c r="F342" i="53"/>
  <c r="F343" i="53"/>
  <c r="F344" i="53"/>
  <c r="F346" i="53"/>
  <c r="F347" i="53"/>
  <c r="F348" i="53"/>
  <c r="F349" i="53"/>
  <c r="F355" i="53"/>
  <c r="F356" i="53"/>
  <c r="F357" i="53"/>
  <c r="F371" i="53"/>
  <c r="F373" i="53"/>
  <c r="F232" i="53"/>
  <c r="F234" i="53"/>
  <c r="F235" i="53"/>
  <c r="F237" i="53"/>
  <c r="F239" i="53"/>
  <c r="F253" i="53"/>
  <c r="F262" i="53" s="1"/>
  <c r="F254" i="53"/>
  <c r="F255" i="53"/>
  <c r="F270" i="53"/>
  <c r="F272" i="53"/>
  <c r="F274" i="53"/>
  <c r="F191" i="53"/>
  <c r="F193" i="53"/>
  <c r="F195" i="53"/>
  <c r="F197" i="53"/>
  <c r="F198" i="53"/>
  <c r="F200" i="53"/>
  <c r="F202" i="53"/>
  <c r="F205" i="53"/>
  <c r="F206" i="53"/>
  <c r="F210" i="53"/>
  <c r="F217" i="53" s="1"/>
  <c r="F211" i="53"/>
  <c r="F213" i="53"/>
  <c r="F215" i="53"/>
  <c r="F216" i="53"/>
  <c r="F222" i="53"/>
  <c r="F224" i="53"/>
  <c r="F223" i="53"/>
  <c r="F112" i="53"/>
  <c r="F115" i="53"/>
  <c r="F116" i="53"/>
  <c r="F119" i="53"/>
  <c r="F121" i="53"/>
  <c r="F126" i="53"/>
  <c r="F129" i="53"/>
  <c r="F132" i="53"/>
  <c r="F133" i="53"/>
  <c r="F134" i="53"/>
  <c r="F135" i="53"/>
  <c r="F136" i="53"/>
  <c r="F137" i="53"/>
  <c r="F139" i="53"/>
  <c r="F141" i="53"/>
  <c r="F145" i="53"/>
  <c r="F147" i="53"/>
  <c r="F149" i="53"/>
  <c r="F154" i="53"/>
  <c r="F155" i="53"/>
  <c r="F156" i="53"/>
  <c r="F157" i="53"/>
  <c r="F158" i="53"/>
  <c r="F159" i="53"/>
  <c r="F166" i="53"/>
  <c r="F168" i="53"/>
  <c r="F170" i="53"/>
  <c r="F172" i="53"/>
  <c r="F174" i="53"/>
  <c r="F176" i="53"/>
  <c r="F179" i="53"/>
  <c r="F182" i="53"/>
  <c r="F183" i="53"/>
  <c r="E321" i="53"/>
  <c r="E352" i="53"/>
  <c r="E378" i="53" s="1"/>
  <c r="E367" i="53"/>
  <c r="E374" i="53"/>
  <c r="E243" i="53"/>
  <c r="E262" i="53"/>
  <c r="E278" i="53"/>
  <c r="E277" i="53"/>
  <c r="E207" i="53"/>
  <c r="E225" i="53" s="1"/>
  <c r="E217" i="53"/>
  <c r="E224" i="53"/>
  <c r="E150" i="53"/>
  <c r="E162" i="53"/>
  <c r="E184" i="53"/>
  <c r="E63" i="53"/>
  <c r="E105" i="53" s="1"/>
  <c r="E74" i="53"/>
  <c r="E103" i="53"/>
  <c r="D321" i="53"/>
  <c r="D377" i="53" s="1"/>
  <c r="D352" i="53"/>
  <c r="D367" i="53"/>
  <c r="D374" i="53"/>
  <c r="D243" i="53"/>
  <c r="D278" i="53" s="1"/>
  <c r="D262" i="53"/>
  <c r="D277" i="53"/>
  <c r="D207" i="53"/>
  <c r="D217" i="53"/>
  <c r="D225" i="53" s="1"/>
  <c r="D224" i="53"/>
  <c r="D150" i="53"/>
  <c r="D185" i="53" s="1"/>
  <c r="D162" i="53"/>
  <c r="D184" i="53"/>
  <c r="D63" i="53"/>
  <c r="D105" i="53"/>
  <c r="D74" i="53"/>
  <c r="D103" i="53"/>
  <c r="C321" i="53"/>
  <c r="C352" i="53"/>
  <c r="C367" i="53"/>
  <c r="C374" i="53"/>
  <c r="C243" i="53"/>
  <c r="C278" i="53" s="1"/>
  <c r="C262" i="53"/>
  <c r="C277" i="53"/>
  <c r="C207" i="53"/>
  <c r="C217" i="53"/>
  <c r="C224" i="53"/>
  <c r="C380" i="53" s="1"/>
  <c r="C150" i="53"/>
  <c r="C185" i="53" s="1"/>
  <c r="C162" i="53"/>
  <c r="C184" i="53"/>
  <c r="C63" i="53"/>
  <c r="C74" i="53"/>
  <c r="C103" i="53"/>
  <c r="K379" i="53"/>
  <c r="J379" i="53"/>
  <c r="G379" i="53"/>
  <c r="E379" i="53"/>
  <c r="D379" i="53"/>
  <c r="P377" i="53"/>
  <c r="O377" i="53"/>
  <c r="N377" i="53"/>
  <c r="M377" i="53"/>
  <c r="L377" i="53"/>
  <c r="K63" i="53"/>
  <c r="J63" i="53"/>
  <c r="J377" i="53" s="1"/>
  <c r="E377" i="53"/>
  <c r="I77" i="53"/>
  <c r="F77" i="53"/>
  <c r="H77" i="53"/>
  <c r="I76" i="53"/>
  <c r="F76" i="53"/>
  <c r="H76" i="53"/>
  <c r="I75" i="53"/>
  <c r="F75" i="53" s="1"/>
  <c r="H75" i="53"/>
  <c r="I65" i="53"/>
  <c r="F65" i="53"/>
  <c r="H65" i="53"/>
  <c r="G17" i="20"/>
  <c r="G25" i="20"/>
  <c r="G26" i="20"/>
  <c r="G27" i="20"/>
  <c r="G28" i="20"/>
  <c r="H25" i="52"/>
  <c r="H40" i="52"/>
  <c r="H14" i="52"/>
  <c r="H12" i="52"/>
  <c r="H13" i="52"/>
  <c r="H15" i="52"/>
  <c r="H16" i="52"/>
  <c r="H17" i="52"/>
  <c r="H18" i="52"/>
  <c r="H19" i="52"/>
  <c r="H20" i="52"/>
  <c r="H21" i="52"/>
  <c r="H22" i="52"/>
  <c r="H23" i="52"/>
  <c r="H24" i="52"/>
  <c r="H26" i="52"/>
  <c r="H27" i="52"/>
  <c r="H28" i="52"/>
  <c r="H29" i="52"/>
  <c r="H30" i="52"/>
  <c r="H31" i="52"/>
  <c r="H32" i="52"/>
  <c r="H33" i="52"/>
  <c r="H34" i="52"/>
  <c r="H35" i="52"/>
  <c r="H36" i="52"/>
  <c r="H37" i="52"/>
  <c r="H38" i="52"/>
  <c r="H39" i="52"/>
  <c r="H41" i="52"/>
  <c r="H43" i="52"/>
  <c r="H179" i="52"/>
  <c r="H180" i="52"/>
  <c r="H181" i="52"/>
  <c r="H188" i="52" s="1"/>
  <c r="H182" i="52"/>
  <c r="H183" i="52"/>
  <c r="H184" i="52"/>
  <c r="H185" i="52"/>
  <c r="H186" i="52"/>
  <c r="H187" i="52"/>
  <c r="E10" i="19"/>
  <c r="E11" i="19"/>
  <c r="H61" i="52"/>
  <c r="H62" i="52"/>
  <c r="H63" i="52"/>
  <c r="H64" i="52"/>
  <c r="H65" i="52"/>
  <c r="H66" i="52"/>
  <c r="H67" i="52"/>
  <c r="H68" i="52"/>
  <c r="H69" i="52"/>
  <c r="H70" i="52"/>
  <c r="H71" i="52"/>
  <c r="H72" i="52"/>
  <c r="H73" i="52"/>
  <c r="H74" i="52"/>
  <c r="H75" i="52"/>
  <c r="H172" i="52"/>
  <c r="H174" i="52" s="1"/>
  <c r="H173" i="52"/>
  <c r="H210" i="52"/>
  <c r="H211" i="52"/>
  <c r="H212" i="52"/>
  <c r="H213" i="52"/>
  <c r="H214" i="52"/>
  <c r="H215" i="52"/>
  <c r="H216" i="52"/>
  <c r="E13" i="19"/>
  <c r="E14" i="19"/>
  <c r="E15" i="19"/>
  <c r="E16" i="19"/>
  <c r="E17" i="19"/>
  <c r="H197" i="52"/>
  <c r="H206" i="52" s="1"/>
  <c r="H198" i="52"/>
  <c r="H199" i="52"/>
  <c r="H200" i="52"/>
  <c r="H161" i="52"/>
  <c r="H162" i="52"/>
  <c r="H163" i="52"/>
  <c r="H164" i="52"/>
  <c r="H165" i="52"/>
  <c r="H166" i="52"/>
  <c r="H167" i="52"/>
  <c r="H48" i="52"/>
  <c r="H49" i="52"/>
  <c r="H50" i="52"/>
  <c r="H51" i="52"/>
  <c r="H52" i="52"/>
  <c r="H53" i="52"/>
  <c r="H55" i="52"/>
  <c r="E19" i="19"/>
  <c r="E20" i="19"/>
  <c r="E22" i="19"/>
  <c r="C21" i="17"/>
  <c r="G30" i="20"/>
  <c r="G29" i="20" s="1"/>
  <c r="C23" i="17"/>
  <c r="K188" i="52"/>
  <c r="K206" i="52"/>
  <c r="K216" i="52"/>
  <c r="K168" i="52"/>
  <c r="K175" i="52" s="1"/>
  <c r="K174" i="52"/>
  <c r="I25" i="52"/>
  <c r="F25" i="52" s="1"/>
  <c r="I40" i="52"/>
  <c r="F40" i="52"/>
  <c r="I14" i="52"/>
  <c r="F14" i="52"/>
  <c r="I12" i="52"/>
  <c r="I13" i="52"/>
  <c r="F13" i="52" s="1"/>
  <c r="I15" i="52"/>
  <c r="F15" i="52"/>
  <c r="I16" i="52"/>
  <c r="F16" i="52"/>
  <c r="I17" i="52"/>
  <c r="F17" i="52" s="1"/>
  <c r="I18" i="52"/>
  <c r="F18" i="52" s="1"/>
  <c r="I19" i="52"/>
  <c r="F19" i="52"/>
  <c r="I20" i="52"/>
  <c r="F20" i="52"/>
  <c r="I21" i="52"/>
  <c r="F21" i="52" s="1"/>
  <c r="I22" i="52"/>
  <c r="F22" i="52" s="1"/>
  <c r="I23" i="52"/>
  <c r="F23" i="52"/>
  <c r="I24" i="52"/>
  <c r="F24" i="52"/>
  <c r="I26" i="52"/>
  <c r="F26" i="52" s="1"/>
  <c r="I27" i="52"/>
  <c r="F27" i="52" s="1"/>
  <c r="I28" i="52"/>
  <c r="F28" i="52"/>
  <c r="I29" i="52"/>
  <c r="F29" i="52"/>
  <c r="I30" i="52"/>
  <c r="F30" i="52" s="1"/>
  <c r="I31" i="52"/>
  <c r="F31" i="52" s="1"/>
  <c r="I32" i="52"/>
  <c r="F32" i="52"/>
  <c r="I33" i="52"/>
  <c r="F33" i="52"/>
  <c r="I34" i="52"/>
  <c r="F34" i="52" s="1"/>
  <c r="I35" i="52"/>
  <c r="F35" i="52" s="1"/>
  <c r="I36" i="52"/>
  <c r="F36" i="52"/>
  <c r="I37" i="52"/>
  <c r="F37" i="52"/>
  <c r="I38" i="52"/>
  <c r="F38" i="52" s="1"/>
  <c r="I39" i="52"/>
  <c r="F39" i="52" s="1"/>
  <c r="I41" i="52"/>
  <c r="F41" i="52"/>
  <c r="I43" i="52"/>
  <c r="F43" i="52"/>
  <c r="I55" i="52"/>
  <c r="I61" i="52"/>
  <c r="F61" i="52" s="1"/>
  <c r="I62" i="52"/>
  <c r="F62" i="52"/>
  <c r="I63" i="52"/>
  <c r="F63" i="52"/>
  <c r="I64" i="52"/>
  <c r="F64" i="52" s="1"/>
  <c r="I65" i="52"/>
  <c r="F65" i="52" s="1"/>
  <c r="I66" i="52"/>
  <c r="F66" i="52"/>
  <c r="I67" i="52"/>
  <c r="F67" i="52"/>
  <c r="I68" i="52"/>
  <c r="F68" i="52" s="1"/>
  <c r="I69" i="52"/>
  <c r="F69" i="52" s="1"/>
  <c r="I70" i="52"/>
  <c r="F70" i="52"/>
  <c r="I71" i="52"/>
  <c r="F71" i="52"/>
  <c r="I72" i="52"/>
  <c r="F72" i="52" s="1"/>
  <c r="I73" i="52"/>
  <c r="F73" i="52" s="1"/>
  <c r="I74" i="52"/>
  <c r="F74" i="52"/>
  <c r="I75" i="52"/>
  <c r="F75" i="52"/>
  <c r="N14" i="7"/>
  <c r="N15" i="7"/>
  <c r="N16" i="7"/>
  <c r="N18" i="7"/>
  <c r="N19" i="7"/>
  <c r="N20" i="7"/>
  <c r="N21" i="7"/>
  <c r="N22" i="7"/>
  <c r="N15" i="39"/>
  <c r="N17" i="39"/>
  <c r="N18" i="39"/>
  <c r="N20" i="39"/>
  <c r="N21" i="39"/>
  <c r="I179" i="52"/>
  <c r="F179" i="52" s="1"/>
  <c r="I180" i="52"/>
  <c r="I181" i="52"/>
  <c r="I182" i="52"/>
  <c r="I183" i="52"/>
  <c r="F183" i="52" s="1"/>
  <c r="I184" i="52"/>
  <c r="I185" i="52"/>
  <c r="I186" i="52"/>
  <c r="F186" i="52" s="1"/>
  <c r="I187" i="52"/>
  <c r="F187" i="52" s="1"/>
  <c r="I210" i="52"/>
  <c r="F210" i="52" s="1"/>
  <c r="I211" i="52"/>
  <c r="I212" i="52"/>
  <c r="F212" i="52" s="1"/>
  <c r="I213" i="52"/>
  <c r="F213" i="52" s="1"/>
  <c r="I214" i="52"/>
  <c r="I215" i="52"/>
  <c r="I172" i="52"/>
  <c r="I173" i="52"/>
  <c r="I174" i="52" s="1"/>
  <c r="N15" i="40"/>
  <c r="N16" i="40"/>
  <c r="N17" i="40"/>
  <c r="N18" i="40"/>
  <c r="N19" i="40"/>
  <c r="N20" i="40"/>
  <c r="N15" i="38"/>
  <c r="N18" i="38"/>
  <c r="N19" i="38"/>
  <c r="N21" i="38"/>
  <c r="N22" i="38"/>
  <c r="N23" i="38"/>
  <c r="N24" i="38"/>
  <c r="C13" i="17"/>
  <c r="C19" i="17"/>
  <c r="C39" i="17"/>
  <c r="J188" i="52"/>
  <c r="J206" i="52"/>
  <c r="J216" i="52"/>
  <c r="J303" i="52" s="1"/>
  <c r="J168" i="52"/>
  <c r="J174" i="52"/>
  <c r="J175" i="52"/>
  <c r="D188" i="52"/>
  <c r="D300" i="52" s="1"/>
  <c r="D108" i="52"/>
  <c r="E188" i="52"/>
  <c r="E217" i="52" s="1"/>
  <c r="F180" i="52"/>
  <c r="F181" i="52"/>
  <c r="F182" i="52"/>
  <c r="F184" i="52"/>
  <c r="F185" i="52"/>
  <c r="G188" i="52"/>
  <c r="G300" i="52"/>
  <c r="K300" i="52"/>
  <c r="C188" i="52"/>
  <c r="C217" i="52" s="1"/>
  <c r="C206" i="52"/>
  <c r="C301" i="52" s="1"/>
  <c r="C216" i="52"/>
  <c r="C302" i="52"/>
  <c r="D216" i="52"/>
  <c r="D303" i="52" s="1"/>
  <c r="D174" i="52"/>
  <c r="D76" i="52"/>
  <c r="F211" i="52"/>
  <c r="F214" i="52"/>
  <c r="F215" i="52"/>
  <c r="F172" i="52"/>
  <c r="F173" i="52"/>
  <c r="G174" i="52"/>
  <c r="G216" i="52"/>
  <c r="G76" i="52"/>
  <c r="G303" i="52"/>
  <c r="K303" i="52"/>
  <c r="E174" i="52"/>
  <c r="E216" i="52"/>
  <c r="E76" i="52"/>
  <c r="E303" i="52"/>
  <c r="E56" i="52"/>
  <c r="E78" i="52" s="1"/>
  <c r="E206" i="52"/>
  <c r="E301" i="52" s="1"/>
  <c r="E168" i="52"/>
  <c r="D206" i="52"/>
  <c r="D217" i="52"/>
  <c r="D168" i="52"/>
  <c r="D135" i="52"/>
  <c r="D56" i="52"/>
  <c r="D78" i="52" s="1"/>
  <c r="G206" i="52"/>
  <c r="G217" i="52"/>
  <c r="G168" i="52"/>
  <c r="G56" i="52"/>
  <c r="G78" i="52"/>
  <c r="L298" i="52"/>
  <c r="F21" i="41"/>
  <c r="L278" i="53"/>
  <c r="F22" i="40"/>
  <c r="L175" i="52" s="1"/>
  <c r="L225" i="53"/>
  <c r="F25" i="38"/>
  <c r="L185" i="53"/>
  <c r="F24" i="7"/>
  <c r="L78" i="52"/>
  <c r="O15" i="39"/>
  <c r="G17" i="39"/>
  <c r="G18" i="39"/>
  <c r="K18" i="39" s="1"/>
  <c r="G19" i="39"/>
  <c r="K19" i="39" s="1"/>
  <c r="G20" i="39"/>
  <c r="G21" i="39"/>
  <c r="O21" i="39" s="1"/>
  <c r="G15" i="41"/>
  <c r="O15" i="41"/>
  <c r="G16" i="41"/>
  <c r="O16" i="41" s="1"/>
  <c r="G17" i="41"/>
  <c r="O17" i="41"/>
  <c r="G18" i="41"/>
  <c r="O18" i="41" s="1"/>
  <c r="G19" i="41"/>
  <c r="K19" i="41" s="1"/>
  <c r="O19" i="41" s="1"/>
  <c r="G15" i="40"/>
  <c r="O15" i="40" s="1"/>
  <c r="G16" i="40"/>
  <c r="K16" i="40" s="1"/>
  <c r="O16" i="40" s="1"/>
  <c r="G17" i="40"/>
  <c r="O17" i="40" s="1"/>
  <c r="G18" i="40"/>
  <c r="O18" i="40"/>
  <c r="G19" i="40"/>
  <c r="O19" i="40" s="1"/>
  <c r="G20" i="40"/>
  <c r="K20" i="40" s="1"/>
  <c r="O20" i="40"/>
  <c r="G15" i="38"/>
  <c r="G16" i="38"/>
  <c r="E16" i="38" s="1"/>
  <c r="G17" i="38"/>
  <c r="G18" i="38"/>
  <c r="E18" i="38" s="1"/>
  <c r="O18" i="38"/>
  <c r="O19" i="38"/>
  <c r="O21" i="38"/>
  <c r="O22" i="38"/>
  <c r="O23" i="38"/>
  <c r="O24" i="38"/>
  <c r="G14" i="7"/>
  <c r="K14" i="7" s="1"/>
  <c r="G15" i="7"/>
  <c r="K15" i="7" s="1"/>
  <c r="G16" i="7"/>
  <c r="K16" i="7" s="1"/>
  <c r="O16" i="7"/>
  <c r="G17" i="7"/>
  <c r="K17" i="7" s="1"/>
  <c r="G18" i="7"/>
  <c r="O18" i="7" s="1"/>
  <c r="G19" i="7"/>
  <c r="O19" i="7" s="1"/>
  <c r="O20" i="7"/>
  <c r="G21" i="7"/>
  <c r="O21" i="7"/>
  <c r="G22" i="7"/>
  <c r="K22" i="7" s="1"/>
  <c r="O22" i="7"/>
  <c r="L15" i="39"/>
  <c r="P15" i="39" s="1"/>
  <c r="M15" i="39" s="1"/>
  <c r="H17" i="39"/>
  <c r="L17" i="39"/>
  <c r="H18" i="39"/>
  <c r="L18" i="39"/>
  <c r="H19" i="39"/>
  <c r="L19" i="39"/>
  <c r="H20" i="39"/>
  <c r="L20" i="39"/>
  <c r="H21" i="39"/>
  <c r="L21" i="39"/>
  <c r="H15" i="41"/>
  <c r="P15" i="41" s="1"/>
  <c r="L15" i="41"/>
  <c r="H16" i="41"/>
  <c r="P16" i="41" s="1"/>
  <c r="L16" i="41"/>
  <c r="H17" i="41"/>
  <c r="P17" i="41" s="1"/>
  <c r="L17" i="41"/>
  <c r="H18" i="41"/>
  <c r="P18" i="41" s="1"/>
  <c r="L18" i="41"/>
  <c r="H19" i="41"/>
  <c r="L19" i="41"/>
  <c r="P19" i="41" s="1"/>
  <c r="H15" i="40"/>
  <c r="P15" i="40" s="1"/>
  <c r="L15" i="40"/>
  <c r="H16" i="40"/>
  <c r="P16" i="40"/>
  <c r="L16" i="40"/>
  <c r="H17" i="40"/>
  <c r="L17" i="40"/>
  <c r="P17" i="40"/>
  <c r="H18" i="40"/>
  <c r="P18" i="40" s="1"/>
  <c r="L18" i="40"/>
  <c r="H19" i="40"/>
  <c r="P19" i="40" s="1"/>
  <c r="L19" i="40"/>
  <c r="H20" i="40"/>
  <c r="H15" i="38"/>
  <c r="P15" i="38" s="1"/>
  <c r="L15" i="38"/>
  <c r="L16" i="38"/>
  <c r="L17" i="38"/>
  <c r="P17" i="38" s="1"/>
  <c r="L18" i="38"/>
  <c r="P18" i="38"/>
  <c r="L19" i="38"/>
  <c r="P19" i="38" s="1"/>
  <c r="L20" i="38"/>
  <c r="P20" i="38" s="1"/>
  <c r="L21" i="38"/>
  <c r="P21" i="38" s="1"/>
  <c r="L22" i="38"/>
  <c r="P22" i="38"/>
  <c r="L23" i="38"/>
  <c r="P23" i="38" s="1"/>
  <c r="L24" i="38"/>
  <c r="P24" i="38" s="1"/>
  <c r="H14" i="7"/>
  <c r="P14" i="7" s="1"/>
  <c r="L14" i="7"/>
  <c r="H15" i="7"/>
  <c r="P15" i="7"/>
  <c r="L15" i="7"/>
  <c r="H16" i="7"/>
  <c r="P16" i="7" s="1"/>
  <c r="L16" i="7"/>
  <c r="H17" i="7"/>
  <c r="L17" i="7"/>
  <c r="P17" i="7"/>
  <c r="H18" i="7"/>
  <c r="P18" i="7" s="1"/>
  <c r="L18" i="7"/>
  <c r="H19" i="7"/>
  <c r="L20" i="7"/>
  <c r="P20" i="7" s="1"/>
  <c r="H21" i="7"/>
  <c r="L21" i="7"/>
  <c r="P21" i="7"/>
  <c r="H22" i="7"/>
  <c r="P22" i="7"/>
  <c r="L22" i="7"/>
  <c r="D301" i="52"/>
  <c r="G302" i="52"/>
  <c r="K302" i="52"/>
  <c r="E302" i="52"/>
  <c r="G301" i="52"/>
  <c r="L300" i="52"/>
  <c r="M300" i="52"/>
  <c r="N300" i="52"/>
  <c r="O300" i="52"/>
  <c r="P300" i="52"/>
  <c r="D302" i="52"/>
  <c r="J290" i="51"/>
  <c r="J295" i="51" s="1"/>
  <c r="J330" i="51" s="1"/>
  <c r="J291" i="51"/>
  <c r="J292" i="51"/>
  <c r="J293" i="51"/>
  <c r="J294" i="51"/>
  <c r="J298" i="51"/>
  <c r="J308" i="51"/>
  <c r="J300" i="51"/>
  <c r="J301" i="51"/>
  <c r="J329" i="51"/>
  <c r="J323" i="51"/>
  <c r="J112" i="51"/>
  <c r="J126" i="51"/>
  <c r="J164" i="51"/>
  <c r="K307" i="51"/>
  <c r="K308" i="51" s="1"/>
  <c r="K126" i="51"/>
  <c r="K165" i="51" s="1"/>
  <c r="K164" i="51"/>
  <c r="I247" i="51"/>
  <c r="I273" i="51" s="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82" i="51"/>
  <c r="I283" i="51"/>
  <c r="I295" i="51" s="1"/>
  <c r="I284" i="51"/>
  <c r="I285" i="51"/>
  <c r="I286" i="51"/>
  <c r="I287" i="51"/>
  <c r="I288" i="51"/>
  <c r="I289" i="51"/>
  <c r="I297" i="51"/>
  <c r="I308" i="51" s="1"/>
  <c r="I299" i="51"/>
  <c r="I302" i="51"/>
  <c r="I303" i="51"/>
  <c r="I304" i="51"/>
  <c r="I305" i="51"/>
  <c r="I306" i="51"/>
  <c r="I327" i="51"/>
  <c r="I329" i="51" s="1"/>
  <c r="I328" i="51"/>
  <c r="C311" i="51"/>
  <c r="I311" i="51" s="1"/>
  <c r="E311" i="51"/>
  <c r="I312" i="51"/>
  <c r="I313" i="51"/>
  <c r="I204" i="51"/>
  <c r="I211" i="51" s="1"/>
  <c r="I205" i="51"/>
  <c r="I206" i="51"/>
  <c r="I207" i="51"/>
  <c r="I208" i="51"/>
  <c r="I209" i="51"/>
  <c r="I210" i="51"/>
  <c r="I220" i="51"/>
  <c r="I223" i="51" s="1"/>
  <c r="I221" i="51"/>
  <c r="I222" i="51"/>
  <c r="I229" i="51"/>
  <c r="I233" i="51"/>
  <c r="I234" i="51"/>
  <c r="I235" i="51"/>
  <c r="I239" i="51" s="1"/>
  <c r="I236" i="51"/>
  <c r="I237" i="51"/>
  <c r="I238" i="51"/>
  <c r="M240" i="51"/>
  <c r="I96" i="51"/>
  <c r="I126" i="51" s="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49" i="51"/>
  <c r="I164" i="51" s="1"/>
  <c r="I150" i="51"/>
  <c r="I151" i="51"/>
  <c r="I152" i="51"/>
  <c r="I153" i="51"/>
  <c r="I154" i="51"/>
  <c r="I155" i="51"/>
  <c r="I156" i="51"/>
  <c r="I157" i="51"/>
  <c r="I158" i="51"/>
  <c r="I159" i="51"/>
  <c r="I160" i="51"/>
  <c r="I161" i="51"/>
  <c r="I162" i="51"/>
  <c r="I163" i="51"/>
  <c r="C137" i="51"/>
  <c r="C140" i="51" s="1"/>
  <c r="E137" i="51"/>
  <c r="I138" i="51"/>
  <c r="I139" i="51"/>
  <c r="E140" i="51"/>
  <c r="I141" i="51"/>
  <c r="I142" i="51"/>
  <c r="I143" i="51"/>
  <c r="I145" i="51"/>
  <c r="I12" i="51"/>
  <c r="I48" i="51" s="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55" i="51"/>
  <c r="I56" i="51"/>
  <c r="I57" i="51"/>
  <c r="I58" i="51"/>
  <c r="I59" i="51"/>
  <c r="I60" i="51"/>
  <c r="I63" i="51" s="1"/>
  <c r="I61" i="51"/>
  <c r="I62" i="51"/>
  <c r="I68" i="51"/>
  <c r="C69" i="51"/>
  <c r="I69" i="51"/>
  <c r="E69" i="51"/>
  <c r="I70" i="51"/>
  <c r="I71" i="51"/>
  <c r="I72" i="51"/>
  <c r="I73" i="51"/>
  <c r="I74" i="51"/>
  <c r="I75" i="51"/>
  <c r="I76" i="51"/>
  <c r="I77" i="51"/>
  <c r="I78" i="51"/>
  <c r="I79" i="51"/>
  <c r="I80" i="51"/>
  <c r="I81" i="51"/>
  <c r="I82" i="51"/>
  <c r="L330" i="51"/>
  <c r="L240" i="51"/>
  <c r="L165" i="51"/>
  <c r="L85" i="51"/>
  <c r="H247" i="51"/>
  <c r="H273" i="51" s="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82" i="51"/>
  <c r="H283" i="51"/>
  <c r="H284" i="51"/>
  <c r="H285" i="51"/>
  <c r="H286" i="51"/>
  <c r="H287" i="51"/>
  <c r="H288" i="51"/>
  <c r="H289" i="51"/>
  <c r="H290" i="51"/>
  <c r="H291" i="51"/>
  <c r="H292" i="51"/>
  <c r="H293" i="51"/>
  <c r="H294" i="51"/>
  <c r="H295" i="51"/>
  <c r="H297" i="51"/>
  <c r="H298" i="51"/>
  <c r="H299" i="51"/>
  <c r="H300" i="51"/>
  <c r="H301" i="51"/>
  <c r="H302" i="51"/>
  <c r="H303" i="51"/>
  <c r="H308" i="51" s="1"/>
  <c r="H304" i="51"/>
  <c r="H305" i="51"/>
  <c r="H306" i="51"/>
  <c r="H307" i="51"/>
  <c r="H327" i="51"/>
  <c r="H329" i="51" s="1"/>
  <c r="H328" i="51"/>
  <c r="D311" i="51"/>
  <c r="H311" i="51" s="1"/>
  <c r="H323" i="51" s="1"/>
  <c r="H338" i="51" s="1"/>
  <c r="H312" i="51"/>
  <c r="H313" i="51"/>
  <c r="H204" i="51"/>
  <c r="H205" i="51"/>
  <c r="H211" i="51" s="1"/>
  <c r="H206" i="51"/>
  <c r="H207" i="51"/>
  <c r="H208" i="51"/>
  <c r="H209" i="51"/>
  <c r="H210" i="51"/>
  <c r="H220" i="51"/>
  <c r="H221" i="51"/>
  <c r="H223" i="51" s="1"/>
  <c r="H222" i="51"/>
  <c r="H229" i="51"/>
  <c r="H233" i="51"/>
  <c r="H234" i="51"/>
  <c r="H239" i="51" s="1"/>
  <c r="H235" i="51"/>
  <c r="H236" i="51"/>
  <c r="H237" i="51"/>
  <c r="H238" i="51"/>
  <c r="H96" i="51"/>
  <c r="H126" i="51" s="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49" i="51"/>
  <c r="H164" i="51" s="1"/>
  <c r="H150" i="51"/>
  <c r="H151" i="51"/>
  <c r="H152" i="51"/>
  <c r="H153" i="51"/>
  <c r="H154" i="51"/>
  <c r="H155" i="51"/>
  <c r="H156" i="51"/>
  <c r="H157" i="51"/>
  <c r="H158" i="51"/>
  <c r="H159" i="51"/>
  <c r="H160" i="51"/>
  <c r="H161" i="51"/>
  <c r="H162" i="51"/>
  <c r="H163" i="51"/>
  <c r="D137" i="51"/>
  <c r="H137" i="51" s="1"/>
  <c r="H138" i="51"/>
  <c r="H139" i="51"/>
  <c r="D140" i="51"/>
  <c r="H141" i="51"/>
  <c r="H142" i="51"/>
  <c r="H143" i="51"/>
  <c r="H145" i="51"/>
  <c r="H12" i="51"/>
  <c r="H13" i="51"/>
  <c r="H14" i="51"/>
  <c r="H48" i="51" s="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55" i="51"/>
  <c r="H63" i="51" s="1"/>
  <c r="H56" i="51"/>
  <c r="H57" i="51"/>
  <c r="H58" i="51"/>
  <c r="H59" i="51"/>
  <c r="H60" i="51"/>
  <c r="H62" i="51"/>
  <c r="H68" i="51"/>
  <c r="D69" i="51"/>
  <c r="H69" i="51"/>
  <c r="H70" i="51"/>
  <c r="H71" i="51"/>
  <c r="H72" i="51"/>
  <c r="H73" i="51"/>
  <c r="H74" i="51"/>
  <c r="H75" i="51"/>
  <c r="H76" i="51"/>
  <c r="H77" i="51"/>
  <c r="H78" i="51"/>
  <c r="H79" i="51"/>
  <c r="H80" i="51"/>
  <c r="H81" i="51"/>
  <c r="H82" i="51"/>
  <c r="H83" i="51"/>
  <c r="G273" i="51"/>
  <c r="G295" i="51"/>
  <c r="G330" i="51" s="1"/>
  <c r="G308" i="51"/>
  <c r="G329" i="51"/>
  <c r="G323" i="51"/>
  <c r="G211" i="51"/>
  <c r="G240" i="51" s="1"/>
  <c r="G223" i="51"/>
  <c r="G229" i="51"/>
  <c r="G239" i="51"/>
  <c r="G126" i="51"/>
  <c r="G165" i="51" s="1"/>
  <c r="G164" i="51"/>
  <c r="G339" i="51" s="1"/>
  <c r="G146" i="51"/>
  <c r="G48" i="51"/>
  <c r="G63" i="51"/>
  <c r="G83" i="51"/>
  <c r="G85" i="51" s="1"/>
  <c r="F247" i="51"/>
  <c r="F248" i="51"/>
  <c r="F249" i="51"/>
  <c r="F273" i="51" s="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82" i="51"/>
  <c r="F295" i="51" s="1"/>
  <c r="F283" i="51"/>
  <c r="F284" i="51"/>
  <c r="F285" i="51"/>
  <c r="F286" i="51"/>
  <c r="F287" i="51"/>
  <c r="F288" i="51"/>
  <c r="F289" i="51"/>
  <c r="F290" i="51"/>
  <c r="F291" i="51"/>
  <c r="F292" i="51"/>
  <c r="F293" i="51"/>
  <c r="F294" i="51"/>
  <c r="F297" i="51"/>
  <c r="F298" i="51"/>
  <c r="F308" i="51" s="1"/>
  <c r="F299" i="51"/>
  <c r="F300" i="51"/>
  <c r="F301" i="51"/>
  <c r="F302" i="51"/>
  <c r="F303" i="51"/>
  <c r="F304" i="51"/>
  <c r="F305" i="51"/>
  <c r="F306" i="51"/>
  <c r="F307" i="51"/>
  <c r="F327" i="51"/>
  <c r="F329" i="51" s="1"/>
  <c r="F328" i="51"/>
  <c r="F312" i="51"/>
  <c r="F313" i="51"/>
  <c r="F317" i="51"/>
  <c r="F318" i="51"/>
  <c r="F321" i="51"/>
  <c r="F322" i="51"/>
  <c r="F204" i="51"/>
  <c r="F205" i="51"/>
  <c r="F206" i="51"/>
  <c r="F207" i="51"/>
  <c r="F211" i="51" s="1"/>
  <c r="F208" i="51"/>
  <c r="F209" i="51"/>
  <c r="F210" i="51"/>
  <c r="F220" i="51"/>
  <c r="F223" i="51"/>
  <c r="F221" i="51"/>
  <c r="F222" i="51"/>
  <c r="F229" i="51"/>
  <c r="F233" i="51"/>
  <c r="F239" i="51" s="1"/>
  <c r="F234" i="51"/>
  <c r="F235" i="51"/>
  <c r="F236" i="51"/>
  <c r="F237" i="51"/>
  <c r="F238" i="51"/>
  <c r="F96" i="51"/>
  <c r="F126" i="51" s="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49" i="51"/>
  <c r="F164" i="51" s="1"/>
  <c r="F150" i="51"/>
  <c r="F151" i="51"/>
  <c r="F152" i="51"/>
  <c r="F153" i="51"/>
  <c r="F154" i="51"/>
  <c r="F155" i="51"/>
  <c r="F156" i="51"/>
  <c r="F157" i="51"/>
  <c r="F158" i="51"/>
  <c r="F159" i="51"/>
  <c r="F160" i="51"/>
  <c r="F161" i="51"/>
  <c r="F162" i="51"/>
  <c r="F163" i="51"/>
  <c r="F138" i="51"/>
  <c r="F139" i="51"/>
  <c r="F141" i="51"/>
  <c r="F142" i="51"/>
  <c r="F143" i="51"/>
  <c r="F145" i="51"/>
  <c r="F12" i="51"/>
  <c r="F48" i="51" s="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55" i="51"/>
  <c r="F63" i="51" s="1"/>
  <c r="F56" i="51"/>
  <c r="F57" i="51"/>
  <c r="F58" i="51"/>
  <c r="F59" i="51"/>
  <c r="F60" i="51"/>
  <c r="F61" i="51"/>
  <c r="F62" i="51"/>
  <c r="F68" i="51"/>
  <c r="F70" i="51"/>
  <c r="F71" i="51"/>
  <c r="F72" i="51"/>
  <c r="F73" i="51"/>
  <c r="F74" i="51"/>
  <c r="F75" i="51"/>
  <c r="F76" i="51"/>
  <c r="F77" i="51"/>
  <c r="F78" i="51"/>
  <c r="F79" i="51"/>
  <c r="F80" i="51"/>
  <c r="F81" i="51"/>
  <c r="F82" i="51"/>
  <c r="E164" i="51"/>
  <c r="E165" i="51"/>
  <c r="E341" i="51" s="1"/>
  <c r="D164" i="51"/>
  <c r="D165" i="51"/>
  <c r="D341" i="51"/>
  <c r="C164" i="51"/>
  <c r="C165" i="51"/>
  <c r="C341" i="51" s="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F189" i="51" s="1"/>
  <c r="I190" i="51"/>
  <c r="F190" i="51"/>
  <c r="I191" i="51"/>
  <c r="C192" i="51"/>
  <c r="H192" i="51" s="1"/>
  <c r="E192" i="51"/>
  <c r="I193" i="51"/>
  <c r="I194" i="51"/>
  <c r="F194" i="51"/>
  <c r="H188" i="51"/>
  <c r="H189" i="51"/>
  <c r="H190" i="51"/>
  <c r="H191" i="51"/>
  <c r="D192" i="51"/>
  <c r="D199" i="51" s="1"/>
  <c r="H193" i="51"/>
  <c r="H194" i="51"/>
  <c r="G195" i="51"/>
  <c r="G337" i="51" s="1"/>
  <c r="F191" i="51"/>
  <c r="F193" i="51"/>
  <c r="E295" i="51"/>
  <c r="D295" i="51"/>
  <c r="D337" i="51"/>
  <c r="C295" i="51"/>
  <c r="C334" i="51" s="1"/>
  <c r="L336" i="51"/>
  <c r="K336" i="51"/>
  <c r="I171" i="51"/>
  <c r="I172" i="51"/>
  <c r="F172" i="51" s="1"/>
  <c r="I173" i="51"/>
  <c r="F173" i="51" s="1"/>
  <c r="I174" i="51"/>
  <c r="F174" i="51" s="1"/>
  <c r="I175" i="51"/>
  <c r="F175" i="51" s="1"/>
  <c r="I176" i="51"/>
  <c r="F176" i="51" s="1"/>
  <c r="I177" i="51"/>
  <c r="F177" i="51" s="1"/>
  <c r="I178" i="51"/>
  <c r="F178" i="51"/>
  <c r="I179" i="51"/>
  <c r="I180" i="51"/>
  <c r="F180" i="51"/>
  <c r="I181" i="51"/>
  <c r="F181" i="51" s="1"/>
  <c r="C182" i="51"/>
  <c r="E182" i="51"/>
  <c r="I182" i="51" s="1"/>
  <c r="F182" i="51" s="1"/>
  <c r="I183" i="51"/>
  <c r="F183" i="51" s="1"/>
  <c r="I184" i="51"/>
  <c r="F184" i="51"/>
  <c r="H171" i="51"/>
  <c r="H172" i="51"/>
  <c r="H173" i="51"/>
  <c r="H174" i="51"/>
  <c r="H175" i="51"/>
  <c r="H176" i="51"/>
  <c r="H177" i="51"/>
  <c r="H178" i="51"/>
  <c r="H179" i="51"/>
  <c r="H180" i="51"/>
  <c r="H181" i="51"/>
  <c r="D182" i="51"/>
  <c r="H183" i="51"/>
  <c r="H184" i="51"/>
  <c r="G185" i="51"/>
  <c r="G336" i="51"/>
  <c r="F171" i="51"/>
  <c r="F179" i="51"/>
  <c r="E273" i="51"/>
  <c r="E334" i="51" s="1"/>
  <c r="E336" i="51"/>
  <c r="D273" i="51"/>
  <c r="D336" i="51"/>
  <c r="C273" i="51"/>
  <c r="C336" i="51"/>
  <c r="E333" i="51"/>
  <c r="E326" i="51"/>
  <c r="D333" i="51"/>
  <c r="D326" i="51"/>
  <c r="C333" i="51"/>
  <c r="C326" i="51"/>
  <c r="E212" i="51"/>
  <c r="E242" i="51" s="1"/>
  <c r="E225" i="51"/>
  <c r="E231" i="51"/>
  <c r="E241" i="51"/>
  <c r="D212" i="51"/>
  <c r="D225" i="51"/>
  <c r="D231" i="51"/>
  <c r="D242" i="51"/>
  <c r="D241" i="51"/>
  <c r="C212" i="51"/>
  <c r="C225" i="51"/>
  <c r="C242" i="51"/>
  <c r="C231" i="51"/>
  <c r="C241" i="51"/>
  <c r="C198" i="51"/>
  <c r="E198" i="51"/>
  <c r="E199" i="51" s="1"/>
  <c r="D198" i="51"/>
  <c r="E120" i="51"/>
  <c r="D120" i="51"/>
  <c r="C120" i="51"/>
  <c r="E54" i="51"/>
  <c r="E91" i="51"/>
  <c r="E89" i="51"/>
  <c r="D54" i="51"/>
  <c r="D89" i="51"/>
  <c r="D91" i="51" s="1"/>
  <c r="C54" i="51"/>
  <c r="C91" i="51" s="1"/>
  <c r="C89" i="51"/>
  <c r="J290" i="50"/>
  <c r="J291" i="50"/>
  <c r="J292" i="50"/>
  <c r="J293" i="50"/>
  <c r="J295" i="50"/>
  <c r="J294" i="50"/>
  <c r="J298" i="50"/>
  <c r="J300" i="50"/>
  <c r="J301" i="50"/>
  <c r="J308" i="50" s="1"/>
  <c r="J337" i="50" s="1"/>
  <c r="J329" i="50"/>
  <c r="J323" i="50"/>
  <c r="J112" i="50"/>
  <c r="J126" i="50"/>
  <c r="J165" i="50" s="1"/>
  <c r="J164" i="50"/>
  <c r="K307" i="50"/>
  <c r="K308" i="50"/>
  <c r="K330" i="50" s="1"/>
  <c r="K126" i="50"/>
  <c r="K164" i="50"/>
  <c r="K165" i="50" s="1"/>
  <c r="I247" i="50"/>
  <c r="I273" i="50" s="1"/>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82" i="50"/>
  <c r="I283" i="50"/>
  <c r="I284" i="50"/>
  <c r="I295" i="50" s="1"/>
  <c r="I285" i="50"/>
  <c r="I286" i="50"/>
  <c r="I287" i="50"/>
  <c r="I288" i="50"/>
  <c r="I289" i="50"/>
  <c r="I297" i="50"/>
  <c r="I299" i="50"/>
  <c r="I308" i="50" s="1"/>
  <c r="I302" i="50"/>
  <c r="I303" i="50"/>
  <c r="I304" i="50"/>
  <c r="I305" i="50"/>
  <c r="I306" i="50"/>
  <c r="I327" i="50"/>
  <c r="I328" i="50"/>
  <c r="I329" i="50" s="1"/>
  <c r="C311" i="50"/>
  <c r="E311" i="50"/>
  <c r="I311" i="50" s="1"/>
  <c r="I312" i="50"/>
  <c r="I313" i="50"/>
  <c r="I204" i="50"/>
  <c r="I205" i="50"/>
  <c r="I211" i="50" s="1"/>
  <c r="I206" i="50"/>
  <c r="I207" i="50"/>
  <c r="I208" i="50"/>
  <c r="I209" i="50"/>
  <c r="I210" i="50"/>
  <c r="M240" i="50"/>
  <c r="I220" i="50"/>
  <c r="I223" i="50" s="1"/>
  <c r="I221" i="50"/>
  <c r="I222" i="50"/>
  <c r="I229" i="50"/>
  <c r="I233" i="50"/>
  <c r="I234" i="50"/>
  <c r="I239" i="50" s="1"/>
  <c r="I235" i="50"/>
  <c r="I236" i="50"/>
  <c r="I237" i="50"/>
  <c r="I238" i="50"/>
  <c r="I96" i="50"/>
  <c r="I97" i="50"/>
  <c r="I98" i="50"/>
  <c r="I99" i="50"/>
  <c r="I100" i="50"/>
  <c r="I101" i="50"/>
  <c r="I102" i="50"/>
  <c r="I126" i="50" s="1"/>
  <c r="I103" i="50"/>
  <c r="I104" i="50"/>
  <c r="I105" i="50"/>
  <c r="I106" i="50"/>
  <c r="I107" i="50"/>
  <c r="I108" i="50"/>
  <c r="I109" i="50"/>
  <c r="I110" i="50"/>
  <c r="I111" i="50"/>
  <c r="I113" i="50"/>
  <c r="I114" i="50"/>
  <c r="I115" i="50"/>
  <c r="I116" i="50"/>
  <c r="I117" i="50"/>
  <c r="I118" i="50"/>
  <c r="I119" i="50"/>
  <c r="I124" i="50"/>
  <c r="I149" i="50"/>
  <c r="I150" i="50"/>
  <c r="I164" i="50" s="1"/>
  <c r="I151" i="50"/>
  <c r="I152" i="50"/>
  <c r="I153" i="50"/>
  <c r="I154" i="50"/>
  <c r="I155" i="50"/>
  <c r="I156" i="50"/>
  <c r="I157" i="50"/>
  <c r="I158" i="50"/>
  <c r="I159" i="50"/>
  <c r="I160" i="50"/>
  <c r="I161" i="50"/>
  <c r="I162" i="50"/>
  <c r="I163" i="50"/>
  <c r="C137" i="50"/>
  <c r="E137" i="50"/>
  <c r="I137" i="50" s="1"/>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63" i="50" s="1"/>
  <c r="I56" i="50"/>
  <c r="I57" i="50"/>
  <c r="I58" i="50"/>
  <c r="I59" i="50"/>
  <c r="I60" i="50"/>
  <c r="I61" i="50"/>
  <c r="I62" i="50"/>
  <c r="I68" i="50"/>
  <c r="C69" i="50"/>
  <c r="E69" i="50"/>
  <c r="I69" i="50" s="1"/>
  <c r="F69" i="50" s="1"/>
  <c r="F83" i="50" s="1"/>
  <c r="I70" i="50"/>
  <c r="I71" i="50"/>
  <c r="I72" i="50"/>
  <c r="I73" i="50"/>
  <c r="I74" i="50"/>
  <c r="I75" i="50"/>
  <c r="I76" i="50"/>
  <c r="I77" i="50"/>
  <c r="I78" i="50"/>
  <c r="I79" i="50"/>
  <c r="I80" i="50"/>
  <c r="I81" i="50"/>
  <c r="I82" i="50"/>
  <c r="L330" i="50"/>
  <c r="L240" i="50"/>
  <c r="L165" i="50"/>
  <c r="L85" i="50"/>
  <c r="H247" i="50"/>
  <c r="H273" i="50" s="1"/>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82" i="50"/>
  <c r="H295" i="50" s="1"/>
  <c r="H283" i="50"/>
  <c r="H284" i="50"/>
  <c r="H285" i="50"/>
  <c r="H286" i="50"/>
  <c r="H287" i="50"/>
  <c r="H288" i="50"/>
  <c r="H289" i="50"/>
  <c r="H290" i="50"/>
  <c r="H291" i="50"/>
  <c r="H292" i="50"/>
  <c r="H293" i="50"/>
  <c r="H294" i="50"/>
  <c r="H297" i="50"/>
  <c r="H308" i="50" s="1"/>
  <c r="H298" i="50"/>
  <c r="H299" i="50"/>
  <c r="H300" i="50"/>
  <c r="H301" i="50"/>
  <c r="H302" i="50"/>
  <c r="H303" i="50"/>
  <c r="H304" i="50"/>
  <c r="H305" i="50"/>
  <c r="H306" i="50"/>
  <c r="H307" i="50"/>
  <c r="H327" i="50"/>
  <c r="H329" i="50" s="1"/>
  <c r="H328" i="50"/>
  <c r="D311" i="50"/>
  <c r="H311" i="50"/>
  <c r="H323" i="50" s="1"/>
  <c r="H338" i="50" s="1"/>
  <c r="H312" i="50"/>
  <c r="H313" i="50"/>
  <c r="H204" i="50"/>
  <c r="H211" i="50" s="1"/>
  <c r="H205" i="50"/>
  <c r="H206" i="50"/>
  <c r="H207" i="50"/>
  <c r="H208" i="50"/>
  <c r="H209" i="50"/>
  <c r="H210" i="50"/>
  <c r="H220" i="50"/>
  <c r="H223" i="50" s="1"/>
  <c r="H221" i="50"/>
  <c r="H222" i="50"/>
  <c r="H229" i="50"/>
  <c r="H233" i="50"/>
  <c r="H234" i="50"/>
  <c r="H239" i="50" s="1"/>
  <c r="H235" i="50"/>
  <c r="H236" i="50"/>
  <c r="H237" i="50"/>
  <c r="H238" i="50"/>
  <c r="H96" i="50"/>
  <c r="H97" i="50"/>
  <c r="H126" i="50" s="1"/>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49" i="50"/>
  <c r="H150" i="50"/>
  <c r="H151" i="50"/>
  <c r="H164" i="50" s="1"/>
  <c r="H152" i="50"/>
  <c r="H153" i="50"/>
  <c r="H154" i="50"/>
  <c r="H155" i="50"/>
  <c r="H156" i="50"/>
  <c r="H157" i="50"/>
  <c r="H158" i="50"/>
  <c r="H159" i="50"/>
  <c r="H160" i="50"/>
  <c r="H161" i="50"/>
  <c r="H162" i="50"/>
  <c r="H163" i="50"/>
  <c r="D137" i="50"/>
  <c r="D140" i="50" s="1"/>
  <c r="H137" i="50"/>
  <c r="H138" i="50"/>
  <c r="H139"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s="1"/>
  <c r="H70" i="50"/>
  <c r="H71" i="50"/>
  <c r="H72" i="50"/>
  <c r="H73" i="50"/>
  <c r="H74" i="50"/>
  <c r="H75" i="50"/>
  <c r="H76" i="50"/>
  <c r="H77" i="50"/>
  <c r="H78" i="50"/>
  <c r="H79" i="50"/>
  <c r="H80" i="50"/>
  <c r="H81" i="50"/>
  <c r="H82" i="50"/>
  <c r="G273" i="50"/>
  <c r="G330" i="50"/>
  <c r="G295" i="50"/>
  <c r="G337" i="50" s="1"/>
  <c r="G308" i="50"/>
  <c r="G329" i="50"/>
  <c r="G323" i="50"/>
  <c r="G211" i="50"/>
  <c r="G240" i="50" s="1"/>
  <c r="G223" i="50"/>
  <c r="G229" i="50"/>
  <c r="G239" i="50"/>
  <c r="G126" i="50"/>
  <c r="G165" i="50" s="1"/>
  <c r="G164" i="50"/>
  <c r="G146" i="50"/>
  <c r="G48" i="50"/>
  <c r="G85" i="50" s="1"/>
  <c r="G63" i="50"/>
  <c r="G83" i="50"/>
  <c r="F247" i="50"/>
  <c r="F248" i="50"/>
  <c r="F249" i="50"/>
  <c r="F250" i="50"/>
  <c r="F251" i="50"/>
  <c r="F273" i="50" s="1"/>
  <c r="F252" i="50"/>
  <c r="F253" i="50"/>
  <c r="F254" i="50"/>
  <c r="F255" i="50"/>
  <c r="F256" i="50"/>
  <c r="F257" i="50"/>
  <c r="F258" i="50"/>
  <c r="F259" i="50"/>
  <c r="F260" i="50"/>
  <c r="F261" i="50"/>
  <c r="F262" i="50"/>
  <c r="F263" i="50"/>
  <c r="F264" i="50"/>
  <c r="F265" i="50"/>
  <c r="F266" i="50"/>
  <c r="F267" i="50"/>
  <c r="F268" i="50"/>
  <c r="F269" i="50"/>
  <c r="F270" i="50"/>
  <c r="F271" i="50"/>
  <c r="F272"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9" i="50" s="1"/>
  <c r="F328" i="50"/>
  <c r="F312" i="50"/>
  <c r="F313" i="50"/>
  <c r="F317" i="50"/>
  <c r="F318" i="50"/>
  <c r="F321" i="50"/>
  <c r="F322" i="50"/>
  <c r="F204" i="50"/>
  <c r="F205" i="50"/>
  <c r="F206" i="50"/>
  <c r="F207" i="50"/>
  <c r="F208" i="50"/>
  <c r="F209" i="50"/>
  <c r="F210" i="50"/>
  <c r="F220" i="50"/>
  <c r="F223" i="50" s="1"/>
  <c r="F221" i="50"/>
  <c r="F222"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63" i="50" s="1"/>
  <c r="F57" i="50"/>
  <c r="F58" i="50"/>
  <c r="F59" i="50"/>
  <c r="F60" i="50"/>
  <c r="F61" i="50"/>
  <c r="F62" i="50"/>
  <c r="F68" i="50"/>
  <c r="F70" i="50"/>
  <c r="F71" i="50"/>
  <c r="F72" i="50"/>
  <c r="F73" i="50"/>
  <c r="F74" i="50"/>
  <c r="F75" i="50"/>
  <c r="F76" i="50"/>
  <c r="F77" i="50"/>
  <c r="F78" i="50"/>
  <c r="F79" i="50"/>
  <c r="F80" i="50"/>
  <c r="F81" i="50"/>
  <c r="F82" i="50"/>
  <c r="E164" i="50"/>
  <c r="E165" i="50"/>
  <c r="E341" i="50" s="1"/>
  <c r="D164" i="50"/>
  <c r="D165" i="50" s="1"/>
  <c r="D341" i="50" s="1"/>
  <c r="C164" i="50"/>
  <c r="C165" i="50" s="1"/>
  <c r="C341" i="50" s="1"/>
  <c r="P339" i="50"/>
  <c r="O339" i="50"/>
  <c r="N339" i="50"/>
  <c r="M339" i="50"/>
  <c r="L339" i="50"/>
  <c r="K339" i="50"/>
  <c r="J339" i="50"/>
  <c r="G339" i="50"/>
  <c r="E339" i="50"/>
  <c r="D339" i="50"/>
  <c r="P338" i="50"/>
  <c r="O338" i="50"/>
  <c r="N338" i="50"/>
  <c r="M338" i="50"/>
  <c r="L338" i="50"/>
  <c r="K338" i="50"/>
  <c r="J338" i="50"/>
  <c r="G338" i="50"/>
  <c r="E338" i="50"/>
  <c r="D338" i="50"/>
  <c r="C338" i="50"/>
  <c r="P337" i="50"/>
  <c r="O337" i="50"/>
  <c r="N337" i="50"/>
  <c r="M337" i="50"/>
  <c r="L337" i="50"/>
  <c r="K337" i="50"/>
  <c r="I188" i="50"/>
  <c r="I189" i="50"/>
  <c r="F189" i="50" s="1"/>
  <c r="I190" i="50"/>
  <c r="I191" i="50"/>
  <c r="C192" i="50"/>
  <c r="E192" i="50"/>
  <c r="I193" i="50"/>
  <c r="F193" i="50"/>
  <c r="I194" i="50"/>
  <c r="H188" i="50"/>
  <c r="H189" i="50"/>
  <c r="H190" i="50"/>
  <c r="H191" i="50"/>
  <c r="D192" i="50"/>
  <c r="H193" i="50"/>
  <c r="H194" i="50"/>
  <c r="G195" i="50"/>
  <c r="F188" i="50"/>
  <c r="F190" i="50"/>
  <c r="F194" i="50"/>
  <c r="E295" i="50"/>
  <c r="E337" i="50"/>
  <c r="D295" i="50"/>
  <c r="D337" i="50"/>
  <c r="C295" i="50"/>
  <c r="C337" i="50"/>
  <c r="L336" i="50"/>
  <c r="K336" i="50"/>
  <c r="J336" i="50"/>
  <c r="I171" i="50"/>
  <c r="F171" i="50" s="1"/>
  <c r="I172" i="50"/>
  <c r="I173" i="50"/>
  <c r="I174" i="50"/>
  <c r="F174" i="50" s="1"/>
  <c r="I175" i="50"/>
  <c r="F175" i="50" s="1"/>
  <c r="I176" i="50"/>
  <c r="I177" i="50"/>
  <c r="F177" i="50" s="1"/>
  <c r="I178" i="50"/>
  <c r="I179" i="50"/>
  <c r="F179" i="50"/>
  <c r="I180" i="50"/>
  <c r="I181" i="50"/>
  <c r="F181" i="50" s="1"/>
  <c r="C182" i="50"/>
  <c r="I182" i="50" s="1"/>
  <c r="F182" i="50" s="1"/>
  <c r="E182" i="50"/>
  <c r="I183" i="50"/>
  <c r="F183" i="50" s="1"/>
  <c r="I184" i="50"/>
  <c r="H171" i="50"/>
  <c r="H172" i="50"/>
  <c r="H173" i="50"/>
  <c r="H174" i="50"/>
  <c r="H175" i="50"/>
  <c r="H176" i="50"/>
  <c r="H177" i="50"/>
  <c r="H178" i="50"/>
  <c r="H179" i="50"/>
  <c r="H180" i="50"/>
  <c r="H181" i="50"/>
  <c r="D182" i="50"/>
  <c r="D199" i="50" s="1"/>
  <c r="H182" i="50"/>
  <c r="H183" i="50"/>
  <c r="H184" i="50"/>
  <c r="G185" i="50"/>
  <c r="G336" i="50"/>
  <c r="F172" i="50"/>
  <c r="F176" i="50"/>
  <c r="F178" i="50"/>
  <c r="F180" i="50"/>
  <c r="F184" i="50"/>
  <c r="E273" i="50"/>
  <c r="E336" i="50"/>
  <c r="D273" i="50"/>
  <c r="D336" i="50"/>
  <c r="C273" i="50"/>
  <c r="C336" i="50"/>
  <c r="E333" i="50"/>
  <c r="E326" i="50"/>
  <c r="E334" i="50"/>
  <c r="D333" i="50"/>
  <c r="D334" i="50"/>
  <c r="D326" i="50"/>
  <c r="C333" i="50"/>
  <c r="C334" i="50" s="1"/>
  <c r="C326" i="50"/>
  <c r="E212" i="50"/>
  <c r="E242" i="50" s="1"/>
  <c r="E225" i="50"/>
  <c r="E231" i="50"/>
  <c r="E241" i="50"/>
  <c r="D212" i="50"/>
  <c r="D225" i="50"/>
  <c r="D242" i="50" s="1"/>
  <c r="D231" i="50"/>
  <c r="D241" i="50"/>
  <c r="C212" i="50"/>
  <c r="C225" i="50"/>
  <c r="C231" i="50"/>
  <c r="C241" i="50"/>
  <c r="C242" i="50"/>
  <c r="C198" i="50"/>
  <c r="C199" i="50" s="1"/>
  <c r="E198" i="50"/>
  <c r="D198" i="50"/>
  <c r="E120" i="50"/>
  <c r="D120" i="50"/>
  <c r="C120" i="50"/>
  <c r="E54" i="50"/>
  <c r="E91" i="50" s="1"/>
  <c r="E89" i="50"/>
  <c r="D54" i="50"/>
  <c r="D91" i="50" s="1"/>
  <c r="D89" i="50"/>
  <c r="C54" i="50"/>
  <c r="C91" i="50" s="1"/>
  <c r="C89" i="50"/>
  <c r="J290" i="49"/>
  <c r="J295" i="49" s="1"/>
  <c r="J291" i="49"/>
  <c r="F291" i="49" s="1"/>
  <c r="J292" i="49"/>
  <c r="J293" i="49"/>
  <c r="J294" i="49"/>
  <c r="J298" i="49"/>
  <c r="J308" i="49" s="1"/>
  <c r="J300" i="49"/>
  <c r="J301" i="49"/>
  <c r="J329" i="49"/>
  <c r="J323" i="49"/>
  <c r="J112" i="49"/>
  <c r="J126" i="49"/>
  <c r="J165" i="49" s="1"/>
  <c r="J164" i="49"/>
  <c r="K307" i="49"/>
  <c r="K308" i="49" s="1"/>
  <c r="K126" i="49"/>
  <c r="K165" i="49" s="1"/>
  <c r="K164" i="49"/>
  <c r="I247" i="49"/>
  <c r="I248" i="49"/>
  <c r="I249" i="49"/>
  <c r="I250" i="49"/>
  <c r="I251" i="49"/>
  <c r="I252" i="49"/>
  <c r="I253" i="49"/>
  <c r="I254" i="49"/>
  <c r="I255" i="49"/>
  <c r="I256" i="49"/>
  <c r="I257" i="49"/>
  <c r="I258" i="49"/>
  <c r="I259" i="49"/>
  <c r="F259" i="49" s="1"/>
  <c r="I260" i="49"/>
  <c r="I261" i="49"/>
  <c r="I262" i="49"/>
  <c r="I263" i="49"/>
  <c r="I264" i="49"/>
  <c r="I265" i="49"/>
  <c r="I266" i="49"/>
  <c r="I267" i="49"/>
  <c r="F267" i="49" s="1"/>
  <c r="I268" i="49"/>
  <c r="I269" i="49"/>
  <c r="I270" i="49"/>
  <c r="I271" i="49"/>
  <c r="I272" i="49"/>
  <c r="I282" i="49"/>
  <c r="I283" i="49"/>
  <c r="F283" i="49" s="1"/>
  <c r="I284" i="49"/>
  <c r="I285" i="49"/>
  <c r="F285" i="49" s="1"/>
  <c r="I286" i="49"/>
  <c r="I287" i="49"/>
  <c r="I288" i="49"/>
  <c r="I289" i="49"/>
  <c r="F289" i="49" s="1"/>
  <c r="I297" i="49"/>
  <c r="I299" i="49"/>
  <c r="I302" i="49"/>
  <c r="I303" i="49"/>
  <c r="I304" i="49"/>
  <c r="I305" i="49"/>
  <c r="F305" i="49" s="1"/>
  <c r="I306" i="49"/>
  <c r="I327" i="49"/>
  <c r="I329" i="49" s="1"/>
  <c r="I328" i="49"/>
  <c r="C311" i="49"/>
  <c r="E311" i="49"/>
  <c r="I311" i="49" s="1"/>
  <c r="I312" i="49"/>
  <c r="I313" i="49"/>
  <c r="I204" i="49"/>
  <c r="I211" i="49" s="1"/>
  <c r="M240" i="49"/>
  <c r="I205" i="49"/>
  <c r="I206" i="49"/>
  <c r="F206" i="49" s="1"/>
  <c r="I207" i="49"/>
  <c r="I208" i="49"/>
  <c r="I209" i="49"/>
  <c r="I210" i="49"/>
  <c r="I220" i="49"/>
  <c r="I223" i="49" s="1"/>
  <c r="I221" i="49"/>
  <c r="I222" i="49"/>
  <c r="F222" i="49" s="1"/>
  <c r="I229" i="49"/>
  <c r="I233" i="49"/>
  <c r="I234" i="49"/>
  <c r="I235" i="49"/>
  <c r="I236" i="49"/>
  <c r="I237" i="49"/>
  <c r="I238" i="49"/>
  <c r="F238" i="49" s="1"/>
  <c r="I96" i="49"/>
  <c r="I97" i="49"/>
  <c r="I98" i="49"/>
  <c r="I99" i="49"/>
  <c r="I100" i="49"/>
  <c r="I101" i="49"/>
  <c r="I102" i="49"/>
  <c r="F102" i="49" s="1"/>
  <c r="I103" i="49"/>
  <c r="I104" i="49"/>
  <c r="I105" i="49"/>
  <c r="I106" i="49"/>
  <c r="I107" i="49"/>
  <c r="I108" i="49"/>
  <c r="I109" i="49"/>
  <c r="I110" i="49"/>
  <c r="F110" i="49" s="1"/>
  <c r="I111" i="49"/>
  <c r="I113" i="49"/>
  <c r="I114" i="49"/>
  <c r="I115" i="49"/>
  <c r="I116" i="49"/>
  <c r="F116" i="49" s="1"/>
  <c r="I117" i="49"/>
  <c r="I118" i="49"/>
  <c r="I119" i="49"/>
  <c r="I124" i="49"/>
  <c r="F124" i="49" s="1"/>
  <c r="I149" i="49"/>
  <c r="I164" i="49" s="1"/>
  <c r="I150" i="49"/>
  <c r="I151" i="49"/>
  <c r="F151" i="49"/>
  <c r="I152" i="49"/>
  <c r="I153" i="49"/>
  <c r="I154" i="49"/>
  <c r="I155" i="49"/>
  <c r="F155" i="49" s="1"/>
  <c r="I156" i="49"/>
  <c r="I157" i="49"/>
  <c r="I158" i="49"/>
  <c r="F158" i="49" s="1"/>
  <c r="I159" i="49"/>
  <c r="F159" i="49" s="1"/>
  <c r="I160" i="49"/>
  <c r="I161" i="49"/>
  <c r="I162" i="49"/>
  <c r="I163" i="49"/>
  <c r="F163" i="49" s="1"/>
  <c r="C137" i="49"/>
  <c r="E137" i="49"/>
  <c r="I138" i="49"/>
  <c r="I139" i="49"/>
  <c r="E140" i="49"/>
  <c r="I141" i="49"/>
  <c r="I142" i="49"/>
  <c r="F142" i="49" s="1"/>
  <c r="I143" i="49"/>
  <c r="F143" i="49" s="1"/>
  <c r="I145" i="49"/>
  <c r="I12" i="49"/>
  <c r="I13" i="49"/>
  <c r="I14" i="49"/>
  <c r="I15" i="49"/>
  <c r="F15" i="49" s="1"/>
  <c r="I16" i="49"/>
  <c r="I17" i="49"/>
  <c r="I18" i="49"/>
  <c r="I19" i="49"/>
  <c r="I20" i="49"/>
  <c r="I21" i="49"/>
  <c r="I22" i="49"/>
  <c r="I23" i="49"/>
  <c r="F23" i="49" s="1"/>
  <c r="I24" i="49"/>
  <c r="I25" i="49"/>
  <c r="I26" i="49"/>
  <c r="I27" i="49"/>
  <c r="I28" i="49"/>
  <c r="I29" i="49"/>
  <c r="I30" i="49"/>
  <c r="I31" i="49"/>
  <c r="F31" i="49" s="1"/>
  <c r="I32" i="49"/>
  <c r="I33" i="49"/>
  <c r="I34" i="49"/>
  <c r="I35" i="49"/>
  <c r="I36" i="49"/>
  <c r="I37" i="49"/>
  <c r="I38" i="49"/>
  <c r="I39" i="49"/>
  <c r="F39" i="49" s="1"/>
  <c r="I40" i="49"/>
  <c r="I41" i="49"/>
  <c r="I42" i="49"/>
  <c r="I43" i="49"/>
  <c r="I44" i="49"/>
  <c r="I45" i="49"/>
  <c r="I46" i="49"/>
  <c r="I55" i="49"/>
  <c r="I56" i="49"/>
  <c r="I57" i="49"/>
  <c r="I58" i="49"/>
  <c r="I59" i="49"/>
  <c r="I60" i="49"/>
  <c r="I61" i="49"/>
  <c r="I62" i="49"/>
  <c r="I68" i="49"/>
  <c r="C69" i="49"/>
  <c r="E69" i="49"/>
  <c r="I69" i="49" s="1"/>
  <c r="I70" i="49"/>
  <c r="I71" i="49"/>
  <c r="F71" i="49" s="1"/>
  <c r="I72" i="49"/>
  <c r="F72" i="49" s="1"/>
  <c r="I73" i="49"/>
  <c r="I74" i="49"/>
  <c r="I75" i="49"/>
  <c r="F75" i="49"/>
  <c r="I76" i="49"/>
  <c r="I77" i="49"/>
  <c r="I78" i="49"/>
  <c r="I79" i="49"/>
  <c r="F79" i="49" s="1"/>
  <c r="I80" i="49"/>
  <c r="I81" i="49"/>
  <c r="I82" i="49"/>
  <c r="L330" i="49"/>
  <c r="L341" i="49" s="1"/>
  <c r="L240" i="49"/>
  <c r="L165" i="49"/>
  <c r="L85"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82" i="49"/>
  <c r="H283" i="49"/>
  <c r="H284" i="49"/>
  <c r="H285" i="49"/>
  <c r="H286" i="49"/>
  <c r="H287" i="49"/>
  <c r="H288" i="49"/>
  <c r="H289" i="49"/>
  <c r="H290" i="49"/>
  <c r="H291" i="49"/>
  <c r="H292" i="49"/>
  <c r="H293" i="49"/>
  <c r="H294" i="49"/>
  <c r="H297" i="49"/>
  <c r="H298" i="49"/>
  <c r="H299" i="49"/>
  <c r="H300" i="49"/>
  <c r="H301" i="49"/>
  <c r="H302" i="49"/>
  <c r="H303" i="49"/>
  <c r="H304" i="49"/>
  <c r="H305" i="49"/>
  <c r="H306" i="49"/>
  <c r="H307" i="49"/>
  <c r="H327" i="49"/>
  <c r="H328" i="49"/>
  <c r="H329" i="49" s="1"/>
  <c r="D311" i="49"/>
  <c r="H311" i="49" s="1"/>
  <c r="H323" i="49" s="1"/>
  <c r="H338" i="49" s="1"/>
  <c r="H312" i="49"/>
  <c r="H313" i="49"/>
  <c r="H204" i="49"/>
  <c r="H211" i="49" s="1"/>
  <c r="H205" i="49"/>
  <c r="H206" i="49"/>
  <c r="H207" i="49"/>
  <c r="H208" i="49"/>
  <c r="H209" i="49"/>
  <c r="H210" i="49"/>
  <c r="H220" i="49"/>
  <c r="H223" i="49" s="1"/>
  <c r="H221" i="49"/>
  <c r="H222" i="49"/>
  <c r="H229" i="49"/>
  <c r="H233" i="49"/>
  <c r="H234" i="49"/>
  <c r="H235" i="49"/>
  <c r="H236" i="49"/>
  <c r="H237" i="49"/>
  <c r="H238"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49" i="49"/>
  <c r="H150" i="49"/>
  <c r="H151" i="49"/>
  <c r="H152" i="49"/>
  <c r="H153" i="49"/>
  <c r="H154" i="49"/>
  <c r="H155" i="49"/>
  <c r="H156" i="49"/>
  <c r="H157" i="49"/>
  <c r="H158" i="49"/>
  <c r="H159" i="49"/>
  <c r="H160" i="49"/>
  <c r="H161" i="49"/>
  <c r="H162" i="49"/>
  <c r="H163" i="49"/>
  <c r="D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55" i="49"/>
  <c r="H56" i="49"/>
  <c r="H57" i="49"/>
  <c r="H58" i="49"/>
  <c r="H59" i="49"/>
  <c r="H60" i="49"/>
  <c r="H62" i="49"/>
  <c r="H68" i="49"/>
  <c r="D69" i="49"/>
  <c r="H70" i="49"/>
  <c r="H71" i="49"/>
  <c r="H72" i="49"/>
  <c r="H73" i="49"/>
  <c r="H74" i="49"/>
  <c r="H75" i="49"/>
  <c r="H76" i="49"/>
  <c r="H77" i="49"/>
  <c r="H78" i="49"/>
  <c r="H79" i="49"/>
  <c r="H80" i="49"/>
  <c r="H81" i="49"/>
  <c r="H82" i="49"/>
  <c r="G273" i="49"/>
  <c r="G330" i="49" s="1"/>
  <c r="G295" i="49"/>
  <c r="G308" i="49"/>
  <c r="G329" i="49"/>
  <c r="G323" i="49"/>
  <c r="G211" i="49"/>
  <c r="G240" i="49" s="1"/>
  <c r="G223" i="49"/>
  <c r="G229" i="49"/>
  <c r="G239" i="49"/>
  <c r="G339" i="49" s="1"/>
  <c r="G126" i="49"/>
  <c r="G165" i="49" s="1"/>
  <c r="G164" i="49"/>
  <c r="G146" i="49"/>
  <c r="G48" i="49"/>
  <c r="G85" i="49" s="1"/>
  <c r="G63" i="49"/>
  <c r="G83" i="49"/>
  <c r="F247" i="49"/>
  <c r="F248" i="49"/>
  <c r="F249" i="49"/>
  <c r="F250" i="49"/>
  <c r="F252" i="49"/>
  <c r="F253" i="49"/>
  <c r="F254" i="49"/>
  <c r="F255" i="49"/>
  <c r="F256" i="49"/>
  <c r="F257" i="49"/>
  <c r="F258" i="49"/>
  <c r="F260" i="49"/>
  <c r="F261" i="49"/>
  <c r="F262" i="49"/>
  <c r="F263" i="49"/>
  <c r="F264" i="49"/>
  <c r="F265" i="49"/>
  <c r="F266" i="49"/>
  <c r="F268" i="49"/>
  <c r="F269" i="49"/>
  <c r="F270" i="49"/>
  <c r="F271" i="49"/>
  <c r="F272" i="49"/>
  <c r="F282" i="49"/>
  <c r="F284" i="49"/>
  <c r="F286" i="49"/>
  <c r="F287" i="49"/>
  <c r="F288" i="49"/>
  <c r="F290" i="49"/>
  <c r="F292" i="49"/>
  <c r="F293" i="49"/>
  <c r="F294" i="49"/>
  <c r="F297" i="49"/>
  <c r="F298" i="49"/>
  <c r="F299" i="49"/>
  <c r="F300" i="49"/>
  <c r="F301" i="49"/>
  <c r="F302" i="49"/>
  <c r="F303" i="49"/>
  <c r="F304" i="49"/>
  <c r="F306" i="49"/>
  <c r="F307" i="49"/>
  <c r="F327" i="49"/>
  <c r="F329" i="49" s="1"/>
  <c r="F328" i="49"/>
  <c r="F312" i="49"/>
  <c r="F313" i="49"/>
  <c r="F317" i="49"/>
  <c r="F318" i="49"/>
  <c r="F321" i="49"/>
  <c r="F322" i="49"/>
  <c r="F204" i="49"/>
  <c r="F205" i="49"/>
  <c r="F207" i="49"/>
  <c r="F208" i="49"/>
  <c r="F209" i="49"/>
  <c r="F210" i="49"/>
  <c r="F220" i="49"/>
  <c r="F221" i="49"/>
  <c r="F229" i="49"/>
  <c r="F233" i="49"/>
  <c r="F234" i="49"/>
  <c r="F235" i="49"/>
  <c r="F236" i="49"/>
  <c r="F237" i="49"/>
  <c r="F96" i="49"/>
  <c r="F97" i="49"/>
  <c r="F98" i="49"/>
  <c r="F99" i="49"/>
  <c r="F100" i="49"/>
  <c r="F101" i="49"/>
  <c r="F103" i="49"/>
  <c r="F104" i="49"/>
  <c r="F105" i="49"/>
  <c r="F106" i="49"/>
  <c r="F107" i="49"/>
  <c r="F108" i="49"/>
  <c r="F109" i="49"/>
  <c r="F111" i="49"/>
  <c r="F112" i="49"/>
  <c r="F113" i="49"/>
  <c r="F114" i="49"/>
  <c r="F115" i="49"/>
  <c r="F117" i="49"/>
  <c r="F118" i="49"/>
  <c r="F119" i="49"/>
  <c r="F149" i="49"/>
  <c r="F150" i="49"/>
  <c r="F152" i="49"/>
  <c r="F153" i="49"/>
  <c r="F154" i="49"/>
  <c r="F156" i="49"/>
  <c r="F157" i="49"/>
  <c r="F160" i="49"/>
  <c r="F161" i="49"/>
  <c r="F164" i="49" s="1"/>
  <c r="F162" i="49"/>
  <c r="F138" i="49"/>
  <c r="F139" i="49"/>
  <c r="F141" i="49"/>
  <c r="F145" i="49"/>
  <c r="F12" i="49"/>
  <c r="F13" i="49"/>
  <c r="F14" i="49"/>
  <c r="F16" i="49"/>
  <c r="F17" i="49"/>
  <c r="F18" i="49"/>
  <c r="F19" i="49"/>
  <c r="F20" i="49"/>
  <c r="F21" i="49"/>
  <c r="F22" i="49"/>
  <c r="F24" i="49"/>
  <c r="F25" i="49"/>
  <c r="F26" i="49"/>
  <c r="F27" i="49"/>
  <c r="F28" i="49"/>
  <c r="F29" i="49"/>
  <c r="F30" i="49"/>
  <c r="F32" i="49"/>
  <c r="F33" i="49"/>
  <c r="F34" i="49"/>
  <c r="F35" i="49"/>
  <c r="F36" i="49"/>
  <c r="F37" i="49"/>
  <c r="F38" i="49"/>
  <c r="F40" i="49"/>
  <c r="F41" i="49"/>
  <c r="F42" i="49"/>
  <c r="F43" i="49"/>
  <c r="F44" i="49"/>
  <c r="F45" i="49"/>
  <c r="F46" i="49"/>
  <c r="F55" i="49"/>
  <c r="F56" i="49"/>
  <c r="F57" i="49"/>
  <c r="F58" i="49"/>
  <c r="F59" i="49"/>
  <c r="F60" i="49"/>
  <c r="F61" i="49"/>
  <c r="F62" i="49"/>
  <c r="F68" i="49"/>
  <c r="F70" i="49"/>
  <c r="F73" i="49"/>
  <c r="F74" i="49"/>
  <c r="F76" i="49"/>
  <c r="F77" i="49"/>
  <c r="F78" i="49"/>
  <c r="F80" i="49"/>
  <c r="F81" i="49"/>
  <c r="F82" i="49"/>
  <c r="E164" i="49"/>
  <c r="D164" i="49"/>
  <c r="D339" i="49"/>
  <c r="D165" i="49"/>
  <c r="D341" i="49"/>
  <c r="C164" i="49"/>
  <c r="C339" i="49" s="1"/>
  <c r="C165" i="49"/>
  <c r="C341" i="49" s="1"/>
  <c r="P339" i="49"/>
  <c r="O339" i="49"/>
  <c r="N339" i="49"/>
  <c r="M339" i="49"/>
  <c r="L339" i="49"/>
  <c r="K339" i="49"/>
  <c r="J339" i="49"/>
  <c r="P338" i="49"/>
  <c r="O338" i="49"/>
  <c r="N338" i="49"/>
  <c r="M338" i="49"/>
  <c r="L338" i="49"/>
  <c r="K338" i="49"/>
  <c r="J338" i="49"/>
  <c r="G338" i="49"/>
  <c r="E338" i="49"/>
  <c r="D338" i="49"/>
  <c r="C338" i="49"/>
  <c r="P337" i="49"/>
  <c r="O337" i="49"/>
  <c r="N337" i="49"/>
  <c r="M337" i="49"/>
  <c r="L337" i="49"/>
  <c r="I188" i="49"/>
  <c r="F188" i="49"/>
  <c r="I189" i="49"/>
  <c r="I190" i="49"/>
  <c r="F190" i="49" s="1"/>
  <c r="I191" i="49"/>
  <c r="F191" i="49" s="1"/>
  <c r="C192" i="49"/>
  <c r="E192" i="49"/>
  <c r="H192" i="49" s="1"/>
  <c r="I193" i="49"/>
  <c r="I194" i="49"/>
  <c r="F194" i="49"/>
  <c r="H188" i="49"/>
  <c r="H189" i="49"/>
  <c r="H190" i="49"/>
  <c r="H191" i="49"/>
  <c r="D192" i="49"/>
  <c r="H193" i="49"/>
  <c r="H194" i="49"/>
  <c r="G195" i="49"/>
  <c r="F189" i="49"/>
  <c r="F193" i="49"/>
  <c r="E295" i="49"/>
  <c r="D295" i="49"/>
  <c r="D337" i="49"/>
  <c r="C295" i="49"/>
  <c r="C337" i="49" s="1"/>
  <c r="L336" i="49"/>
  <c r="K336" i="49"/>
  <c r="J336" i="49"/>
  <c r="I171" i="49"/>
  <c r="I172" i="49"/>
  <c r="F172" i="49"/>
  <c r="I173" i="49"/>
  <c r="F173" i="49" s="1"/>
  <c r="I174" i="49"/>
  <c r="F174" i="49" s="1"/>
  <c r="I175" i="49"/>
  <c r="I176" i="49"/>
  <c r="F176" i="49" s="1"/>
  <c r="I177" i="49"/>
  <c r="I178" i="49"/>
  <c r="F178" i="49" s="1"/>
  <c r="I179" i="49"/>
  <c r="I180" i="49"/>
  <c r="F180" i="49"/>
  <c r="I181" i="49"/>
  <c r="C182" i="49"/>
  <c r="E182" i="49"/>
  <c r="I182" i="49" s="1"/>
  <c r="I183" i="49"/>
  <c r="F183" i="49" s="1"/>
  <c r="I184" i="49"/>
  <c r="F184" i="49"/>
  <c r="H171" i="49"/>
  <c r="H172" i="49"/>
  <c r="H173" i="49"/>
  <c r="H174" i="49"/>
  <c r="H175" i="49"/>
  <c r="H176" i="49"/>
  <c r="H177" i="49"/>
  <c r="H178" i="49"/>
  <c r="H179" i="49"/>
  <c r="H180" i="49"/>
  <c r="H181" i="49"/>
  <c r="D182" i="49"/>
  <c r="D199" i="49" s="1"/>
  <c r="H183" i="49"/>
  <c r="H184" i="49"/>
  <c r="G185" i="49"/>
  <c r="G336" i="49"/>
  <c r="F171" i="49"/>
  <c r="F175" i="49"/>
  <c r="F177" i="49"/>
  <c r="F179" i="49"/>
  <c r="F181" i="49"/>
  <c r="E273" i="49"/>
  <c r="E336" i="49" s="1"/>
  <c r="D273" i="49"/>
  <c r="D336" i="49"/>
  <c r="C273" i="49"/>
  <c r="C336" i="49" s="1"/>
  <c r="E333" i="49"/>
  <c r="E326" i="49"/>
  <c r="D333" i="49"/>
  <c r="D326" i="49"/>
  <c r="C333" i="49"/>
  <c r="C326" i="49"/>
  <c r="C334" i="49"/>
  <c r="E212" i="49"/>
  <c r="E242" i="49" s="1"/>
  <c r="E225" i="49"/>
  <c r="E231" i="49"/>
  <c r="E241" i="49"/>
  <c r="D212" i="49"/>
  <c r="D225" i="49"/>
  <c r="D231" i="49"/>
  <c r="D242" i="49" s="1"/>
  <c r="D241" i="49"/>
  <c r="C212" i="49"/>
  <c r="C225" i="49"/>
  <c r="C242" i="49" s="1"/>
  <c r="C231" i="49"/>
  <c r="C241" i="49"/>
  <c r="C198" i="49"/>
  <c r="E198" i="49"/>
  <c r="D198" i="49"/>
  <c r="E120" i="49"/>
  <c r="D120" i="49"/>
  <c r="C120" i="49"/>
  <c r="E54" i="49"/>
  <c r="E91" i="49" s="1"/>
  <c r="E89" i="49"/>
  <c r="D54" i="49"/>
  <c r="D89" i="49"/>
  <c r="D91" i="49" s="1"/>
  <c r="C54" i="49"/>
  <c r="C89" i="49"/>
  <c r="C91" i="49"/>
  <c r="J290" i="48"/>
  <c r="J295" i="48" s="1"/>
  <c r="J330" i="48" s="1"/>
  <c r="J341" i="48" s="1"/>
  <c r="J291" i="48"/>
  <c r="J292" i="48"/>
  <c r="J293" i="48"/>
  <c r="J294" i="48"/>
  <c r="J298" i="48"/>
  <c r="J308" i="48" s="1"/>
  <c r="J300" i="48"/>
  <c r="J301" i="48"/>
  <c r="J329" i="48"/>
  <c r="J323" i="48"/>
  <c r="J112" i="48"/>
  <c r="J126" i="48"/>
  <c r="J164" i="48"/>
  <c r="K307" i="48"/>
  <c r="K308" i="48" s="1"/>
  <c r="K126" i="48"/>
  <c r="K164" i="48"/>
  <c r="K165" i="48"/>
  <c r="I247" i="48"/>
  <c r="I273" i="48" s="1"/>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82" i="48"/>
  <c r="I283" i="48"/>
  <c r="I284" i="48"/>
  <c r="I285" i="48"/>
  <c r="I286" i="48"/>
  <c r="I295" i="48" s="1"/>
  <c r="I287" i="48"/>
  <c r="I288" i="48"/>
  <c r="I289" i="48"/>
  <c r="I297" i="48"/>
  <c r="I299" i="48"/>
  <c r="I302" i="48"/>
  <c r="I303" i="48"/>
  <c r="I308" i="48" s="1"/>
  <c r="I304" i="48"/>
  <c r="I305" i="48"/>
  <c r="I306" i="48"/>
  <c r="I327" i="48"/>
  <c r="I329" i="48" s="1"/>
  <c r="I328" i="48"/>
  <c r="C311" i="48"/>
  <c r="H311" i="48" s="1"/>
  <c r="H323" i="48" s="1"/>
  <c r="H338" i="48" s="1"/>
  <c r="E311" i="48"/>
  <c r="I312" i="48"/>
  <c r="I313" i="48"/>
  <c r="I204" i="48"/>
  <c r="I205" i="48"/>
  <c r="I206" i="48"/>
  <c r="I207" i="48"/>
  <c r="I211" i="48" s="1"/>
  <c r="I208" i="48"/>
  <c r="I209" i="48"/>
  <c r="I210" i="48"/>
  <c r="M240" i="48"/>
  <c r="I220" i="48"/>
  <c r="I223" i="48" s="1"/>
  <c r="I221" i="48"/>
  <c r="I222" i="48"/>
  <c r="I229" i="48"/>
  <c r="I233" i="48"/>
  <c r="I234" i="48"/>
  <c r="I235" i="48"/>
  <c r="I236" i="48"/>
  <c r="I239" i="48" s="1"/>
  <c r="I237" i="48"/>
  <c r="I238" i="48"/>
  <c r="I96" i="48"/>
  <c r="I97" i="48"/>
  <c r="I98" i="48"/>
  <c r="I99" i="48"/>
  <c r="I100" i="48"/>
  <c r="I126" i="48" s="1"/>
  <c r="I101" i="48"/>
  <c r="I102" i="48"/>
  <c r="I103" i="48"/>
  <c r="I104" i="48"/>
  <c r="I105" i="48"/>
  <c r="I106" i="48"/>
  <c r="I107" i="48"/>
  <c r="I108" i="48"/>
  <c r="I109" i="48"/>
  <c r="I110" i="48"/>
  <c r="I111" i="48"/>
  <c r="I113" i="48"/>
  <c r="I114" i="48"/>
  <c r="I115" i="48"/>
  <c r="I116" i="48"/>
  <c r="I117" i="48"/>
  <c r="I118" i="48"/>
  <c r="I119" i="48"/>
  <c r="I124" i="48"/>
  <c r="I149" i="48"/>
  <c r="I150" i="48"/>
  <c r="I151" i="48"/>
  <c r="I152" i="48"/>
  <c r="I164" i="48" s="1"/>
  <c r="I153" i="48"/>
  <c r="I154" i="48"/>
  <c r="I155" i="48"/>
  <c r="I156" i="48"/>
  <c r="I157" i="48"/>
  <c r="I158" i="48"/>
  <c r="I159" i="48"/>
  <c r="I160" i="48"/>
  <c r="I161" i="48"/>
  <c r="I162" i="48"/>
  <c r="I163" i="48"/>
  <c r="C137" i="48"/>
  <c r="I137" i="48" s="1"/>
  <c r="E137" i="48"/>
  <c r="I138" i="48"/>
  <c r="I139" i="48"/>
  <c r="C140" i="48"/>
  <c r="I141" i="48"/>
  <c r="I142" i="48"/>
  <c r="I143" i="48"/>
  <c r="I145" i="48"/>
  <c r="I12" i="48"/>
  <c r="I13" i="48"/>
  <c r="I48" i="48" s="1"/>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55" i="48"/>
  <c r="I63" i="48" s="1"/>
  <c r="I56" i="48"/>
  <c r="I57" i="48"/>
  <c r="I58" i="48"/>
  <c r="I59" i="48"/>
  <c r="I60" i="48"/>
  <c r="I61" i="48"/>
  <c r="I62" i="48"/>
  <c r="I68" i="48"/>
  <c r="C69" i="48"/>
  <c r="E69" i="48"/>
  <c r="I69" i="48" s="1"/>
  <c r="I70" i="48"/>
  <c r="I71" i="48"/>
  <c r="I72" i="48"/>
  <c r="F72" i="48" s="1"/>
  <c r="I73" i="48"/>
  <c r="I74" i="48"/>
  <c r="I75" i="48"/>
  <c r="I76" i="48"/>
  <c r="F76" i="48" s="1"/>
  <c r="I77" i="48"/>
  <c r="I78" i="48"/>
  <c r="I79" i="48"/>
  <c r="I80" i="48"/>
  <c r="F80" i="48" s="1"/>
  <c r="I81" i="48"/>
  <c r="I82" i="48"/>
  <c r="L330" i="48"/>
  <c r="L341" i="48" s="1"/>
  <c r="L240" i="48"/>
  <c r="L165" i="48"/>
  <c r="L85" i="48"/>
  <c r="H247" i="48"/>
  <c r="H273" i="48" s="1"/>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82" i="48"/>
  <c r="H295" i="48" s="1"/>
  <c r="H283" i="48"/>
  <c r="H284" i="48"/>
  <c r="H285" i="48"/>
  <c r="H286" i="48"/>
  <c r="H287" i="48"/>
  <c r="H288" i="48"/>
  <c r="H289" i="48"/>
  <c r="H290" i="48"/>
  <c r="H291" i="48"/>
  <c r="H292" i="48"/>
  <c r="H293" i="48"/>
  <c r="H294" i="48"/>
  <c r="H297" i="48"/>
  <c r="H298" i="48"/>
  <c r="H299" i="48"/>
  <c r="H300" i="48"/>
  <c r="H301" i="48"/>
  <c r="H302" i="48"/>
  <c r="H303" i="48"/>
  <c r="H304" i="48"/>
  <c r="H305" i="48"/>
  <c r="H308" i="48" s="1"/>
  <c r="H306" i="48"/>
  <c r="H307" i="48"/>
  <c r="H327" i="48"/>
  <c r="H328" i="48"/>
  <c r="H329" i="48" s="1"/>
  <c r="D311" i="48"/>
  <c r="H312" i="48"/>
  <c r="H313" i="48"/>
  <c r="H204" i="48"/>
  <c r="H205" i="48"/>
  <c r="H206" i="48"/>
  <c r="H207" i="48"/>
  <c r="H208" i="48"/>
  <c r="H211" i="48" s="1"/>
  <c r="H240" i="48" s="1"/>
  <c r="H209" i="48"/>
  <c r="H210" i="48"/>
  <c r="H220" i="48"/>
  <c r="H221" i="48"/>
  <c r="H222" i="48"/>
  <c r="H223" i="48"/>
  <c r="H229" i="48"/>
  <c r="H233" i="48"/>
  <c r="H234" i="48"/>
  <c r="H235" i="48"/>
  <c r="H236" i="48"/>
  <c r="H237" i="48"/>
  <c r="H238" i="48"/>
  <c r="H239" i="48"/>
  <c r="H96" i="48"/>
  <c r="H126" i="48" s="1"/>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49" i="48"/>
  <c r="H164" i="48" s="1"/>
  <c r="H150" i="48"/>
  <c r="H151" i="48"/>
  <c r="H152" i="48"/>
  <c r="H153" i="48"/>
  <c r="H154" i="48"/>
  <c r="H155" i="48"/>
  <c r="H156" i="48"/>
  <c r="H157" i="48"/>
  <c r="H158" i="48"/>
  <c r="H159" i="48"/>
  <c r="H160" i="48"/>
  <c r="H161" i="48"/>
  <c r="H162" i="48"/>
  <c r="H163" i="48"/>
  <c r="D137" i="48"/>
  <c r="H137" i="48" s="1"/>
  <c r="H146" i="48" s="1"/>
  <c r="H138" i="48"/>
  <c r="H139" i="48"/>
  <c r="D140" i="48"/>
  <c r="H141" i="48"/>
  <c r="H142" i="48"/>
  <c r="H143" i="48"/>
  <c r="H145" i="48"/>
  <c r="H12" i="48"/>
  <c r="H13" i="48"/>
  <c r="H14" i="48"/>
  <c r="H15" i="48"/>
  <c r="H48" i="48" s="1"/>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55" i="48"/>
  <c r="H56" i="48"/>
  <c r="H63" i="48" s="1"/>
  <c r="H57" i="48"/>
  <c r="H58" i="48"/>
  <c r="H59" i="48"/>
  <c r="H60" i="48"/>
  <c r="H62" i="48"/>
  <c r="H68" i="48"/>
  <c r="H83" i="48" s="1"/>
  <c r="D69" i="48"/>
  <c r="H69" i="48" s="1"/>
  <c r="H70" i="48"/>
  <c r="H71" i="48"/>
  <c r="H72" i="48"/>
  <c r="H73" i="48"/>
  <c r="H74" i="48"/>
  <c r="H75" i="48"/>
  <c r="H76" i="48"/>
  <c r="H77" i="48"/>
  <c r="H78" i="48"/>
  <c r="H79" i="48"/>
  <c r="H80" i="48"/>
  <c r="H81" i="48"/>
  <c r="H82" i="48"/>
  <c r="G273" i="48"/>
  <c r="G330" i="48" s="1"/>
  <c r="G295" i="48"/>
  <c r="G308" i="48"/>
  <c r="G329" i="48"/>
  <c r="G323" i="48"/>
  <c r="G211" i="48"/>
  <c r="G240" i="48" s="1"/>
  <c r="G223" i="48"/>
  <c r="G337" i="48" s="1"/>
  <c r="G229" i="48"/>
  <c r="G239" i="48"/>
  <c r="G126" i="48"/>
  <c r="G164" i="48"/>
  <c r="G146" i="48"/>
  <c r="G165" i="48"/>
  <c r="G48" i="48"/>
  <c r="G85" i="48" s="1"/>
  <c r="G63" i="48"/>
  <c r="G83" i="48"/>
  <c r="F247" i="48"/>
  <c r="F248" i="48"/>
  <c r="F249" i="48"/>
  <c r="F250" i="48"/>
  <c r="F273" i="48" s="1"/>
  <c r="F251" i="48"/>
  <c r="F252" i="48"/>
  <c r="F253" i="48"/>
  <c r="F254" i="48"/>
  <c r="F255" i="48"/>
  <c r="F256" i="48"/>
  <c r="F257" i="48"/>
  <c r="F258" i="48"/>
  <c r="F259" i="48"/>
  <c r="F260" i="48"/>
  <c r="F261" i="48"/>
  <c r="F262" i="48"/>
  <c r="F263" i="48"/>
  <c r="F264" i="48"/>
  <c r="F265" i="48"/>
  <c r="F266" i="48"/>
  <c r="F267" i="48"/>
  <c r="F268" i="48"/>
  <c r="F269" i="48"/>
  <c r="F270" i="48"/>
  <c r="F271" i="48"/>
  <c r="F272" i="48"/>
  <c r="F282" i="48"/>
  <c r="F295" i="48" s="1"/>
  <c r="F283" i="48"/>
  <c r="F284" i="48"/>
  <c r="F285" i="48"/>
  <c r="F286" i="48"/>
  <c r="F287" i="48"/>
  <c r="F288" i="48"/>
  <c r="F289" i="48"/>
  <c r="F290" i="48"/>
  <c r="F291" i="48"/>
  <c r="F292" i="48"/>
  <c r="F293" i="48"/>
  <c r="F294" i="48"/>
  <c r="F297" i="48"/>
  <c r="F298" i="48"/>
  <c r="F299" i="48"/>
  <c r="F300" i="48"/>
  <c r="F301" i="48"/>
  <c r="F302" i="48"/>
  <c r="F303" i="48"/>
  <c r="F304" i="48"/>
  <c r="F305" i="48"/>
  <c r="F306" i="48"/>
  <c r="F308" i="48" s="1"/>
  <c r="F307" i="48"/>
  <c r="F327" i="48"/>
  <c r="F329" i="48" s="1"/>
  <c r="F328" i="48"/>
  <c r="F312" i="48"/>
  <c r="F313" i="48"/>
  <c r="F317" i="48"/>
  <c r="F318" i="48"/>
  <c r="F321" i="48"/>
  <c r="F322" i="48"/>
  <c r="F204" i="48"/>
  <c r="F211" i="48" s="1"/>
  <c r="F205" i="48"/>
  <c r="F206" i="48"/>
  <c r="F207" i="48"/>
  <c r="F208" i="48"/>
  <c r="F209" i="48"/>
  <c r="F210" i="48"/>
  <c r="F220" i="48"/>
  <c r="F223" i="48" s="1"/>
  <c r="F221" i="48"/>
  <c r="F222" i="48"/>
  <c r="F229" i="48"/>
  <c r="F233" i="48"/>
  <c r="F239" i="48" s="1"/>
  <c r="F234" i="48"/>
  <c r="F235" i="48"/>
  <c r="F236" i="48"/>
  <c r="F237" i="48"/>
  <c r="F238" i="48"/>
  <c r="F96" i="48"/>
  <c r="F97" i="48"/>
  <c r="F98" i="48"/>
  <c r="F99" i="48"/>
  <c r="F100" i="48"/>
  <c r="F101" i="48"/>
  <c r="F102" i="48"/>
  <c r="F103" i="48"/>
  <c r="F104" i="48"/>
  <c r="F126" i="48" s="1"/>
  <c r="F105" i="48"/>
  <c r="F106" i="48"/>
  <c r="F107" i="48"/>
  <c r="F108" i="48"/>
  <c r="F109" i="48"/>
  <c r="F110" i="48"/>
  <c r="F111" i="48"/>
  <c r="F112" i="48"/>
  <c r="F113" i="48"/>
  <c r="F114" i="48"/>
  <c r="F115" i="48"/>
  <c r="F116" i="48"/>
  <c r="F117" i="48"/>
  <c r="F118" i="48"/>
  <c r="F119" i="48"/>
  <c r="F124" i="48"/>
  <c r="F149" i="48"/>
  <c r="F164" i="48" s="1"/>
  <c r="F150" i="48"/>
  <c r="F151" i="48"/>
  <c r="F152" i="48"/>
  <c r="F153" i="48"/>
  <c r="F154" i="48"/>
  <c r="F155" i="48"/>
  <c r="F156" i="48"/>
  <c r="F157" i="48"/>
  <c r="F158" i="48"/>
  <c r="F159" i="48"/>
  <c r="F160" i="48"/>
  <c r="F161" i="48"/>
  <c r="F162" i="48"/>
  <c r="F163" i="48"/>
  <c r="F138" i="48"/>
  <c r="F139" i="48"/>
  <c r="F141" i="48"/>
  <c r="F142" i="48"/>
  <c r="F143" i="48"/>
  <c r="F145" i="48"/>
  <c r="F12" i="48"/>
  <c r="F13" i="48"/>
  <c r="F14" i="48"/>
  <c r="F15" i="48"/>
  <c r="F16" i="48"/>
  <c r="F17" i="48"/>
  <c r="F18" i="48"/>
  <c r="F19" i="48"/>
  <c r="F20" i="48"/>
  <c r="F48" i="48" s="1"/>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55" i="48"/>
  <c r="F56" i="48"/>
  <c r="F57" i="48"/>
  <c r="F58" i="48"/>
  <c r="F59" i="48"/>
  <c r="F60" i="48"/>
  <c r="F63" i="48" s="1"/>
  <c r="F61" i="48"/>
  <c r="F62" i="48"/>
  <c r="F68" i="48"/>
  <c r="F70" i="48"/>
  <c r="F71" i="48"/>
  <c r="F73" i="48"/>
  <c r="F74" i="48"/>
  <c r="F75" i="48"/>
  <c r="F77" i="48"/>
  <c r="F78" i="48"/>
  <c r="F79" i="48"/>
  <c r="F81" i="48"/>
  <c r="F82" i="48"/>
  <c r="E164" i="48"/>
  <c r="E165" i="48"/>
  <c r="E341" i="48" s="1"/>
  <c r="D164" i="48"/>
  <c r="D165" i="48" s="1"/>
  <c r="D341" i="48" s="1"/>
  <c r="C164" i="48"/>
  <c r="C165" i="48" s="1"/>
  <c r="C341" i="48" s="1"/>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I188" i="48"/>
  <c r="I189" i="48"/>
  <c r="F189" i="48" s="1"/>
  <c r="I190" i="48"/>
  <c r="I191" i="48"/>
  <c r="F191" i="48" s="1"/>
  <c r="C192" i="48"/>
  <c r="H192" i="48" s="1"/>
  <c r="E192" i="48"/>
  <c r="I193" i="48"/>
  <c r="I194" i="48"/>
  <c r="H188" i="48"/>
  <c r="H189" i="48"/>
  <c r="H190" i="48"/>
  <c r="H191" i="48"/>
  <c r="D192" i="48"/>
  <c r="H193" i="48"/>
  <c r="H194" i="48"/>
  <c r="G195" i="48"/>
  <c r="F188" i="48"/>
  <c r="F190" i="48"/>
  <c r="F193" i="48"/>
  <c r="F194" i="48"/>
  <c r="E295" i="48"/>
  <c r="E337" i="48" s="1"/>
  <c r="D295" i="48"/>
  <c r="D337" i="48"/>
  <c r="C295" i="48"/>
  <c r="C337" i="48" s="1"/>
  <c r="K336" i="48"/>
  <c r="I171" i="48"/>
  <c r="F171" i="48" s="1"/>
  <c r="F185" i="48" s="1"/>
  <c r="I172" i="48"/>
  <c r="I173" i="48"/>
  <c r="F173" i="48" s="1"/>
  <c r="I174" i="48"/>
  <c r="I175" i="48"/>
  <c r="F175" i="48" s="1"/>
  <c r="I176" i="48"/>
  <c r="I177" i="48"/>
  <c r="I178" i="48"/>
  <c r="I179" i="48"/>
  <c r="F179" i="48"/>
  <c r="I180" i="48"/>
  <c r="I181" i="48"/>
  <c r="C182" i="48"/>
  <c r="H182" i="48" s="1"/>
  <c r="E182" i="48"/>
  <c r="E199" i="48" s="1"/>
  <c r="I183" i="48"/>
  <c r="I184" i="48"/>
  <c r="F184" i="48" s="1"/>
  <c r="H171" i="48"/>
  <c r="H185" i="48" s="1"/>
  <c r="H172" i="48"/>
  <c r="H173" i="48"/>
  <c r="H174" i="48"/>
  <c r="H175" i="48"/>
  <c r="H176" i="48"/>
  <c r="H177" i="48"/>
  <c r="H178" i="48"/>
  <c r="H179" i="48"/>
  <c r="H180" i="48"/>
  <c r="H181" i="48"/>
  <c r="D182" i="48"/>
  <c r="H183" i="48"/>
  <c r="H184" i="48"/>
  <c r="G185" i="48"/>
  <c r="G336" i="48" s="1"/>
  <c r="F172" i="48"/>
  <c r="F174" i="48"/>
  <c r="F176" i="48"/>
  <c r="F177" i="48"/>
  <c r="F178" i="48"/>
  <c r="F180" i="48"/>
  <c r="F181" i="48"/>
  <c r="F183" i="48"/>
  <c r="E273" i="48"/>
  <c r="E336" i="48" s="1"/>
  <c r="D273" i="48"/>
  <c r="D336" i="48"/>
  <c r="C273" i="48"/>
  <c r="C336" i="48" s="1"/>
  <c r="E333" i="48"/>
  <c r="E326" i="48"/>
  <c r="E334" i="48"/>
  <c r="D333" i="48"/>
  <c r="D326" i="48"/>
  <c r="D334" i="48"/>
  <c r="C333" i="48"/>
  <c r="C326" i="48"/>
  <c r="E212" i="48"/>
  <c r="E225" i="48"/>
  <c r="E231" i="48"/>
  <c r="E241" i="48"/>
  <c r="E242" i="48"/>
  <c r="D212" i="48"/>
  <c r="D242" i="48" s="1"/>
  <c r="D225" i="48"/>
  <c r="D231" i="48"/>
  <c r="D241" i="48"/>
  <c r="C212" i="48"/>
  <c r="C225" i="48"/>
  <c r="C231" i="48"/>
  <c r="C242" i="48" s="1"/>
  <c r="C241" i="48"/>
  <c r="C198" i="48"/>
  <c r="C199" i="48" s="1"/>
  <c r="E198" i="48"/>
  <c r="D198" i="48"/>
  <c r="D199" i="48" s="1"/>
  <c r="E120" i="48"/>
  <c r="D120" i="48"/>
  <c r="C120" i="48"/>
  <c r="E54" i="48"/>
  <c r="E91" i="48" s="1"/>
  <c r="E89" i="48"/>
  <c r="D54" i="48"/>
  <c r="D89" i="48"/>
  <c r="D91" i="48"/>
  <c r="C54" i="48"/>
  <c r="C91" i="48" s="1"/>
  <c r="C89" i="48"/>
  <c r="E212" i="42"/>
  <c r="E225" i="42"/>
  <c r="E231" i="42"/>
  <c r="E241" i="42"/>
  <c r="E242" i="42"/>
  <c r="D212" i="42"/>
  <c r="D242" i="42" s="1"/>
  <c r="D225" i="42"/>
  <c r="D231" i="42"/>
  <c r="D241" i="42"/>
  <c r="C212" i="42"/>
  <c r="C225" i="42"/>
  <c r="C231" i="42"/>
  <c r="C242" i="42" s="1"/>
  <c r="C241" i="42"/>
  <c r="E182" i="42"/>
  <c r="E199" i="42" s="1"/>
  <c r="E192" i="42"/>
  <c r="E198" i="42"/>
  <c r="D182" i="42"/>
  <c r="D192" i="42"/>
  <c r="D199" i="42" s="1"/>
  <c r="D198" i="42"/>
  <c r="C182" i="42"/>
  <c r="C199" i="42" s="1"/>
  <c r="C192" i="42"/>
  <c r="C198" i="42"/>
  <c r="E273" i="42"/>
  <c r="E334" i="42" s="1"/>
  <c r="E295" i="42"/>
  <c r="E311" i="42"/>
  <c r="E333" i="42"/>
  <c r="E326" i="42"/>
  <c r="D273" i="42"/>
  <c r="D334" i="42" s="1"/>
  <c r="D295" i="42"/>
  <c r="D311" i="42"/>
  <c r="D333" i="42"/>
  <c r="D326" i="42"/>
  <c r="C273" i="42"/>
  <c r="C334" i="42" s="1"/>
  <c r="C295" i="42"/>
  <c r="C311" i="42"/>
  <c r="C333" i="42"/>
  <c r="C326" i="42"/>
  <c r="E54" i="42"/>
  <c r="E91" i="42" s="1"/>
  <c r="E69" i="42"/>
  <c r="E89" i="42"/>
  <c r="D54" i="42"/>
  <c r="D91" i="42" s="1"/>
  <c r="D69" i="42"/>
  <c r="D89" i="42"/>
  <c r="C54" i="42"/>
  <c r="C91" i="42" s="1"/>
  <c r="C69" i="42"/>
  <c r="C89" i="42"/>
  <c r="E137" i="42"/>
  <c r="E140" i="42" s="1"/>
  <c r="D137" i="42"/>
  <c r="D140" i="42" s="1"/>
  <c r="C137" i="42"/>
  <c r="I137" i="42" s="1"/>
  <c r="E120" i="42"/>
  <c r="D120" i="42"/>
  <c r="C120" i="42"/>
  <c r="M24" i="38"/>
  <c r="I24" i="38"/>
  <c r="M23" i="38"/>
  <c r="I16" i="38"/>
  <c r="I17" i="38"/>
  <c r="I18" i="38"/>
  <c r="I19" i="38"/>
  <c r="I20" i="38"/>
  <c r="I21" i="38"/>
  <c r="I22" i="38"/>
  <c r="J25" i="38"/>
  <c r="L25" i="38"/>
  <c r="M18" i="38"/>
  <c r="M19" i="38"/>
  <c r="M21" i="38"/>
  <c r="M22" i="38"/>
  <c r="E15" i="38"/>
  <c r="G25" i="38"/>
  <c r="H25" i="38"/>
  <c r="G56" i="20"/>
  <c r="D33" i="19"/>
  <c r="N17" i="7"/>
  <c r="G35" i="20"/>
  <c r="D34" i="20"/>
  <c r="C35" i="20"/>
  <c r="G34" i="20"/>
  <c r="F34" i="20"/>
  <c r="E34" i="20"/>
  <c r="I221" i="42"/>
  <c r="I222" i="42"/>
  <c r="I220" i="42"/>
  <c r="I223" i="42" s="1"/>
  <c r="I184" i="42"/>
  <c r="I138" i="42"/>
  <c r="I139" i="42"/>
  <c r="I141" i="42"/>
  <c r="I142" i="42"/>
  <c r="I143" i="42"/>
  <c r="I111" i="42"/>
  <c r="I56" i="42"/>
  <c r="I57" i="42"/>
  <c r="I58" i="42"/>
  <c r="I59" i="42"/>
  <c r="I60" i="42"/>
  <c r="I55" i="42"/>
  <c r="I63" i="42" s="1"/>
  <c r="I85" i="42" s="1"/>
  <c r="I38" i="42"/>
  <c r="I24" i="42"/>
  <c r="I283" i="42"/>
  <c r="I284" i="42"/>
  <c r="I285" i="42"/>
  <c r="I286" i="42"/>
  <c r="I287" i="42"/>
  <c r="I288" i="42"/>
  <c r="I289" i="42"/>
  <c r="I282" i="42"/>
  <c r="I295" i="42" s="1"/>
  <c r="J291" i="42"/>
  <c r="J292" i="42"/>
  <c r="J293" i="42"/>
  <c r="J294" i="42"/>
  <c r="J290" i="42"/>
  <c r="J295" i="42" s="1"/>
  <c r="I183" i="42"/>
  <c r="I145" i="42"/>
  <c r="I124" i="42"/>
  <c r="F124" i="42" s="1"/>
  <c r="F126" i="42" s="1"/>
  <c r="I46" i="42"/>
  <c r="I62" i="42"/>
  <c r="I68" i="42"/>
  <c r="I69" i="42"/>
  <c r="I70" i="42"/>
  <c r="I72" i="42"/>
  <c r="I73" i="42"/>
  <c r="I74" i="42"/>
  <c r="I71" i="42"/>
  <c r="I75" i="42"/>
  <c r="I76" i="42"/>
  <c r="I77" i="42"/>
  <c r="I83" i="42" s="1"/>
  <c r="I78" i="42"/>
  <c r="I79" i="42"/>
  <c r="I80" i="42"/>
  <c r="I81" i="42"/>
  <c r="I82" i="42"/>
  <c r="I61" i="42"/>
  <c r="I149" i="42"/>
  <c r="I150" i="42"/>
  <c r="I151" i="42"/>
  <c r="I152" i="42"/>
  <c r="I153" i="42"/>
  <c r="I154" i="42"/>
  <c r="I155" i="42"/>
  <c r="I156" i="42"/>
  <c r="I157" i="42"/>
  <c r="I164" i="42" s="1"/>
  <c r="I158" i="42"/>
  <c r="I159" i="42"/>
  <c r="I160" i="42"/>
  <c r="I161" i="42"/>
  <c r="I162" i="42"/>
  <c r="I163" i="42"/>
  <c r="I96" i="42"/>
  <c r="I97" i="42"/>
  <c r="I98" i="42"/>
  <c r="I99" i="42"/>
  <c r="I100" i="42"/>
  <c r="I101" i="42"/>
  <c r="I102" i="42"/>
  <c r="I103" i="42"/>
  <c r="I104" i="42"/>
  <c r="I126" i="42" s="1"/>
  <c r="I105" i="42"/>
  <c r="I106" i="42"/>
  <c r="I107" i="42"/>
  <c r="I108" i="42"/>
  <c r="I109" i="42"/>
  <c r="I110" i="42"/>
  <c r="I113" i="42"/>
  <c r="I114" i="42"/>
  <c r="I115" i="42"/>
  <c r="I116" i="42"/>
  <c r="I117" i="42"/>
  <c r="I118" i="42"/>
  <c r="I119" i="42"/>
  <c r="I233" i="42"/>
  <c r="I239" i="42" s="1"/>
  <c r="I234" i="42"/>
  <c r="I235" i="42"/>
  <c r="I236" i="42"/>
  <c r="I237" i="42"/>
  <c r="I238" i="42"/>
  <c r="I204" i="42"/>
  <c r="I211" i="42" s="1"/>
  <c r="M240" i="42"/>
  <c r="I205" i="42"/>
  <c r="I206" i="42"/>
  <c r="I207" i="42"/>
  <c r="I208" i="42"/>
  <c r="I209" i="42"/>
  <c r="I210" i="42"/>
  <c r="I229" i="42"/>
  <c r="I328" i="42"/>
  <c r="I327" i="42"/>
  <c r="I329" i="42" s="1"/>
  <c r="I339" i="42" s="1"/>
  <c r="I247" i="42"/>
  <c r="I248" i="42"/>
  <c r="F248" i="42" s="1"/>
  <c r="I249" i="42"/>
  <c r="I250" i="42"/>
  <c r="I251" i="42"/>
  <c r="I252" i="42"/>
  <c r="F252" i="42" s="1"/>
  <c r="I253" i="42"/>
  <c r="I254" i="42"/>
  <c r="I255" i="42"/>
  <c r="I256" i="42"/>
  <c r="F256" i="42"/>
  <c r="I257" i="42"/>
  <c r="I258" i="42"/>
  <c r="I259" i="42"/>
  <c r="I260" i="42"/>
  <c r="F260" i="42" s="1"/>
  <c r="I261" i="42"/>
  <c r="I262" i="42"/>
  <c r="I263" i="42"/>
  <c r="I264" i="42"/>
  <c r="F264" i="42" s="1"/>
  <c r="I265" i="42"/>
  <c r="I266" i="42"/>
  <c r="I267" i="42"/>
  <c r="I268" i="42"/>
  <c r="F268" i="42" s="1"/>
  <c r="I269" i="42"/>
  <c r="I270" i="42"/>
  <c r="I271" i="42"/>
  <c r="I272" i="42"/>
  <c r="F272" i="42" s="1"/>
  <c r="I311" i="42"/>
  <c r="I323" i="42" s="1"/>
  <c r="I338" i="42" s="1"/>
  <c r="I312" i="42"/>
  <c r="I313" i="42"/>
  <c r="F313" i="42" s="1"/>
  <c r="I297" i="42"/>
  <c r="I299" i="42"/>
  <c r="I308" i="42" s="1"/>
  <c r="I302" i="42"/>
  <c r="I303" i="42"/>
  <c r="I304" i="42"/>
  <c r="I305" i="42"/>
  <c r="I306" i="42"/>
  <c r="J298" i="42"/>
  <c r="J300" i="42"/>
  <c r="J308" i="42" s="1"/>
  <c r="J337" i="42" s="1"/>
  <c r="J301" i="42"/>
  <c r="J329" i="42"/>
  <c r="J323" i="42"/>
  <c r="J112" i="42"/>
  <c r="J126" i="42" s="1"/>
  <c r="J164" i="42"/>
  <c r="K307" i="42"/>
  <c r="K308" i="42" s="1"/>
  <c r="K126" i="42"/>
  <c r="K165" i="42" s="1"/>
  <c r="K164" i="42"/>
  <c r="H12" i="42"/>
  <c r="H13" i="42"/>
  <c r="H14" i="42"/>
  <c r="H15" i="42"/>
  <c r="H48" i="42" s="1"/>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171" i="42"/>
  <c r="H185" i="42" s="1"/>
  <c r="H172" i="42"/>
  <c r="H173" i="42"/>
  <c r="H174" i="42"/>
  <c r="H175" i="42"/>
  <c r="H176" i="42"/>
  <c r="H177" i="42"/>
  <c r="H178" i="42"/>
  <c r="H179" i="42"/>
  <c r="H180" i="42"/>
  <c r="H181" i="42"/>
  <c r="H182" i="42"/>
  <c r="H183" i="42"/>
  <c r="H184" i="42"/>
  <c r="H204" i="42"/>
  <c r="H211" i="42"/>
  <c r="H205" i="42"/>
  <c r="H206" i="42"/>
  <c r="H207" i="42"/>
  <c r="H208" i="42"/>
  <c r="H209" i="42"/>
  <c r="H210" i="42"/>
  <c r="H247" i="42"/>
  <c r="H248" i="42"/>
  <c r="H249" i="42"/>
  <c r="H250" i="42"/>
  <c r="H251" i="42"/>
  <c r="H252" i="42"/>
  <c r="H253" i="42"/>
  <c r="H254" i="42"/>
  <c r="H255" i="42"/>
  <c r="H273" i="42" s="1"/>
  <c r="H256" i="42"/>
  <c r="H257" i="42"/>
  <c r="H258" i="42"/>
  <c r="H259" i="42"/>
  <c r="H260" i="42"/>
  <c r="H261" i="42"/>
  <c r="H262" i="42"/>
  <c r="H263" i="42"/>
  <c r="H264" i="42"/>
  <c r="H265" i="42"/>
  <c r="H266" i="42"/>
  <c r="H267" i="42"/>
  <c r="H268" i="42"/>
  <c r="H269" i="42"/>
  <c r="H270" i="42"/>
  <c r="H271" i="42"/>
  <c r="H272" i="42"/>
  <c r="H96" i="42"/>
  <c r="H97" i="42"/>
  <c r="H98" i="42"/>
  <c r="H99" i="42"/>
  <c r="H100" i="42"/>
  <c r="H101" i="42"/>
  <c r="H102" i="42"/>
  <c r="H126" i="42" s="1"/>
  <c r="H103" i="42"/>
  <c r="H104" i="42"/>
  <c r="H105" i="42"/>
  <c r="H106" i="42"/>
  <c r="H107" i="42"/>
  <c r="H108" i="42"/>
  <c r="H109" i="42"/>
  <c r="H110" i="42"/>
  <c r="H111" i="42"/>
  <c r="H112" i="42"/>
  <c r="H113" i="42"/>
  <c r="H114" i="42"/>
  <c r="H115" i="42"/>
  <c r="H116" i="42"/>
  <c r="H117" i="42"/>
  <c r="H118" i="42"/>
  <c r="H119" i="42"/>
  <c r="H124"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3" i="42" s="1"/>
  <c r="H240" i="42" s="1"/>
  <c r="H221" i="42"/>
  <c r="H222" i="42"/>
  <c r="H188" i="42"/>
  <c r="H189" i="42"/>
  <c r="H190" i="42"/>
  <c r="H191" i="42"/>
  <c r="H192" i="42"/>
  <c r="H193" i="42"/>
  <c r="H194" i="42"/>
  <c r="H55" i="42"/>
  <c r="H56" i="42"/>
  <c r="H57" i="42"/>
  <c r="H58" i="42"/>
  <c r="H59" i="42"/>
  <c r="H60" i="42"/>
  <c r="H62" i="42"/>
  <c r="H137" i="42"/>
  <c r="H138" i="42"/>
  <c r="H139" i="42"/>
  <c r="H141" i="42"/>
  <c r="H142" i="42"/>
  <c r="H143" i="42"/>
  <c r="H145" i="42"/>
  <c r="I171" i="42"/>
  <c r="I172" i="42"/>
  <c r="I173" i="42"/>
  <c r="F173" i="42"/>
  <c r="I174" i="42"/>
  <c r="I175" i="42"/>
  <c r="I176" i="42"/>
  <c r="I177" i="42"/>
  <c r="F177" i="42"/>
  <c r="I178" i="42"/>
  <c r="I179" i="42"/>
  <c r="I180" i="42"/>
  <c r="I181" i="42"/>
  <c r="F181" i="42" s="1"/>
  <c r="F185" i="42" s="1"/>
  <c r="I182" i="42"/>
  <c r="I188" i="42"/>
  <c r="I189" i="42"/>
  <c r="I195" i="42" s="1"/>
  <c r="I190" i="42"/>
  <c r="I191" i="42"/>
  <c r="I192" i="42"/>
  <c r="I193" i="42"/>
  <c r="F193" i="42" s="1"/>
  <c r="I194" i="42"/>
  <c r="I12" i="42"/>
  <c r="F12" i="42" s="1"/>
  <c r="I13" i="42"/>
  <c r="I14" i="42"/>
  <c r="I15" i="42"/>
  <c r="I16" i="42"/>
  <c r="I17" i="42"/>
  <c r="I18" i="42"/>
  <c r="I19" i="42"/>
  <c r="I20" i="42"/>
  <c r="I21" i="42"/>
  <c r="I22" i="42"/>
  <c r="I23" i="42"/>
  <c r="I25" i="42"/>
  <c r="F25" i="42" s="1"/>
  <c r="I26" i="42"/>
  <c r="I27" i="42"/>
  <c r="I28" i="42"/>
  <c r="I29" i="42"/>
  <c r="F29" i="42" s="1"/>
  <c r="I30" i="42"/>
  <c r="I31" i="42"/>
  <c r="I32" i="42"/>
  <c r="I33" i="42"/>
  <c r="I34" i="42"/>
  <c r="I35" i="42"/>
  <c r="I36" i="42"/>
  <c r="I37" i="42"/>
  <c r="I39" i="42"/>
  <c r="I40" i="42"/>
  <c r="I41" i="42"/>
  <c r="I42" i="42"/>
  <c r="F42" i="42"/>
  <c r="I43" i="42"/>
  <c r="I44" i="42"/>
  <c r="I45" i="42"/>
  <c r="H327" i="42"/>
  <c r="H329" i="42" s="1"/>
  <c r="H328"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7" i="18"/>
  <c r="F307" i="42"/>
  <c r="F306" i="42"/>
  <c r="F303" i="42"/>
  <c r="F304" i="42"/>
  <c r="F305" i="42"/>
  <c r="F302" i="42"/>
  <c r="F297" i="42"/>
  <c r="C33" i="19"/>
  <c r="F328" i="42"/>
  <c r="F327" i="42"/>
  <c r="F311" i="42"/>
  <c r="F323" i="42" s="1"/>
  <c r="F338" i="42" s="1"/>
  <c r="F312" i="42"/>
  <c r="F317" i="42"/>
  <c r="F318" i="42"/>
  <c r="F321" i="42"/>
  <c r="F322"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9" i="42" s="1"/>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150" i="42"/>
  <c r="F151" i="42"/>
  <c r="F152" i="42"/>
  <c r="F153" i="42"/>
  <c r="F154" i="42"/>
  <c r="F155" i="42"/>
  <c r="F156" i="42"/>
  <c r="F157" i="42"/>
  <c r="F158" i="42"/>
  <c r="F159" i="42"/>
  <c r="F160" i="42"/>
  <c r="F161" i="42"/>
  <c r="F162" i="42"/>
  <c r="F163" i="42"/>
  <c r="F149" i="42"/>
  <c r="F145" i="42"/>
  <c r="F138" i="42"/>
  <c r="F139" i="42"/>
  <c r="F141" i="42"/>
  <c r="F142" i="42"/>
  <c r="F143" i="42"/>
  <c r="F99" i="42"/>
  <c r="F100" i="42"/>
  <c r="F101" i="42"/>
  <c r="F102" i="42"/>
  <c r="F103" i="42"/>
  <c r="F104" i="42"/>
  <c r="F105" i="42"/>
  <c r="F106" i="42"/>
  <c r="F107" i="42"/>
  <c r="F108" i="42"/>
  <c r="F109" i="42"/>
  <c r="F110" i="42"/>
  <c r="F111" i="42"/>
  <c r="F112" i="42"/>
  <c r="F113" i="42"/>
  <c r="F114" i="42"/>
  <c r="F115" i="42"/>
  <c r="F116" i="42"/>
  <c r="F117" i="42"/>
  <c r="F118" i="42"/>
  <c r="F119" i="42"/>
  <c r="F97" i="42"/>
  <c r="F98" i="42"/>
  <c r="F96" i="42"/>
  <c r="F69" i="42"/>
  <c r="F70" i="42"/>
  <c r="F71" i="42"/>
  <c r="F72" i="42"/>
  <c r="F73" i="42"/>
  <c r="F74" i="42"/>
  <c r="F75" i="42"/>
  <c r="F76" i="42"/>
  <c r="F77" i="42"/>
  <c r="F78" i="42"/>
  <c r="F79" i="42"/>
  <c r="F80" i="42"/>
  <c r="F81" i="42"/>
  <c r="F82" i="42"/>
  <c r="F68" i="42"/>
  <c r="F55" i="42"/>
  <c r="F56" i="42"/>
  <c r="F57" i="42"/>
  <c r="F63" i="42" s="1"/>
  <c r="F58" i="42"/>
  <c r="F59" i="42"/>
  <c r="F60" i="42"/>
  <c r="F61" i="42"/>
  <c r="F62"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E22" i="37"/>
  <c r="G21" i="41"/>
  <c r="F22" i="37" s="1"/>
  <c r="H21" i="41"/>
  <c r="G22" i="37" s="1"/>
  <c r="I15" i="41"/>
  <c r="K21" i="41"/>
  <c r="J22" i="37" s="1"/>
  <c r="I16" i="41"/>
  <c r="I18" i="41"/>
  <c r="I19" i="41"/>
  <c r="J21" i="41"/>
  <c r="I22" i="37" s="1"/>
  <c r="M15" i="41"/>
  <c r="M18" i="41"/>
  <c r="M19" i="41"/>
  <c r="M22" i="37"/>
  <c r="E15" i="41"/>
  <c r="E18" i="41"/>
  <c r="E19" i="41"/>
  <c r="E20" i="37"/>
  <c r="G22" i="40"/>
  <c r="F20" i="37"/>
  <c r="H22" i="40"/>
  <c r="G20" i="37" s="1"/>
  <c r="I16" i="40"/>
  <c r="I19" i="40"/>
  <c r="J22" i="40"/>
  <c r="I20" i="37" s="1"/>
  <c r="E15" i="40"/>
  <c r="E16" i="40"/>
  <c r="E17" i="40"/>
  <c r="E18" i="40"/>
  <c r="E19" i="40"/>
  <c r="E20" i="40"/>
  <c r="E18" i="37"/>
  <c r="E24" i="37" s="1"/>
  <c r="E19" i="39"/>
  <c r="I15" i="39"/>
  <c r="I17" i="39"/>
  <c r="I21" i="39"/>
  <c r="I18" i="37"/>
  <c r="E17" i="39"/>
  <c r="E18" i="39"/>
  <c r="E20" i="39"/>
  <c r="E21" i="39"/>
  <c r="E16" i="37"/>
  <c r="G16" i="37"/>
  <c r="I20" i="7"/>
  <c r="I21" i="7"/>
  <c r="I22" i="7"/>
  <c r="I14" i="7"/>
  <c r="J24" i="7"/>
  <c r="I14" i="37"/>
  <c r="I16" i="37"/>
  <c r="M20" i="7"/>
  <c r="E14" i="37"/>
  <c r="E14" i="7"/>
  <c r="E16" i="7"/>
  <c r="E17" i="7"/>
  <c r="E18" i="7"/>
  <c r="E20" i="7"/>
  <c r="E22" i="7"/>
  <c r="D164" i="42"/>
  <c r="D165" i="42"/>
  <c r="D341" i="42"/>
  <c r="E164" i="42"/>
  <c r="E339" i="42" s="1"/>
  <c r="F329" i="42"/>
  <c r="F83" i="42"/>
  <c r="G329" i="42"/>
  <c r="G239" i="42"/>
  <c r="G339" i="42" s="1"/>
  <c r="G164" i="42"/>
  <c r="G83" i="42"/>
  <c r="J339" i="42"/>
  <c r="K339" i="42"/>
  <c r="L339" i="42"/>
  <c r="M339" i="42"/>
  <c r="N339" i="42"/>
  <c r="O339" i="42"/>
  <c r="P339" i="42"/>
  <c r="C164" i="42"/>
  <c r="C339" i="42" s="1"/>
  <c r="F223" i="42"/>
  <c r="G63" i="42"/>
  <c r="G195" i="42"/>
  <c r="K336" i="42"/>
  <c r="H26" i="10"/>
  <c r="G308" i="42"/>
  <c r="G146" i="42"/>
  <c r="G165" i="42" s="1"/>
  <c r="E165" i="42"/>
  <c r="G185" i="42"/>
  <c r="G211" i="42"/>
  <c r="G336" i="42" s="1"/>
  <c r="G273" i="42"/>
  <c r="G330" i="42" s="1"/>
  <c r="G341" i="42" s="1"/>
  <c r="G126" i="42"/>
  <c r="E337" i="42"/>
  <c r="G295" i="42"/>
  <c r="G337" i="42" s="1"/>
  <c r="G223" i="42"/>
  <c r="D338" i="42"/>
  <c r="F229" i="42"/>
  <c r="G323" i="42"/>
  <c r="G338" i="42" s="1"/>
  <c r="G229" i="42"/>
  <c r="H311" i="42"/>
  <c r="H323" i="42" s="1"/>
  <c r="H338" i="42" s="1"/>
  <c r="H312" i="42"/>
  <c r="H313" i="42"/>
  <c r="H229" i="42"/>
  <c r="J338" i="42"/>
  <c r="C337" i="42"/>
  <c r="G18" i="20"/>
  <c r="G51" i="20"/>
  <c r="G52" i="20"/>
  <c r="L330" i="42"/>
  <c r="L341" i="42" s="1"/>
  <c r="L165" i="42"/>
  <c r="L240" i="42"/>
  <c r="L85" i="42"/>
  <c r="L336" i="42"/>
  <c r="G85" i="42"/>
  <c r="K338" i="42"/>
  <c r="M337" i="42"/>
  <c r="N337" i="42"/>
  <c r="O337" i="42"/>
  <c r="P337" i="42"/>
  <c r="L337" i="42"/>
  <c r="C30" i="20"/>
  <c r="L338" i="42"/>
  <c r="M338" i="42"/>
  <c r="N338" i="42"/>
  <c r="O338" i="42"/>
  <c r="P338" i="42"/>
  <c r="F211" i="42"/>
  <c r="D336" i="42"/>
  <c r="E336" i="42"/>
  <c r="G240" i="42"/>
  <c r="C336" i="42"/>
  <c r="E338" i="42"/>
  <c r="F295" i="42"/>
  <c r="I18" i="7"/>
  <c r="M15" i="40"/>
  <c r="M21" i="7"/>
  <c r="E21" i="7"/>
  <c r="E15" i="7"/>
  <c r="E19" i="7"/>
  <c r="G24" i="7"/>
  <c r="F14" i="37"/>
  <c r="F18" i="37"/>
  <c r="F16" i="37"/>
  <c r="M18" i="7"/>
  <c r="I16" i="7"/>
  <c r="E341" i="42"/>
  <c r="D337" i="42"/>
  <c r="C338" i="42"/>
  <c r="F164" i="42"/>
  <c r="M16" i="7"/>
  <c r="M22" i="7"/>
  <c r="H24" i="7"/>
  <c r="G14" i="37"/>
  <c r="G18" i="37"/>
  <c r="M18" i="40"/>
  <c r="K18" i="37"/>
  <c r="M19" i="40"/>
  <c r="M16" i="40"/>
  <c r="I15" i="40"/>
  <c r="I17" i="40"/>
  <c r="M17" i="40"/>
  <c r="M16" i="41"/>
  <c r="M17" i="41"/>
  <c r="M21" i="41" s="1"/>
  <c r="L22" i="37" s="1"/>
  <c r="E16" i="41"/>
  <c r="I19" i="39"/>
  <c r="I18" i="40"/>
  <c r="E17" i="41"/>
  <c r="E21" i="41" s="1"/>
  <c r="D22" i="37" s="1"/>
  <c r="I15" i="7"/>
  <c r="K22" i="40"/>
  <c r="J20" i="37"/>
  <c r="K16" i="37"/>
  <c r="L21" i="41"/>
  <c r="K22" i="37"/>
  <c r="I17" i="41"/>
  <c r="I21" i="41" s="1"/>
  <c r="H22" i="37" s="1"/>
  <c r="F299" i="42"/>
  <c r="F300" i="42"/>
  <c r="F301" i="42"/>
  <c r="F298" i="42"/>
  <c r="F308" i="42" s="1"/>
  <c r="I48" i="42"/>
  <c r="F46" i="42"/>
  <c r="E22" i="40"/>
  <c r="D20" i="37" s="1"/>
  <c r="H83" i="42"/>
  <c r="H295" i="42"/>
  <c r="G49" i="20"/>
  <c r="J336" i="48"/>
  <c r="J165" i="48"/>
  <c r="I323" i="49"/>
  <c r="I338" i="49"/>
  <c r="F311" i="49"/>
  <c r="F323" i="49" s="1"/>
  <c r="F338" i="49" s="1"/>
  <c r="H239" i="42"/>
  <c r="G341" i="49"/>
  <c r="D339" i="42"/>
  <c r="I185" i="42"/>
  <c r="H195" i="42"/>
  <c r="F69" i="49"/>
  <c r="F83" i="49"/>
  <c r="I83" i="49"/>
  <c r="K330" i="49"/>
  <c r="K341" i="49" s="1"/>
  <c r="K337" i="49"/>
  <c r="J337" i="49"/>
  <c r="I185" i="50"/>
  <c r="I336" i="50" s="1"/>
  <c r="H164" i="42"/>
  <c r="H63" i="42"/>
  <c r="H308" i="42"/>
  <c r="I273" i="42"/>
  <c r="I330" i="42" s="1"/>
  <c r="G50" i="20"/>
  <c r="I182" i="48"/>
  <c r="C199" i="49"/>
  <c r="D334" i="49"/>
  <c r="E337" i="49"/>
  <c r="F173" i="50"/>
  <c r="F185" i="50"/>
  <c r="H192" i="50"/>
  <c r="H195" i="50" s="1"/>
  <c r="F164" i="50"/>
  <c r="H83" i="50"/>
  <c r="H339" i="50" s="1"/>
  <c r="F185" i="51"/>
  <c r="G341" i="51"/>
  <c r="H339" i="51"/>
  <c r="H330" i="51"/>
  <c r="F48" i="50"/>
  <c r="F85" i="50" s="1"/>
  <c r="F239" i="50"/>
  <c r="F339" i="50" s="1"/>
  <c r="F295" i="50"/>
  <c r="F330" i="50" s="1"/>
  <c r="H330" i="50"/>
  <c r="F311" i="50"/>
  <c r="F323" i="50"/>
  <c r="F338" i="50" s="1"/>
  <c r="I323" i="50"/>
  <c r="I338" i="50"/>
  <c r="H140" i="51"/>
  <c r="H146" i="51"/>
  <c r="I140" i="51"/>
  <c r="F140" i="51"/>
  <c r="I323" i="51"/>
  <c r="I338" i="51" s="1"/>
  <c r="F311" i="51"/>
  <c r="F323" i="51" s="1"/>
  <c r="I330" i="51"/>
  <c r="J165" i="51"/>
  <c r="J341" i="51" s="1"/>
  <c r="J342" i="51" s="1"/>
  <c r="J336" i="51"/>
  <c r="E140" i="48"/>
  <c r="I140" i="48"/>
  <c r="F140" i="48"/>
  <c r="H182" i="49"/>
  <c r="H185" i="49"/>
  <c r="F191" i="50"/>
  <c r="C339" i="50"/>
  <c r="F308" i="50"/>
  <c r="H48" i="50"/>
  <c r="I83" i="50"/>
  <c r="I85" i="50" s="1"/>
  <c r="N85" i="50" s="1"/>
  <c r="I339" i="50"/>
  <c r="F137" i="50"/>
  <c r="H85" i="51"/>
  <c r="I240" i="51"/>
  <c r="N240" i="51"/>
  <c r="J337" i="51"/>
  <c r="H69" i="49"/>
  <c r="H83" i="49"/>
  <c r="F126" i="50"/>
  <c r="F211" i="50"/>
  <c r="F240" i="50" s="1"/>
  <c r="H63" i="50"/>
  <c r="F240" i="51"/>
  <c r="H240" i="51"/>
  <c r="F69" i="51"/>
  <c r="F83" i="51" s="1"/>
  <c r="F339" i="51" s="1"/>
  <c r="I83" i="51"/>
  <c r="I339" i="51" s="1"/>
  <c r="I85" i="51"/>
  <c r="N85" i="51" s="1"/>
  <c r="K330" i="51"/>
  <c r="K341" i="51" s="1"/>
  <c r="K337" i="51"/>
  <c r="C199" i="51"/>
  <c r="D334" i="51"/>
  <c r="F336" i="51"/>
  <c r="I185" i="51"/>
  <c r="I336" i="51" s="1"/>
  <c r="E337" i="51"/>
  <c r="F76" i="52"/>
  <c r="O22" i="40"/>
  <c r="J300" i="52"/>
  <c r="M278" i="53"/>
  <c r="E140" i="50"/>
  <c r="I140" i="50"/>
  <c r="F140" i="50"/>
  <c r="H182" i="51"/>
  <c r="H185" i="51"/>
  <c r="H336" i="51" s="1"/>
  <c r="N22" i="40"/>
  <c r="P21" i="41"/>
  <c r="O21" i="41"/>
  <c r="L19" i="7"/>
  <c r="P19" i="7" s="1"/>
  <c r="P16" i="38"/>
  <c r="L20" i="40"/>
  <c r="L22" i="40" s="1"/>
  <c r="K20" i="37" s="1"/>
  <c r="O17" i="7"/>
  <c r="M17" i="7"/>
  <c r="O14" i="7"/>
  <c r="O19" i="39"/>
  <c r="L135" i="52"/>
  <c r="L217" i="52"/>
  <c r="L305" i="52"/>
  <c r="H278" i="53"/>
  <c r="I188" i="52"/>
  <c r="K185" i="53"/>
  <c r="N24" i="7"/>
  <c r="L105" i="53"/>
  <c r="I302" i="52"/>
  <c r="F150" i="53"/>
  <c r="I150" i="53"/>
  <c r="F148" i="53"/>
  <c r="H165" i="51"/>
  <c r="I18" i="39"/>
  <c r="O18" i="39"/>
  <c r="H140" i="50"/>
  <c r="H146" i="50" s="1"/>
  <c r="H165" i="50" s="1"/>
  <c r="I330" i="50"/>
  <c r="H339" i="42"/>
  <c r="M375" i="53"/>
  <c r="M298" i="52"/>
  <c r="M330" i="50"/>
  <c r="N330" i="50" s="1"/>
  <c r="M330" i="51"/>
  <c r="N330" i="51" s="1"/>
  <c r="M330" i="48"/>
  <c r="M330" i="42"/>
  <c r="M330" i="49"/>
  <c r="M18" i="37"/>
  <c r="I185" i="48"/>
  <c r="F182" i="48"/>
  <c r="O278" i="53"/>
  <c r="O217" i="52"/>
  <c r="O240" i="51"/>
  <c r="O240" i="50"/>
  <c r="O240" i="49"/>
  <c r="O240" i="48"/>
  <c r="N22" i="37"/>
  <c r="O240" i="42"/>
  <c r="M105" i="53"/>
  <c r="M78" i="52"/>
  <c r="M85" i="51"/>
  <c r="M85" i="50"/>
  <c r="M85" i="49"/>
  <c r="M85" i="48"/>
  <c r="M14" i="37"/>
  <c r="M85" i="42"/>
  <c r="M14" i="7"/>
  <c r="L24" i="7"/>
  <c r="K14" i="37"/>
  <c r="I19" i="7"/>
  <c r="M225" i="53"/>
  <c r="M175" i="52"/>
  <c r="M20" i="37"/>
  <c r="I146" i="50"/>
  <c r="P25" i="38"/>
  <c r="I17" i="7"/>
  <c r="I24" i="7"/>
  <c r="H14" i="37" s="1"/>
  <c r="K24" i="7"/>
  <c r="J14" i="37" s="1"/>
  <c r="P278" i="53"/>
  <c r="P217" i="52"/>
  <c r="P240" i="50"/>
  <c r="P240" i="51"/>
  <c r="P240" i="48"/>
  <c r="P240" i="49"/>
  <c r="O22" i="37"/>
  <c r="P240" i="42"/>
  <c r="O225" i="53"/>
  <c r="O175" i="52"/>
  <c r="N20" i="37"/>
  <c r="H199" i="51"/>
  <c r="I199" i="51"/>
  <c r="F199" i="51" s="1"/>
  <c r="F146" i="50"/>
  <c r="H85" i="50"/>
  <c r="H341" i="51"/>
  <c r="H140" i="48"/>
  <c r="P185" i="53"/>
  <c r="P135" i="52"/>
  <c r="P165" i="51"/>
  <c r="P165" i="50"/>
  <c r="P165" i="49"/>
  <c r="P165" i="48"/>
  <c r="O16" i="37"/>
  <c r="P165" i="42"/>
  <c r="H165" i="48"/>
  <c r="I165" i="50"/>
  <c r="H337" i="50"/>
  <c r="G24" i="20"/>
  <c r="J302" i="52"/>
  <c r="F254" i="52"/>
  <c r="J275" i="52"/>
  <c r="J301" i="52"/>
  <c r="F255" i="52"/>
  <c r="J298" i="52"/>
  <c r="I29" i="39" l="1"/>
  <c r="P24" i="39"/>
  <c r="I23" i="39"/>
  <c r="P23" i="39"/>
  <c r="F24" i="37"/>
  <c r="E30" i="39"/>
  <c r="L336" i="48"/>
  <c r="L341" i="50"/>
  <c r="P30" i="39"/>
  <c r="M30" i="39" s="1"/>
  <c r="I30" i="39"/>
  <c r="E29" i="39"/>
  <c r="I31" i="39"/>
  <c r="P20" i="39"/>
  <c r="P17" i="39"/>
  <c r="O17" i="39"/>
  <c r="M31" i="39"/>
  <c r="O29" i="39"/>
  <c r="P29" i="39"/>
  <c r="E31" i="39"/>
  <c r="M27" i="39"/>
  <c r="M22" i="39"/>
  <c r="O25" i="39"/>
  <c r="M25" i="39" s="1"/>
  <c r="I22" i="39"/>
  <c r="E23" i="39"/>
  <c r="O23" i="39"/>
  <c r="M23" i="39" s="1"/>
  <c r="N24" i="39"/>
  <c r="M24" i="39" s="1"/>
  <c r="E27" i="39"/>
  <c r="E22" i="39"/>
  <c r="L341" i="51"/>
  <c r="P19" i="39"/>
  <c r="M19" i="39" s="1"/>
  <c r="P18" i="39"/>
  <c r="M18" i="39" s="1"/>
  <c r="P21" i="39"/>
  <c r="M21" i="39" s="1"/>
  <c r="K24" i="37"/>
  <c r="F48" i="42"/>
  <c r="H330" i="42"/>
  <c r="H330" i="48"/>
  <c r="I146" i="48"/>
  <c r="F137" i="48"/>
  <c r="F146" i="48" s="1"/>
  <c r="F165" i="48" s="1"/>
  <c r="F165" i="50"/>
  <c r="F341" i="50" s="1"/>
  <c r="F137" i="42"/>
  <c r="H337" i="48"/>
  <c r="N330" i="42"/>
  <c r="G24" i="37"/>
  <c r="I336" i="42"/>
  <c r="I240" i="42"/>
  <c r="N240" i="42" s="1"/>
  <c r="N85" i="42"/>
  <c r="F69" i="48"/>
  <c r="F83" i="48" s="1"/>
  <c r="I83" i="48"/>
  <c r="K330" i="42"/>
  <c r="K341" i="42" s="1"/>
  <c r="K337" i="42"/>
  <c r="J330" i="42"/>
  <c r="J341" i="42" s="1"/>
  <c r="J342" i="42" s="1"/>
  <c r="H336" i="48"/>
  <c r="H85" i="48"/>
  <c r="I165" i="48"/>
  <c r="F240" i="48"/>
  <c r="F339" i="48"/>
  <c r="K330" i="48"/>
  <c r="K341" i="48" s="1"/>
  <c r="J342" i="48" s="1"/>
  <c r="K337" i="48"/>
  <c r="J337" i="48"/>
  <c r="P24" i="7"/>
  <c r="M19" i="7"/>
  <c r="F85" i="51"/>
  <c r="F240" i="42"/>
  <c r="F339" i="42"/>
  <c r="H85" i="42"/>
  <c r="H336" i="42"/>
  <c r="J165" i="42"/>
  <c r="J336" i="42"/>
  <c r="F336" i="48"/>
  <c r="F85" i="48"/>
  <c r="H339" i="48"/>
  <c r="H195" i="49"/>
  <c r="F330" i="51"/>
  <c r="F338" i="51"/>
  <c r="F273" i="42"/>
  <c r="F330" i="42" s="1"/>
  <c r="I199" i="42"/>
  <c r="F199" i="42" s="1"/>
  <c r="H199" i="42"/>
  <c r="H199" i="48"/>
  <c r="I199" i="48"/>
  <c r="F199" i="48" s="1"/>
  <c r="G341" i="48"/>
  <c r="I85" i="48"/>
  <c r="N85" i="48" s="1"/>
  <c r="I336" i="48"/>
  <c r="I240" i="48"/>
  <c r="N240" i="48" s="1"/>
  <c r="I185" i="49"/>
  <c r="F182" i="49"/>
  <c r="F185" i="49" s="1"/>
  <c r="I24" i="37"/>
  <c r="H195" i="48"/>
  <c r="I339" i="48"/>
  <c r="I20" i="40"/>
  <c r="I22" i="40" s="1"/>
  <c r="H20" i="37" s="1"/>
  <c r="I192" i="48"/>
  <c r="E199" i="49"/>
  <c r="I199" i="49" s="1"/>
  <c r="F199" i="49" s="1"/>
  <c r="F295" i="49"/>
  <c r="C140" i="49"/>
  <c r="I137" i="49"/>
  <c r="H137" i="49"/>
  <c r="I126" i="49"/>
  <c r="I240" i="50"/>
  <c r="C165" i="42"/>
  <c r="C341" i="42" s="1"/>
  <c r="F189" i="42"/>
  <c r="F195" i="42" s="1"/>
  <c r="C140" i="42"/>
  <c r="C334" i="48"/>
  <c r="I311" i="48"/>
  <c r="H295" i="49"/>
  <c r="J330" i="49"/>
  <c r="J341" i="49" s="1"/>
  <c r="J342" i="49" s="1"/>
  <c r="E165" i="49"/>
  <c r="E341" i="49" s="1"/>
  <c r="E339" i="49"/>
  <c r="I240" i="49"/>
  <c r="N240" i="49" s="1"/>
  <c r="P20" i="40"/>
  <c r="F48" i="49"/>
  <c r="H164" i="49"/>
  <c r="K341" i="50"/>
  <c r="F336" i="50"/>
  <c r="E334" i="49"/>
  <c r="F63" i="49"/>
  <c r="F239" i="49"/>
  <c r="F339" i="49" s="1"/>
  <c r="G337" i="49"/>
  <c r="H63" i="49"/>
  <c r="H239" i="49"/>
  <c r="I63" i="49"/>
  <c r="I308" i="49"/>
  <c r="H195" i="51"/>
  <c r="H337" i="51" s="1"/>
  <c r="F211" i="49"/>
  <c r="F308" i="49"/>
  <c r="H48" i="49"/>
  <c r="H273" i="49"/>
  <c r="H330" i="49" s="1"/>
  <c r="F251" i="49"/>
  <c r="I273" i="49"/>
  <c r="H199" i="50"/>
  <c r="H185" i="50"/>
  <c r="H336" i="50" s="1"/>
  <c r="G341" i="50"/>
  <c r="I192" i="49"/>
  <c r="H126" i="49"/>
  <c r="H308" i="49"/>
  <c r="I239" i="49"/>
  <c r="I339" i="49" s="1"/>
  <c r="J330" i="50"/>
  <c r="J341" i="50" s="1"/>
  <c r="E24" i="7"/>
  <c r="D14" i="37" s="1"/>
  <c r="F126" i="49"/>
  <c r="F223" i="49"/>
  <c r="F273" i="49"/>
  <c r="I48" i="49"/>
  <c r="I295" i="49"/>
  <c r="I192" i="50"/>
  <c r="F192" i="50" s="1"/>
  <c r="F195" i="50" s="1"/>
  <c r="F337" i="50" s="1"/>
  <c r="E199" i="50"/>
  <c r="I199" i="50" s="1"/>
  <c r="F199" i="50" s="1"/>
  <c r="H240" i="50"/>
  <c r="H341" i="50" s="1"/>
  <c r="I76" i="52"/>
  <c r="H184" i="53"/>
  <c r="F372" i="53"/>
  <c r="F374" i="53" s="1"/>
  <c r="I374" i="53"/>
  <c r="O16" i="39"/>
  <c r="I16" i="39"/>
  <c r="F290" i="52"/>
  <c r="F302" i="52" s="1"/>
  <c r="F123" i="52"/>
  <c r="F134" i="52" s="1"/>
  <c r="I134" i="52"/>
  <c r="D380" i="53"/>
  <c r="E375" i="53"/>
  <c r="F184" i="53"/>
  <c r="H352" i="53"/>
  <c r="I277" i="53"/>
  <c r="F267" i="53"/>
  <c r="F277" i="53" s="1"/>
  <c r="K352" i="53"/>
  <c r="F351" i="53"/>
  <c r="E16" i="39"/>
  <c r="D18" i="37" s="1"/>
  <c r="I275" i="52"/>
  <c r="I301" i="52" s="1"/>
  <c r="K135" i="52"/>
  <c r="H120" i="52"/>
  <c r="F8" i="20"/>
  <c r="F7" i="20" s="1"/>
  <c r="E7" i="20"/>
  <c r="C337" i="51"/>
  <c r="O15" i="7"/>
  <c r="L375" i="53"/>
  <c r="L382" i="53" s="1"/>
  <c r="J217" i="52"/>
  <c r="J305" i="52" s="1"/>
  <c r="F55" i="52"/>
  <c r="F56" i="52" s="1"/>
  <c r="I56" i="52"/>
  <c r="H168" i="52"/>
  <c r="H45" i="52"/>
  <c r="E380" i="53"/>
  <c r="G380" i="53"/>
  <c r="I207" i="53"/>
  <c r="J225" i="53"/>
  <c r="G175" i="52"/>
  <c r="G305" i="52" s="1"/>
  <c r="E300" i="52"/>
  <c r="E175" i="52"/>
  <c r="E305" i="52" s="1"/>
  <c r="F206" i="52"/>
  <c r="I192" i="51"/>
  <c r="I137" i="51"/>
  <c r="F216" i="52"/>
  <c r="H56" i="52"/>
  <c r="H76" i="52"/>
  <c r="H303" i="52" s="1"/>
  <c r="C12" i="19" s="1"/>
  <c r="E12" i="19" s="1"/>
  <c r="C379" i="53"/>
  <c r="C375" i="53"/>
  <c r="F207" i="53"/>
  <c r="F225" i="53" s="1"/>
  <c r="I162" i="53"/>
  <c r="I185" i="53" s="1"/>
  <c r="F285" i="53"/>
  <c r="F321" i="53" s="1"/>
  <c r="F375" i="53" s="1"/>
  <c r="I321" i="53"/>
  <c r="K225" i="53"/>
  <c r="K377" i="53"/>
  <c r="D175" i="52"/>
  <c r="D305" i="52" s="1"/>
  <c r="F244" i="52"/>
  <c r="J135" i="52"/>
  <c r="D8" i="20"/>
  <c r="O17" i="38"/>
  <c r="M17" i="38" s="1"/>
  <c r="E17" i="38"/>
  <c r="E25" i="38" s="1"/>
  <c r="D16" i="37" s="1"/>
  <c r="K20" i="39"/>
  <c r="N25" i="38"/>
  <c r="F188" i="52"/>
  <c r="F217" i="52" s="1"/>
  <c r="I45" i="52"/>
  <c r="F12" i="52"/>
  <c r="F45" i="52" s="1"/>
  <c r="H217" i="52"/>
  <c r="F16" i="53"/>
  <c r="F63" i="53" s="1"/>
  <c r="I63" i="53"/>
  <c r="I184" i="53"/>
  <c r="F162" i="53"/>
  <c r="F295" i="52"/>
  <c r="F297" i="52" s="1"/>
  <c r="F303" i="52" s="1"/>
  <c r="I297" i="52"/>
  <c r="H108" i="52"/>
  <c r="H135" i="52" s="1"/>
  <c r="I108" i="52"/>
  <c r="I135" i="52" s="1"/>
  <c r="F83" i="52"/>
  <c r="F108" i="52" s="1"/>
  <c r="F135" i="52" s="1"/>
  <c r="F59" i="20"/>
  <c r="G8" i="55"/>
  <c r="O16" i="38"/>
  <c r="M16" i="38" s="1"/>
  <c r="F174" i="52"/>
  <c r="I216" i="52"/>
  <c r="I217" i="52" s="1"/>
  <c r="N217" i="52" s="1"/>
  <c r="K217" i="52"/>
  <c r="C225" i="53"/>
  <c r="F69" i="53"/>
  <c r="F74" i="53" s="1"/>
  <c r="I74" i="53"/>
  <c r="C303" i="52"/>
  <c r="H244" i="52"/>
  <c r="H298" i="52" s="1"/>
  <c r="C135" i="52"/>
  <c r="C305" i="52" s="1"/>
  <c r="D42" i="20"/>
  <c r="D375" i="53"/>
  <c r="D382" i="53" s="1"/>
  <c r="E185" i="53"/>
  <c r="G185" i="53"/>
  <c r="G382" i="53" s="1"/>
  <c r="H74" i="53"/>
  <c r="H63" i="53"/>
  <c r="F80" i="53"/>
  <c r="F103" i="53" s="1"/>
  <c r="I103" i="53"/>
  <c r="F230" i="53"/>
  <c r="F243" i="53" s="1"/>
  <c r="F278" i="53" s="1"/>
  <c r="I243" i="53"/>
  <c r="I278" i="53" s="1"/>
  <c r="N278" i="53" s="1"/>
  <c r="F142" i="52"/>
  <c r="F158" i="52" s="1"/>
  <c r="F175" i="52" s="1"/>
  <c r="I158" i="52"/>
  <c r="I175" i="52" s="1"/>
  <c r="N175" i="52" s="1"/>
  <c r="E20" i="38"/>
  <c r="O20" i="38"/>
  <c r="M20" i="38" s="1"/>
  <c r="F120" i="52"/>
  <c r="F168" i="52"/>
  <c r="K15" i="38"/>
  <c r="O15" i="38" s="1"/>
  <c r="G377" i="53"/>
  <c r="D378" i="53"/>
  <c r="C105" i="53"/>
  <c r="C377" i="53"/>
  <c r="C378" i="53"/>
  <c r="F367" i="53"/>
  <c r="F379" i="53" s="1"/>
  <c r="H103" i="53"/>
  <c r="H162" i="53"/>
  <c r="H185" i="53" s="1"/>
  <c r="H217" i="53"/>
  <c r="H225" i="53" s="1"/>
  <c r="I217" i="53"/>
  <c r="F325" i="53"/>
  <c r="F352" i="53" s="1"/>
  <c r="I352" i="53"/>
  <c r="I378" i="53" s="1"/>
  <c r="K380" i="53"/>
  <c r="J380" i="53"/>
  <c r="J352" i="53"/>
  <c r="C37" i="17"/>
  <c r="C36" i="17" s="1"/>
  <c r="C16" i="18" s="1"/>
  <c r="F6" i="11"/>
  <c r="H290" i="52"/>
  <c r="H302" i="52" s="1"/>
  <c r="F262" i="52"/>
  <c r="F275" i="52" s="1"/>
  <c r="K275" i="52"/>
  <c r="K301" i="52" s="1"/>
  <c r="G23" i="20"/>
  <c r="C21" i="19" s="1"/>
  <c r="E21" i="19" s="1"/>
  <c r="D33" i="13"/>
  <c r="F16" i="11"/>
  <c r="E37" i="19"/>
  <c r="E33" i="19" s="1"/>
  <c r="C11" i="18" s="1"/>
  <c r="C78" i="52"/>
  <c r="H28" i="10"/>
  <c r="M29" i="39" l="1"/>
  <c r="M17" i="39"/>
  <c r="O25" i="38"/>
  <c r="M15" i="38"/>
  <c r="M25" i="38" s="1"/>
  <c r="L16" i="37" s="1"/>
  <c r="F301" i="52"/>
  <c r="I105" i="53"/>
  <c r="I377" i="53"/>
  <c r="I20" i="39"/>
  <c r="J18" i="37"/>
  <c r="H301" i="52"/>
  <c r="C18" i="19" s="1"/>
  <c r="E18" i="19" s="1"/>
  <c r="F380" i="53"/>
  <c r="H175" i="52"/>
  <c r="H140" i="42"/>
  <c r="H146" i="42" s="1"/>
  <c r="I140" i="42"/>
  <c r="P85" i="42"/>
  <c r="P85" i="50"/>
  <c r="P85" i="48"/>
  <c r="P85" i="49"/>
  <c r="P85" i="51"/>
  <c r="P105" i="53"/>
  <c r="P78" i="52"/>
  <c r="O14" i="37"/>
  <c r="F105" i="53"/>
  <c r="N105" i="53" s="1"/>
  <c r="F377" i="53"/>
  <c r="H380" i="53"/>
  <c r="I85" i="49"/>
  <c r="N85" i="49" s="1"/>
  <c r="I336" i="49"/>
  <c r="H240" i="49"/>
  <c r="H339" i="49"/>
  <c r="D59" i="20"/>
  <c r="G42" i="20"/>
  <c r="G59" i="20" s="1"/>
  <c r="I375" i="53"/>
  <c r="H378" i="53"/>
  <c r="H375" i="53"/>
  <c r="F330" i="49"/>
  <c r="F192" i="49"/>
  <c r="F195" i="49" s="1"/>
  <c r="I195" i="49"/>
  <c r="H85" i="49"/>
  <c r="H336" i="49"/>
  <c r="F192" i="48"/>
  <c r="F195" i="48" s="1"/>
  <c r="F337" i="48" s="1"/>
  <c r="I195" i="48"/>
  <c r="I337" i="48" s="1"/>
  <c r="I15" i="38"/>
  <c r="I25" i="38" s="1"/>
  <c r="H16" i="37" s="1"/>
  <c r="K25" i="38"/>
  <c r="J16" i="37" s="1"/>
  <c r="J24" i="37" s="1"/>
  <c r="D7" i="20"/>
  <c r="G7" i="20" s="1"/>
  <c r="C22" i="17" s="1"/>
  <c r="G8" i="20"/>
  <c r="I298" i="52"/>
  <c r="F336" i="49"/>
  <c r="F85" i="49"/>
  <c r="N240" i="50"/>
  <c r="I341" i="50"/>
  <c r="I303" i="52"/>
  <c r="I78" i="52"/>
  <c r="I300" i="52"/>
  <c r="F137" i="51"/>
  <c r="F146" i="51" s="1"/>
  <c r="F165" i="51" s="1"/>
  <c r="F341" i="51" s="1"/>
  <c r="I146" i="51"/>
  <c r="I165" i="51" s="1"/>
  <c r="I225" i="53"/>
  <c r="N225" i="53" s="1"/>
  <c r="E382" i="53"/>
  <c r="P330" i="49"/>
  <c r="P330" i="50"/>
  <c r="P330" i="51"/>
  <c r="P298" i="52"/>
  <c r="O18" i="37"/>
  <c r="P330" i="48"/>
  <c r="P330" i="42"/>
  <c r="P375" i="53"/>
  <c r="F240" i="49"/>
  <c r="H199" i="49"/>
  <c r="F85" i="42"/>
  <c r="F336" i="42"/>
  <c r="F298" i="52"/>
  <c r="F192" i="51"/>
  <c r="F195" i="51" s="1"/>
  <c r="F337" i="51" s="1"/>
  <c r="I195" i="51"/>
  <c r="M15" i="7"/>
  <c r="M24" i="7" s="1"/>
  <c r="L14" i="37" s="1"/>
  <c r="O24" i="7"/>
  <c r="H18" i="37"/>
  <c r="D24" i="37"/>
  <c r="P22" i="40"/>
  <c r="M20" i="40"/>
  <c r="M22" i="40" s="1"/>
  <c r="L20" i="37" s="1"/>
  <c r="H146" i="49"/>
  <c r="H337" i="49" s="1"/>
  <c r="C28" i="17"/>
  <c r="F21" i="11"/>
  <c r="F378" i="53"/>
  <c r="F185" i="53"/>
  <c r="F382" i="53" s="1"/>
  <c r="M135" i="52"/>
  <c r="M305" i="52" s="1"/>
  <c r="M165" i="48"/>
  <c r="M165" i="49"/>
  <c r="M165" i="42"/>
  <c r="M16" i="37"/>
  <c r="M24" i="37" s="1"/>
  <c r="M165" i="50"/>
  <c r="M165" i="51"/>
  <c r="M185" i="53"/>
  <c r="M382" i="53" s="1"/>
  <c r="K298" i="52"/>
  <c r="K305" i="52" s="1"/>
  <c r="C26" i="17" s="1"/>
  <c r="C382" i="53"/>
  <c r="J342" i="50"/>
  <c r="I195" i="50"/>
  <c r="I337" i="50" s="1"/>
  <c r="F311" i="48"/>
  <c r="F323" i="48" s="1"/>
  <c r="I323" i="48"/>
  <c r="F137" i="49"/>
  <c r="J375" i="53"/>
  <c r="J382" i="53" s="1"/>
  <c r="J378" i="53"/>
  <c r="F78" i="52"/>
  <c r="N78" i="52" s="1"/>
  <c r="F300" i="52"/>
  <c r="H105" i="53"/>
  <c r="H377" i="53"/>
  <c r="O20" i="39"/>
  <c r="M20" i="39" s="1"/>
  <c r="H78" i="52"/>
  <c r="H305" i="52" s="1"/>
  <c r="H300" i="52"/>
  <c r="C9" i="19" s="1"/>
  <c r="E9" i="19" s="1"/>
  <c r="K375" i="53"/>
  <c r="K382" i="53" s="1"/>
  <c r="K378" i="53"/>
  <c r="I380" i="53"/>
  <c r="I330" i="49"/>
  <c r="M16" i="39"/>
  <c r="L18" i="37" s="1"/>
  <c r="H140" i="49"/>
  <c r="I140" i="49"/>
  <c r="F140" i="49" s="1"/>
  <c r="H341" i="48"/>
  <c r="P336" i="51" l="1"/>
  <c r="P341" i="51"/>
  <c r="I305" i="52"/>
  <c r="N298" i="52"/>
  <c r="O24" i="37"/>
  <c r="F140" i="42"/>
  <c r="F146" i="42" s="1"/>
  <c r="I146" i="42"/>
  <c r="F305" i="52"/>
  <c r="P336" i="50"/>
  <c r="P341" i="50"/>
  <c r="I382" i="53"/>
  <c r="N375" i="53"/>
  <c r="H165" i="42"/>
  <c r="H341" i="42" s="1"/>
  <c r="H337" i="42"/>
  <c r="M341" i="42"/>
  <c r="M336" i="42"/>
  <c r="C11" i="17"/>
  <c r="E7" i="19"/>
  <c r="C35" i="17"/>
  <c r="J383" i="53"/>
  <c r="M341" i="48"/>
  <c r="M336" i="48"/>
  <c r="O20" i="37"/>
  <c r="P225" i="53"/>
  <c r="P175" i="52"/>
  <c r="P336" i="49"/>
  <c r="P341" i="49"/>
  <c r="N135" i="52"/>
  <c r="H165" i="49"/>
  <c r="H341" i="49" s="1"/>
  <c r="C20" i="17"/>
  <c r="M341" i="49"/>
  <c r="M336" i="49"/>
  <c r="I146" i="49"/>
  <c r="F146" i="49"/>
  <c r="F165" i="49" s="1"/>
  <c r="F341" i="49" s="1"/>
  <c r="P341" i="42"/>
  <c r="P336" i="42"/>
  <c r="N336" i="50"/>
  <c r="O375" i="53"/>
  <c r="N18" i="37"/>
  <c r="O298" i="52"/>
  <c r="O330" i="51"/>
  <c r="O330" i="48"/>
  <c r="O330" i="49"/>
  <c r="O330" i="42"/>
  <c r="O330" i="50"/>
  <c r="P382" i="53"/>
  <c r="I338" i="48"/>
  <c r="I330" i="48"/>
  <c r="M341" i="51"/>
  <c r="M336" i="51"/>
  <c r="N14" i="37"/>
  <c r="O105" i="53"/>
  <c r="O78" i="52"/>
  <c r="O85" i="51"/>
  <c r="O85" i="48"/>
  <c r="O85" i="50"/>
  <c r="O85" i="49"/>
  <c r="O85" i="42"/>
  <c r="P336" i="48"/>
  <c r="P341" i="48"/>
  <c r="I341" i="51"/>
  <c r="N165" i="51"/>
  <c r="H24" i="37"/>
  <c r="N165" i="48"/>
  <c r="J306" i="52"/>
  <c r="F338" i="48"/>
  <c r="F330" i="48"/>
  <c r="F341" i="48" s="1"/>
  <c r="N165" i="50"/>
  <c r="N341" i="50" s="1"/>
  <c r="M336" i="50"/>
  <c r="M341" i="50"/>
  <c r="L24" i="37"/>
  <c r="N330" i="49"/>
  <c r="I337" i="51"/>
  <c r="P305" i="52"/>
  <c r="N185" i="53"/>
  <c r="H382" i="53"/>
  <c r="O165" i="42"/>
  <c r="O185" i="53"/>
  <c r="O135" i="52"/>
  <c r="O165" i="51"/>
  <c r="O165" i="48"/>
  <c r="N16" i="37"/>
  <c r="O165" i="50"/>
  <c r="O165" i="49"/>
  <c r="C15" i="18" l="1"/>
  <c r="F165" i="42"/>
  <c r="F341" i="42" s="1"/>
  <c r="F337" i="42"/>
  <c r="O336" i="42"/>
  <c r="O341" i="42"/>
  <c r="O336" i="49"/>
  <c r="O341" i="49"/>
  <c r="N305" i="52"/>
  <c r="C10" i="17" s="1"/>
  <c r="C8" i="17" s="1"/>
  <c r="C14" i="18" s="1"/>
  <c r="C13" i="18" s="1"/>
  <c r="N382" i="53"/>
  <c r="O336" i="48"/>
  <c r="O341" i="48"/>
  <c r="N24" i="37"/>
  <c r="E42" i="19"/>
  <c r="C8" i="18"/>
  <c r="C7" i="18" s="1"/>
  <c r="N330" i="48"/>
  <c r="I341" i="48"/>
  <c r="O305" i="52"/>
  <c r="I337" i="49"/>
  <c r="I165" i="49"/>
  <c r="O341" i="50"/>
  <c r="O336" i="50"/>
  <c r="O336" i="51"/>
  <c r="O341" i="51"/>
  <c r="N341" i="51"/>
  <c r="N336" i="51"/>
  <c r="O382" i="53"/>
  <c r="I165" i="42"/>
  <c r="I337" i="42"/>
  <c r="F337" i="49"/>
  <c r="C18" i="18" l="1"/>
  <c r="N165" i="42"/>
  <c r="I341" i="42"/>
  <c r="N165" i="49"/>
  <c r="I341" i="49"/>
  <c r="N336" i="48"/>
  <c r="N341" i="48"/>
  <c r="C42" i="17"/>
  <c r="N336" i="49" l="1"/>
  <c r="N341" i="49"/>
  <c r="N336" i="42"/>
  <c r="N34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L7" authorId="0" shapeId="0" xr:uid="{00000000-0006-0000-02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<sst xmlns="http://schemas.openxmlformats.org/spreadsheetml/2006/main" count="5722" uniqueCount="1116">
  <si>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</si>
  <si>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</si>
  <si>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</si>
  <si>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</si>
  <si>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</si>
  <si>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</si>
  <si>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</si>
  <si>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</si>
  <si>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</si>
  <si>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</si>
  <si>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</si>
  <si>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</si>
  <si>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</si>
  <si>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</si>
  <si>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</si>
  <si>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</si>
  <si>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</si>
  <si>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</si>
  <si>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</si>
  <si>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</si>
  <si>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</si>
  <si>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</si>
  <si>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</si>
  <si>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</si>
  <si>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</si>
  <si>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</si>
  <si>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</si>
  <si>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</si>
  <si>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</si>
  <si>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</si>
  <si>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</si>
  <si>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</si>
  <si>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</si>
  <si>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</si>
  <si>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</si>
  <si>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</si>
  <si>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</si>
  <si>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</si>
  <si>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</si>
  <si>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</si>
  <si>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</si>
  <si>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</si>
  <si>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</si>
  <si>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</si>
  <si>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</si>
  <si>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</si>
  <si>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</si>
  <si>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</si>
  <si>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</si>
  <si>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</si>
  <si>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</si>
  <si>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</si>
  <si>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</si>
  <si>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</si>
  <si>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</si>
  <si>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</si>
  <si>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</si>
  <si>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</si>
  <si>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</si>
  <si>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</si>
  <si>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</si>
  <si>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</si>
  <si>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</si>
  <si>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</si>
  <si>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</si>
  <si>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</si>
  <si>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</si>
  <si>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</si>
  <si>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</si>
  <si>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</si>
  <si>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</si>
  <si>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</si>
  <si>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</si>
  <si>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</si>
  <si>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</si>
  <si>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</si>
  <si>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</si>
  <si>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</si>
  <si>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</si>
  <si>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</si>
  <si>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</si>
  <si>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</si>
  <si>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</si>
  <si>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</si>
  <si>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</si>
  <si>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</si>
  <si>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</si>
  <si>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</si>
  <si>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</si>
  <si>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</si>
  <si>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</si>
  <si>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</si>
  <si>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</si>
  <si>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</si>
  <si>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</si>
  <si>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</si>
  <si>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</si>
  <si>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</si>
  <si>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</si>
  <si>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</si>
  <si>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</si>
  <si>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</si>
  <si>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</si>
  <si>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</si>
  <si>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</si>
  <si>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</si>
  <si>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</si>
  <si>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</si>
  <si>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</si>
  <si>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</si>
  <si>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</si>
  <si>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</si>
  <si>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</si>
  <si>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</si>
  <si>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</si>
  <si>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</si>
  <si>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</si>
  <si>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</si>
  <si>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</si>
  <si>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</si>
  <si>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</si>
  <si>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</si>
  <si>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</si>
  <si>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</si>
  <si>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</si>
  <si>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</si>
  <si>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</si>
  <si>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</si>
  <si>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</si>
  <si>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</si>
  <si>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</si>
  <si>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</si>
  <si>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</si>
  <si>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</si>
  <si>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</si>
  <si>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</si>
  <si>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</si>
  <si>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</si>
  <si>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</si>
  <si>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</si>
  <si>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</si>
  <si>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</si>
  <si>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</si>
  <si>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</si>
  <si>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</si>
  <si>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</si>
  <si>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</si>
  <si>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</si>
  <si>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</si>
  <si>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</si>
  <si>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</si>
  <si>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</si>
  <si>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</si>
  <si>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</si>
  <si>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</si>
  <si>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</si>
  <si>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</si>
  <si>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</si>
  <si>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</si>
  <si>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</si>
  <si>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</si>
  <si>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</si>
  <si>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</si>
  <si>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</si>
  <si>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</si>
  <si>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</si>
  <si>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</si>
  <si>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</si>
  <si>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</si>
  <si>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</si>
  <si>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</si>
  <si>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</si>
  <si>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</si>
  <si>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</si>
  <si>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</si>
  <si>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</si>
  <si>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</si>
  <si>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</si>
  <si>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</si>
  <si>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</si>
  <si>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</si>
  <si>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</si>
  <si>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</si>
  <si>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</si>
  <si>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</si>
  <si>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</si>
  <si>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</si>
  <si>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</si>
  <si>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</si>
  <si>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</si>
  <si>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</si>
  <si>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</si>
  <si>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</si>
  <si>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</si>
  <si>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</si>
  <si>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</si>
  <si>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</si>
  <si>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</si>
  <si>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</si>
  <si>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</si>
  <si>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</si>
  <si>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</si>
  <si>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</si>
  <si>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</si>
  <si>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</si>
  <si>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</si>
  <si>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</si>
  <si>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</si>
  <si>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</si>
  <si>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</si>
  <si>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</si>
  <si>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</si>
  <si>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</si>
  <si>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</si>
  <si>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</si>
  <si>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</si>
  <si>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</si>
  <si>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</si>
  <si>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</si>
  <si>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</si>
  <si>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</si>
  <si>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</si>
  <si>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</si>
  <si>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</si>
  <si>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</si>
  <si>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</si>
  <si>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</si>
  <si>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</si>
  <si>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</si>
  <si>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</si>
  <si>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</si>
  <si>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</si>
  <si>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</si>
  <si>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</si>
  <si>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</si>
  <si>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</si>
  <si>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</si>
  <si>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</si>
  <si>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</si>
  <si>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</si>
  <si>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</si>
  <si>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</si>
  <si>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</si>
  <si>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</si>
  <si>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</si>
  <si>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</si>
  <si>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</si>
  <si>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</si>
  <si>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</si>
  <si>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</si>
  <si>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</si>
  <si>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</si>
  <si>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</si>
  <si>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</si>
  <si>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</si>
  <si>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</si>
  <si>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</si>
  <si>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</si>
  <si>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</si>
  <si>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</si>
  <si>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</si>
  <si>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</si>
  <si>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</si>
  <si>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</si>
  <si>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</si>
  <si>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</si>
  <si>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</si>
  <si>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</si>
  <si>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</si>
  <si>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</si>
  <si>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</si>
  <si>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</si>
  <si>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</si>
  <si>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</si>
  <si>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</si>
  <si>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</si>
  <si>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</si>
  <si>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</si>
  <si>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</si>
  <si>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</si>
  <si>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</si>
  <si>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</si>
  <si>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</si>
  <si>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</si>
  <si>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</si>
  <si>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</si>
  <si>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</si>
  <si>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</si>
  <si>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</si>
  <si>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</si>
  <si>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</si>
  <si>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</si>
  <si>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</si>
  <si>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</si>
  <si>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</si>
  <si>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</si>
  <si>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</si>
  <si>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</si>
  <si>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</si>
  <si>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</si>
  <si>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</si>
  <si>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</si>
  <si>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</si>
  <si>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</si>
  <si>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</si>
  <si>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</si>
  <si>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</si>
  <si>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</si>
  <si>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</si>
  <si>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</si>
  <si>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</si>
  <si>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</si>
  <si>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</si>
  <si>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</si>
  <si>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</si>
  <si>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</si>
  <si>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</si>
  <si>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</si>
  <si>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</si>
  <si>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</si>
  <si>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</si>
  <si>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</si>
  <si>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</si>
  <si>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</si>
  <si>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</si>
  <si>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</si>
  <si>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</si>
  <si>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</si>
  <si>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</si>
  <si>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</si>
  <si>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</si>
  <si>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</si>
  <si>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</si>
  <si>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</si>
  <si>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</si>
  <si>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</si>
  <si>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</si>
  <si>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</si>
  <si>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</si>
  <si>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</si>
  <si>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</si>
  <si>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</si>
  <si>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</si>
  <si>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</si>
  <si>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</si>
  <si>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</si>
  <si>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</si>
  <si>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</si>
  <si>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</si>
  <si>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</si>
  <si>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</si>
  <si>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</si>
  <si>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</si>
  <si>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</si>
  <si>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</si>
  <si>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</si>
  <si>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</si>
  <si>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</si>
  <si>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</si>
  <si>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</si>
  <si>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</si>
  <si>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</si>
  <si>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</si>
  <si>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</si>
  <si>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</si>
  <si>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</si>
  <si>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</si>
  <si>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</si>
  <si>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</si>
  <si>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</si>
  <si>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</si>
  <si>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</si>
  <si>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</si>
  <si>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</si>
  <si>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</si>
  <si>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</si>
  <si>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</si>
  <si>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</si>
  <si>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</si>
  <si>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</si>
  <si>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</si>
  <si>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</si>
  <si>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</si>
  <si>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</si>
  <si>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</si>
  <si>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</si>
  <si>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</si>
  <si>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</si>
  <si>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</si>
  <si>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</si>
  <si>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</si>
  <si>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</si>
  <si>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</si>
  <si>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</si>
  <si>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</si>
  <si>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</si>
  <si>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</si>
  <si>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</si>
  <si>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</si>
  <si>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</si>
  <si>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</si>
  <si>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</si>
  <si>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</si>
  <si>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</si>
  <si>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</si>
  <si>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</si>
  <si>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</si>
  <si>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</si>
  <si>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</si>
  <si>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</si>
  <si>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</si>
  <si>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</si>
  <si>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</si>
  <si>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</si>
  <si>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</si>
  <si>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</si>
  <si>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</si>
  <si>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</si>
  <si>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</si>
  <si>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</si>
  <si>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</si>
  <si>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</si>
  <si>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</si>
  <si>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</si>
  <si>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</si>
  <si>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</si>
  <si>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</si>
  <si>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</si>
  <si>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</si>
  <si>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</si>
  <si>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</si>
  <si>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</si>
  <si>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</si>
  <si>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</si>
  <si>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</si>
  <si>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</si>
  <si>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</si>
  <si>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</si>
  <si>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</si>
  <si>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</si>
  <si>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</si>
  <si>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</si>
  <si>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</si>
  <si>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</si>
  <si>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</si>
  <si>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</si>
  <si>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</si>
  <si>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</si>
  <si>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</si>
  <si>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</si>
  <si>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</si>
  <si>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</si>
  <si>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</si>
  <si>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</si>
  <si>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</si>
  <si>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</si>
  <si>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</si>
  <si>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</si>
  <si>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</si>
  <si>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</si>
  <si>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</si>
  <si>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</si>
  <si>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</si>
  <si>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</si>
  <si>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</si>
  <si>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</si>
  <si>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</si>
  <si>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</si>
  <si>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</si>
  <si>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</si>
  <si>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</si>
  <si>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</si>
  <si>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</si>
  <si>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</si>
  <si>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</si>
  <si>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</si>
  <si>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</si>
  <si>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</si>
  <si>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</si>
  <si>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</si>
  <si>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</si>
  <si>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</si>
  <si>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</si>
  <si>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</si>
  <si>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</si>
  <si>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</si>
  <si>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</si>
  <si>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</si>
  <si>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</si>
  <si>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</si>
  <si>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</si>
  <si>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</si>
  <si>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</si>
  <si>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</si>
  <si>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</si>
  <si>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</si>
  <si>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</si>
  <si>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</si>
  <si>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</si>
  <si>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</si>
  <si>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</si>
  <si>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</si>
  <si>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</si>
  <si>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</si>
  <si>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</si>
  <si>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</si>
  <si>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</si>
  <si>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</si>
  <si>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</si>
  <si>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</si>
  <si>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</si>
  <si>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</si>
  <si>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</si>
  <si>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</si>
  <si>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</si>
  <si>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</si>
  <si>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</si>
  <si>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</si>
  <si>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</si>
  <si>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</si>
  <si>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</si>
  <si>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</si>
  <si>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</si>
  <si>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</si>
  <si>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</si>
  <si>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</si>
  <si>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</si>
  <si>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</si>
  <si>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</si>
  <si>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</si>
  <si>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</si>
  <si>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</si>
  <si>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</si>
  <si>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</si>
  <si>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</si>
  <si>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</si>
  <si>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</si>
  <si>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</si>
  <si>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</si>
  <si>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</si>
  <si>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</si>
  <si>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</si>
  <si>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</si>
  <si>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</si>
  <si>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</si>
  <si>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</si>
  <si>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</si>
  <si>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</si>
  <si>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</si>
  <si>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</si>
  <si>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</si>
  <si>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</si>
  <si>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</si>
  <si>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</si>
  <si>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</si>
  <si>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</si>
  <si>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</si>
  <si>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</si>
  <si>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</si>
  <si>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</si>
  <si>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</si>
  <si>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</si>
  <si>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</si>
  <si>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</si>
  <si>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</si>
  <si>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</si>
  <si>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</si>
  <si>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</si>
  <si>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</si>
  <si>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</si>
  <si>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</si>
  <si>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</si>
  <si>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</si>
  <si>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</si>
  <si>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</si>
  <si>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</si>
  <si>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</si>
  <si>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</si>
  <si>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</si>
  <si>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</si>
  <si>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</si>
  <si>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</si>
  <si>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</si>
  <si>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</si>
  <si>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</si>
  <si>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</si>
  <si>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</si>
  <si>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</si>
  <si>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</si>
  <si>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</si>
  <si>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</si>
  <si>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</si>
  <si>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</si>
  <si>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</si>
  <si>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</si>
  <si>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</si>
  <si>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</si>
  <si>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</si>
  <si>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</si>
  <si>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</si>
  <si>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</si>
  <si>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</si>
  <si>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</si>
  <si>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</si>
  <si>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</si>
  <si>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</si>
  <si>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</si>
  <si>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</si>
  <si>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</si>
  <si>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</si>
  <si>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</si>
  <si>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</si>
  <si>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</si>
  <si>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</si>
  <si>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</si>
  <si>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</si>
  <si>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CBGD đảm nhận ĐM giờ giáo viên: 01</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</si>
  <si>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</si>
  <si>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</si>
  <si>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</si>
  <si>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</si>
  <si>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</si>
  <si>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</si>
  <si>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</si>
  <si>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</si>
  <si>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</si>
  <si>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</si>
  <si>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</si>
  <si>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</si>
  <si>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</si>
  <si>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</si>
  <si>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</si>
  <si>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</si>
  <si>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</si>
  <si>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</si>
  <si>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</si>
  <si>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</si>
  <si>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</si>
  <si>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</si>
  <si>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</si>
  <si>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</si>
  <si>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</si>
  <si>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</si>
  <si>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</si>
  <si>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</si>
  <si>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</si>
  <si>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</si>
  <si>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</si>
  <si>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</si>
  <si>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</si>
  <si>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</si>
  <si>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</si>
  <si>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</si>
  <si>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</si>
  <si>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</si>
  <si>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</si>
  <si>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</si>
  <si>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</si>
  <si>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</si>
  <si>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</si>
  <si>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</si>
  <si>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</si>
  <si>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</si>
  <si>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</si>
  <si>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</si>
  <si>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</si>
  <si>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</si>
  <si>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</si>
  <si>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</si>
  <si>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</si>
  <si>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</si>
  <si>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</si>
  <si>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</si>
  <si>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</si>
  <si>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</si>
  <si>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</si>
  <si>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</si>
  <si>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</si>
  <si>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</si>
  <si>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</si>
  <si>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</si>
  <si>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</si>
  <si>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</si>
  <si>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</si>
  <si>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</si>
  <si>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</si>
  <si>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</si>
  <si>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</si>
  <si>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</si>
  <si>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</si>
  <si>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</si>
  <si>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</si>
  <si>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</si>
  <si>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</si>
  <si>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</si>
  <si>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</si>
  <si>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</si>
  <si>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</si>
  <si>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</si>
  <si>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</si>
  <si>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</si>
  <si>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</si>
  <si>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</si>
  <si>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</si>
  <si>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</si>
  <si>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</si>
  <si>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</si>
  <si>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</si>
  <si>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</si>
  <si>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</si>
  <si>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</si>
  <si>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</si>
  <si>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</si>
  <si>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</si>
  <si>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</si>
  <si>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</si>
  <si>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</si>
  <si>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</si>
  <si>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</si>
  <si>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</si>
  <si>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</si>
  <si>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</si>
  <si>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</si>
  <si>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</si>
  <si>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</si>
  <si>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</si>
  <si>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</si>
  <si>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</si>
  <si>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</si>
  <si>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</si>
  <si>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</si>
  <si>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</si>
  <si>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</si>
  <si>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</si>
  <si>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</si>
  <si>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</si>
  <si>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</si>
  <si>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</si>
  <si>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</si>
  <si>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</si>
  <si>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</si>
  <si>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</si>
  <si>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</si>
  <si>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</si>
  <si>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</si>
  <si>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</si>
  <si>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</si>
  <si>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</si>
  <si>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</si>
  <si>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</si>
  <si>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</si>
  <si>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</si>
  <si>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</si>
  <si>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</si>
  <si>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</si>
  <si>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</si>
  <si>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</si>
  <si>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</si>
  <si>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</si>
  <si>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</si>
  <si>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</si>
  <si>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</si>
  <si>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</si>
  <si>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</si>
  <si>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</si>
  <si>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</si>
  <si>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</si>
  <si>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</si>
  <si>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</si>
  <si>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</si>
  <si>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</si>
  <si>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</si>
  <si>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</si>
  <si>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</si>
  <si>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</si>
  <si>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</si>
  <si>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</si>
  <si>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</si>
  <si>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</si>
  <si>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</si>
  <si>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</si>
  <si>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</si>
  <si>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</si>
  <si>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</si>
  <si>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</si>
  <si>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</si>
  <si>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</si>
  <si>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</si>
  <si>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</si>
  <si>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</si>
  <si>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</si>
  <si>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</si>
  <si>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</si>
  <si>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</si>
  <si>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</si>
  <si>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</si>
  <si>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</si>
  <si>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</si>
  <si>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</si>
  <si>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</si>
  <si>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</si>
  <si>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</si>
  <si>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</si>
  <si>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</si>
  <si>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</si>
  <si>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</si>
  <si>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</si>
  <si>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</si>
  <si>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</si>
  <si>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</si>
  <si>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</si>
  <si>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</si>
  <si>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</si>
  <si>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</si>
  <si>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</si>
  <si>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</si>
  <si>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</si>
  <si>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</si>
  <si>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</si>
  <si>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</si>
  <si>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</si>
  <si>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</si>
  <si>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</si>
  <si>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</si>
  <si>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Bồi dưỡng thăng hạng Giảng viên</t>
  </si>
  <si>
    <t>Bồi dưỡng Trung cấp lí luận chính trị</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</si>
  <si>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</si>
  <si>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</si>
  <si>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</si>
  <si>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</si>
  <si>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</si>
  <si>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</si>
  <si>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</si>
  <si>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</si>
  <si>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</si>
  <si>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</si>
  <si>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</si>
  <si>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</si>
  <si>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</si>
  <si>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</si>
  <si>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</si>
  <si>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</si>
  <si>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</si>
  <si>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</si>
  <si>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</si>
  <si>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</si>
  <si>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</si>
  <si>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</si>
  <si>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</si>
  <si>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</si>
  <si>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</si>
  <si>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</si>
  <si>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</si>
  <si>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</si>
  <si>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</si>
  <si>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</si>
  <si>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</si>
  <si>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</si>
  <si>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</si>
  <si>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</si>
  <si>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</si>
  <si>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</si>
  <si>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</si>
  <si>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</si>
  <si>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</si>
  <si>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</si>
  <si>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</si>
  <si>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</si>
  <si>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</si>
  <si>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</si>
  <si>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</si>
  <si>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</si>
  <si>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</si>
  <si>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</si>
  <si>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</si>
  <si>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</si>
  <si>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</si>
  <si>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</si>
  <si>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</si>
  <si>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</si>
  <si>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</si>
  <si>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</si>
  <si>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</si>
  <si>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</si>
  <si>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</si>
  <si>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</si>
  <si>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</si>
  <si>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</si>
  <si>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</si>
  <si>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</si>
  <si>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</si>
  <si>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</si>
  <si>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</si>
  <si>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</si>
  <si>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</si>
  <si>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</si>
  <si>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</si>
  <si>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</si>
  <si>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</si>
  <si>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</si>
  <si>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</si>
  <si>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</si>
  <si>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</si>
  <si>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</si>
  <si>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</si>
  <si>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</si>
  <si>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</si>
  <si>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</si>
  <si>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</si>
  <si>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</si>
  <si>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</si>
  <si>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</si>
  <si>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</si>
  <si>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</si>
  <si>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</si>
  <si>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</si>
  <si>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</si>
  <si>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</si>
  <si>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</si>
  <si>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</si>
  <si>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</si>
  <si>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</si>
  <si>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</si>
  <si>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</si>
  <si>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</si>
  <si>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</si>
  <si>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</si>
  <si>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</si>
  <si>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</si>
  <si>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</si>
  <si>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</si>
  <si>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</si>
  <si>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</si>
  <si>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</si>
  <si>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</si>
  <si>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</si>
  <si>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</si>
  <si>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</si>
  <si>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</si>
  <si>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</si>
  <si>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</si>
  <si>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</si>
  <si>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</si>
  <si>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</si>
  <si>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</si>
  <si>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</si>
  <si>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</si>
  <si>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</si>
  <si>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</si>
  <si>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</si>
  <si>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</si>
  <si>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</si>
  <si>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Trưởng khoa (-30%)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</si>
  <si>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</si>
  <si>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</si>
  <si>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</si>
  <si>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</si>
  <si>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</si>
  <si>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</si>
  <si>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</si>
  <si>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</si>
  <si>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</si>
  <si>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</si>
  <si>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</si>
  <si>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</si>
  <si>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</si>
  <si>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</si>
  <si>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</si>
  <si>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</si>
  <si>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</si>
  <si>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</si>
  <si>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</si>
  <si>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Rèn luyện NVSPTX 4 </t>
  </si>
  <si>
    <t xml:space="preserve">Bệnh học trẻ em </t>
  </si>
  <si>
    <t xml:space="preserve">Phân tích và PT chương trình GDMN </t>
  </si>
  <si>
    <t xml:space="preserve">Thực hành Phương pháp GDMN </t>
  </si>
  <si>
    <t xml:space="preserve">Múa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</si>
  <si>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</si>
  <si>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</si>
  <si>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</si>
  <si>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</si>
  <si>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</si>
  <si>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</si>
  <si>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</si>
  <si>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</si>
  <si>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</si>
  <si>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</si>
  <si>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</si>
  <si>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</si>
  <si>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</si>
  <si>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</si>
  <si>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</si>
  <si>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</si>
  <si>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</si>
  <si>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</si>
  <si>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</si>
  <si>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</si>
  <si>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</si>
  <si>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</si>
  <si>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</si>
  <si>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</si>
  <si>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</si>
  <si>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</si>
  <si>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</si>
  <si>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</si>
  <si>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</si>
  <si>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</si>
  <si>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</si>
  <si>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</si>
  <si>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</si>
  <si>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</si>
  <si>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</si>
  <si>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</si>
  <si>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</si>
  <si>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</si>
  <si>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</si>
  <si>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</si>
  <si>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</si>
  <si>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</si>
  <si>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</si>
  <si>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</si>
  <si>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</si>
  <si>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</si>
  <si>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</si>
  <si>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</si>
  <si>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</si>
  <si>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</si>
  <si>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</si>
  <si>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</si>
  <si>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</si>
  <si>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</si>
  <si>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</si>
  <si>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</si>
  <si>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</si>
  <si>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</si>
  <si>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</si>
  <si>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</si>
  <si>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</si>
  <si>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</si>
  <si>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</si>
  <si>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</si>
  <si>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</si>
  <si>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</si>
  <si>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</si>
  <si>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</si>
  <si>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</si>
  <si>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</si>
  <si>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</si>
  <si>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</si>
  <si>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</si>
  <si>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</si>
  <si>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</si>
  <si>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</si>
  <si>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</si>
  <si>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</si>
  <si>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</si>
  <si>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</si>
  <si>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</si>
  <si>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</si>
  <si>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</si>
  <si>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</si>
  <si>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</si>
  <si>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</si>
  <si>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</si>
  <si>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</si>
  <si>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</si>
  <si>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</si>
  <si>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</si>
  <si>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</si>
  <si>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</si>
  <si>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</si>
  <si>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</si>
  <si>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</si>
  <si>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</si>
  <si>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</si>
  <si>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</si>
  <si>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</si>
  <si>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Bồi dưỡng CBQL giáo dục và bồi dưỡng cấp chứng chỉ NVSP</t>
  </si>
  <si>
    <t>Bồi dưỡng giáo viên phổ thông cốt cán và đại trà theo chương trình Etep</t>
  </si>
  <si>
    <t>Khoa tổ chức</t>
  </si>
  <si>
    <t>Bồi dưỡng CBQL giáo dục và cấp CCNVSP các cấp</t>
  </si>
  <si>
    <t>Bồi dưỡng giáo viên cốt cán và đại trà theo chương trình ETEP</t>
  </si>
  <si>
    <t>Cộng toàn khoa có 9 CB, GV đi học, trong đó:</t>
  </si>
  <si>
    <t>Trường tuyển</t>
  </si>
  <si>
    <t xml:space="preserve">Bồi dưỡng theo tiêu chuẩn chức danh nhà giáo GVTH </t>
  </si>
  <si>
    <t>Tư vấn học đường</t>
  </si>
  <si>
    <t>Dự kiến 1 vị trí postdoc làm việc tại khoa Giáo dục (chuyên ngành QLGD)</t>
  </si>
  <si>
    <t>Phương pháp phát triển ngôn ngữ (bao gồm lớp Vĩnh Long)</t>
  </si>
  <si>
    <t>Phương pháp cho trẻ LQMTXQ (bao gồm lớp Vĩnh Long)</t>
  </si>
  <si>
    <t>Phương pháp giáo dục thể chất cho trẻ MN (bao gồm lớp Vĩnh Long)</t>
  </si>
  <si>
    <t>Phương pháp cho trẻ LQTPVH (bao gồm lớp Vĩnh Long)</t>
  </si>
  <si>
    <t xml:space="preserve"> Phương pháp giáo dục âm nhạc cho trẻ MN  (bao gồm lớp Vĩnh Long)</t>
  </si>
  <si>
    <t>Phương pháp hình thành biểu tượng toán (bao gồm lớp Vĩnh Long)</t>
  </si>
  <si>
    <t>Tự đánh giá chương trình đào tạo ngành GDH</t>
  </si>
  <si>
    <t>02 GV đào tạo trung cấp lí luận chính trị</t>
  </si>
  <si>
    <t>10 giảng viên đào tạo thăng hạng giảng viên hạng II</t>
  </si>
  <si>
    <t>Phan Huy Hà, Nguyễn Thị Phương Nhung A, Trần Hằng Ly, Chu Thị Hà Thanh</t>
  </si>
  <si>
    <t>Bồi dưỡng nâng cao năng lực ngoại ngữ  (4 Giảng viên đng tham gia đề án nâng cao năng lực ngoại ngữ)</t>
  </si>
  <si>
    <t>Có 3 đi học ThS không tập trung trong nước, 6 đi học TS không tập trung trong nước, và 16 giảng viên dự kiến sẽ đi đào tạo, bồi dưỡng khác</t>
  </si>
  <si>
    <t>Bồi dưỡng theo tiêu chuẩn chức danh nhà giáo (2000HV do trường tổ chức)</t>
  </si>
  <si>
    <t>Bồi dưỡng theo tiêu chuẩn chức danh nhà giáo (2000HV do khoa tổ chức)</t>
  </si>
  <si>
    <t>Chi học bổng cho 1 postdoc</t>
  </si>
  <si>
    <t>Biểu 8 (30% chi tối đa về Khoa)</t>
  </si>
  <si>
    <t>Chi các khoản liên quan đến đào tạo, bồi dưỡng và cấp chứng chỉ</t>
  </si>
  <si>
    <t>Bảy trăm mười một triệu ba trăm chín mươi ngàn đồng.</t>
  </si>
  <si>
    <t>Mười một tỉ không trăm bảy mươi lăm triệu đồng.</t>
  </si>
  <si>
    <t>Dự kiến số lượng tuyển mới:     01</t>
  </si>
  <si>
    <t>Mời thỉnh giảng: 01</t>
  </si>
  <si>
    <t>Giáo dục kĩ năng giao tiếp có văn hóa cho trẻ 5 - 6 tuổi thông qua hoạt động làm quen môi trường xung quanh</t>
  </si>
  <si>
    <t>Nguyễn Thị Diệp</t>
  </si>
  <si>
    <t>Luyện kĩ năng hoạt động nhóm cho trẻ 5 - 6 tuổi</t>
  </si>
  <si>
    <t>Lê Thị Trà My</t>
  </si>
  <si>
    <t>Thực trạng tổ chức rèn luyện các kỹ năng vận động cơ bản cho trẻ khuyết tật trí tuệ tại các trường mầm non hòa nhập thành phố Vinh</t>
  </si>
  <si>
    <t>Một tỉ bảy trăm hai mươi sáu triệu đổng</t>
  </si>
  <si>
    <t>Trần Mỹ Linh</t>
  </si>
  <si>
    <t>Tập sự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</si>
</sst>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amily val="2"/>
    </font>
    <font>
      <b/>
      <sz val="10"/>
      <name val="Arial"/>
      <family val="2"/>
    </font>
    <font>
      <sz val="8"/>
      <name val="Arial"/>
      <family val="2"/>
    </font>
    <font>
      <sz val="10"/>
      <name val="Arial"/>
      <family val="2"/>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amily val="2"/>
    </font>
    <font>
      <u/>
      <sz val="10"/>
      <color theme="11"/>
      <name val="Arial"/>
      <family val="2"/>
    </font>
    <font>
      <b/>
      <sz val="14"/>
      <color theme="1"/>
      <name val="Times New Roman"/>
      <family val="1"/>
    </font>
    <font>
      <sz val="10"/>
      <name val="Arial"/>
      <family val="2"/>
    </font>
    <font>
      <sz val="9"/>
      <color theme="1"/>
      <name val="Times New Roman"/>
      <family val="1"/>
    </font>
    <font>
      <b/>
      <i/>
      <sz val="10"/>
      <name val="Times New Roman"/>
      <family val="1"/>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amily val="1"/>
    </font>
    <font>
      <i/>
      <sz val="11"/>
      <name val="Times New Roman"/>
      <family val="1"/>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amily val="2"/>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7">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double">
        <color auto="1"/>
      </right>
      <top/>
      <bottom/>
      <diagonal/>
    </border>
    <border>
      <left style="thin">
        <color indexed="64"/>
      </left>
      <right style="thin">
        <color indexed="64"/>
      </right>
      <top style="thin">
        <color indexed="64"/>
      </top>
      <bottom style="thin">
        <color indexed="64"/>
      </bottom>
      <diagonal/>
    </border>
    <border>
      <left style="double">
        <color auto="1"/>
      </left>
      <right/>
      <top/>
      <bottom style="hair">
        <color indexed="8"/>
      </bottom>
      <diagonal/>
    </border>
  </borders>
  <cellStyleXfs count="59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203">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12" fillId="0" borderId="103" xfId="0" applyFont="1" applyBorder="1" applyAlignment="1">
      <alignment horizontal="center" vertical="top" wrapText="1"/>
    </xf>
    <xf numFmtId="0" fontId="12" fillId="0" borderId="65" xfId="0" applyFont="1" applyBorder="1" applyAlignment="1">
      <alignment horizontal="justify" vertical="top" wrapText="1"/>
    </xf>
    <xf numFmtId="3" fontId="12" fillId="0" borderId="65" xfId="0" applyNumberFormat="1" applyFont="1" applyBorder="1" applyAlignment="1">
      <alignment vertical="top" wrapText="1"/>
    </xf>
    <xf numFmtId="0" fontId="13" fillId="0" borderId="45" xfId="0" applyFont="1" applyBorder="1" applyAlignment="1">
      <alignment horizontal="center" vertical="top" wrapText="1"/>
    </xf>
    <xf numFmtId="0" fontId="13" fillId="0" borderId="65" xfId="0" applyFont="1" applyBorder="1" applyAlignment="1">
      <alignment horizontal="justify" vertical="top" wrapText="1"/>
    </xf>
    <xf numFmtId="0" fontId="12" fillId="0" borderId="104" xfId="0" applyFont="1" applyBorder="1" applyAlignment="1">
      <alignment vertical="top"/>
    </xf>
    <xf numFmtId="1" fontId="12" fillId="0" borderId="65" xfId="0" applyNumberFormat="1" applyFont="1" applyBorder="1" applyAlignment="1">
      <alignment vertical="top" wrapText="1"/>
    </xf>
    <xf numFmtId="41" fontId="47" fillId="0" borderId="85" xfId="0" applyNumberFormat="1" applyFont="1" applyBorder="1" applyAlignment="1">
      <alignment vertical="top" wrapText="1"/>
    </xf>
    <xf numFmtId="0" fontId="6" fillId="0" borderId="75" xfId="0" applyFont="1" applyBorder="1" applyAlignment="1">
      <alignment horizontal="right" vertical="center" wrapText="1"/>
    </xf>
    <xf numFmtId="164" fontId="6" fillId="0" borderId="75" xfId="1" applyNumberFormat="1" applyFont="1" applyBorder="1" applyAlignment="1">
      <alignment horizontal="center" vertical="center" wrapText="1"/>
    </xf>
    <xf numFmtId="3" fontId="6" fillId="0" borderId="75" xfId="0" applyNumberFormat="1" applyFont="1" applyBorder="1" applyAlignment="1">
      <alignment horizontal="center" vertical="center" wrapText="1"/>
    </xf>
    <xf numFmtId="3" fontId="13" fillId="0" borderId="85" xfId="0" applyNumberFormat="1" applyFont="1" applyBorder="1" applyAlignment="1">
      <alignment vertical="top" wrapText="1"/>
    </xf>
    <xf numFmtId="1" fontId="13" fillId="0" borderId="65" xfId="0" applyNumberFormat="1" applyFont="1" applyBorder="1" applyAlignment="1">
      <alignment vertical="top" wrapText="1"/>
    </xf>
    <xf numFmtId="41" fontId="12" fillId="0" borderId="75" xfId="0" applyNumberFormat="1" applyFont="1" applyBorder="1" applyAlignment="1">
      <alignment horizontal="right" vertical="center" wrapText="1"/>
    </xf>
    <xf numFmtId="0" fontId="12" fillId="0" borderId="65" xfId="0" applyFont="1" applyBorder="1" applyAlignment="1">
      <alignment vertical="top"/>
    </xf>
    <xf numFmtId="0" fontId="12" fillId="0" borderId="85" xfId="0" applyFont="1" applyBorder="1" applyAlignment="1">
      <alignment vertical="top"/>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4"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0" xfId="0" applyFont="1" applyBorder="1" applyAlignment="1">
      <alignment horizontal="left"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0" fontId="22" fillId="0" borderId="106" xfId="0" applyFont="1" applyBorder="1" applyAlignment="1">
      <alignment horizontal="center" vertical="center" wrapText="1"/>
    </xf>
    <xf numFmtId="0" fontId="5" fillId="0" borderId="76" xfId="0" applyFont="1" applyBorder="1" applyAlignment="1">
      <alignment vertical="top"/>
    </xf>
    <xf numFmtId="0" fontId="5" fillId="0" borderId="76" xfId="0" applyFont="1" applyBorder="1" applyAlignment="1">
      <alignment horizontal="center" vertical="top"/>
    </xf>
    <xf numFmtId="0" fontId="7" fillId="0" borderId="76" xfId="0" applyFont="1" applyBorder="1" applyAlignment="1">
      <alignment vertical="top"/>
    </xf>
    <xf numFmtId="0" fontId="5" fillId="0" borderId="76" xfId="0" applyFont="1" applyBorder="1" applyAlignment="1">
      <alignment horizontal="left" vertical="top"/>
    </xf>
    <xf numFmtId="0" fontId="0" fillId="0" borderId="105" xfId="0" applyBorder="1" applyAlignment="1">
      <alignment wrapText="1"/>
    </xf>
    <xf numFmtId="0" fontId="0" fillId="0" borderId="105" xfId="0" applyBorder="1"/>
    <xf numFmtId="0" fontId="5" fillId="0" borderId="105" xfId="0" applyFont="1" applyFill="1" applyBorder="1" applyAlignment="1">
      <alignment horizontal="left" vertical="top"/>
    </xf>
    <xf numFmtId="0" fontId="22" fillId="0" borderId="50" xfId="0" applyFont="1" applyBorder="1" applyAlignment="1">
      <alignment horizontal="center" vertical="center" wrapText="1"/>
    </xf>
    <xf numFmtId="0" fontId="5" fillId="0" borderId="105" xfId="0" applyFont="1" applyBorder="1" applyAlignment="1">
      <alignment horizontal="center" vertical="top"/>
    </xf>
  </cellXfs>
  <cellStyles count="597">
    <cellStyle name="Comma" xfId="1" builtinId="3"/>
    <cellStyle name="Comma [0]" xfId="2" builtinId="6"/>
    <cellStyle name="Comma 2" xfId="3"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Normal" xfId="0" builtinId="0"/>
    <cellStyle name="Normal 2" xfId="4" xr:uid="{00000000-0005-0000-0000-000052020000}"/>
    <cellStyle name="Normal 3" xfId="5" xr:uid="{00000000-0005-0000-0000-000053020000}"/>
    <cellStyle name="Normal 4" xfId="6" xr:uid="{00000000-0005-0000-0000-00005402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workbookViewId="0">
      <selection activeCell="E16" sqref="E16:H16"/>
    </sheetView>
  </sheetViews>
  <sheetFormatPr baseColWidth="10" defaultColWidth="8.83203125" defaultRowHeight="13" x14ac:dyDescent="0.15"/>
  <cols>
    <col min="1" max="1" width="5.5" style="1" customWidth="1"/>
    <col min="2" max="2" width="31.5" style="2" customWidth="1"/>
    <col min="3" max="3" width="8.5" style="2" customWidth="1"/>
    <col min="4" max="6" width="9.33203125" style="2" customWidth="1"/>
    <col min="7" max="8" width="9.33203125" customWidth="1"/>
  </cols>
  <sheetData>
    <row r="1" spans="1:13" ht="14.25" customHeight="1" x14ac:dyDescent="0.15">
      <c r="A1" s="1065" t="s">
        <v>3</v>
      </c>
      <c r="B1" s="1065"/>
      <c r="C1" s="10"/>
      <c r="D1" s="10"/>
      <c r="E1" s="10"/>
      <c r="F1" s="10"/>
      <c r="G1" s="746" t="s">
        <v>246</v>
      </c>
      <c r="H1" s="746"/>
      <c r="J1" s="6"/>
      <c r="K1" s="6"/>
      <c r="L1" s="6"/>
      <c r="M1" s="6"/>
    </row>
    <row r="2" spans="1:13" x14ac:dyDescent="0.15">
      <c r="A2" s="1066" t="s">
        <v>604</v>
      </c>
      <c r="B2" s="1066"/>
      <c r="C2" s="10"/>
      <c r="D2" s="10"/>
      <c r="E2" s="10"/>
      <c r="F2" s="10"/>
      <c r="G2" s="10"/>
      <c r="H2" s="11"/>
      <c r="I2" s="11"/>
      <c r="J2" s="6"/>
      <c r="K2" s="6"/>
      <c r="L2" s="6"/>
      <c r="M2" s="6"/>
    </row>
    <row r="3" spans="1:13" x14ac:dyDescent="0.15">
      <c r="A3" s="1064" t="s">
        <v>827</v>
      </c>
      <c r="B3" s="1064"/>
      <c r="C3" s="1064"/>
      <c r="D3" s="1064"/>
      <c r="E3" s="1064"/>
      <c r="F3" s="1064"/>
      <c r="G3" s="1064"/>
      <c r="H3" s="1064"/>
      <c r="I3" s="759"/>
      <c r="J3" s="6"/>
      <c r="K3" s="6"/>
      <c r="L3" s="6"/>
      <c r="M3" s="6"/>
    </row>
    <row r="4" spans="1:13" x14ac:dyDescent="0.15">
      <c r="A4" s="1064" t="s">
        <v>1050</v>
      </c>
      <c r="B4" s="1064"/>
      <c r="C4" s="1064"/>
      <c r="D4" s="1064"/>
      <c r="E4" s="1064"/>
      <c r="F4" s="1064"/>
      <c r="G4" s="1064"/>
      <c r="H4" s="1064"/>
      <c r="I4" s="754"/>
      <c r="J4" s="6"/>
      <c r="K4" s="6"/>
      <c r="L4" s="6"/>
      <c r="M4" s="6"/>
    </row>
    <row r="5" spans="1:13" ht="14" thickBot="1" x14ac:dyDescent="0.2">
      <c r="A5" s="58"/>
      <c r="B5" s="58"/>
      <c r="C5" s="58"/>
      <c r="D5" s="58"/>
      <c r="E5" s="58"/>
      <c r="F5" s="1067" t="s">
        <v>828</v>
      </c>
      <c r="G5" s="1067"/>
      <c r="H5" s="1067"/>
      <c r="J5" s="6"/>
      <c r="K5" s="6"/>
      <c r="L5" s="6"/>
      <c r="M5" s="6"/>
    </row>
    <row r="6" spans="1:13" ht="37.5" customHeight="1" thickTop="1" x14ac:dyDescent="0.15">
      <c r="A6" s="59" t="s">
        <v>0</v>
      </c>
      <c r="B6" s="757" t="s">
        <v>41</v>
      </c>
      <c r="C6" s="757" t="s">
        <v>1</v>
      </c>
      <c r="D6" s="185" t="s">
        <v>249</v>
      </c>
      <c r="E6" s="185" t="s">
        <v>250</v>
      </c>
      <c r="F6" s="185" t="s">
        <v>251</v>
      </c>
      <c r="G6" s="757" t="s">
        <v>70</v>
      </c>
      <c r="H6" s="61" t="s">
        <v>2</v>
      </c>
      <c r="I6" s="11"/>
      <c r="J6" s="6"/>
      <c r="K6" s="6"/>
      <c r="L6" s="6"/>
      <c r="M6" s="6"/>
    </row>
    <row r="7" spans="1:13" s="1" customFormat="1" ht="28" customHeight="1" x14ac:dyDescent="0.15">
      <c r="A7" s="62" t="s">
        <v>117</v>
      </c>
      <c r="B7" s="57" t="s">
        <v>118</v>
      </c>
      <c r="C7" s="57" t="s">
        <v>119</v>
      </c>
      <c r="D7" s="57" t="s">
        <v>120</v>
      </c>
      <c r="E7" s="57" t="s">
        <v>121</v>
      </c>
      <c r="F7" s="57" t="s">
        <v>122</v>
      </c>
      <c r="G7" s="57" t="s">
        <v>123</v>
      </c>
      <c r="H7" s="63" t="s">
        <v>124</v>
      </c>
      <c r="I7" s="756"/>
      <c r="J7" s="5"/>
      <c r="K7" s="5"/>
      <c r="L7" s="5"/>
      <c r="M7" s="5"/>
    </row>
    <row r="8" spans="1:13" s="1" customFormat="1" ht="28" customHeight="1" x14ac:dyDescent="0.15">
      <c r="A8" s="945" t="s">
        <v>6</v>
      </c>
      <c r="B8" s="946" t="s">
        <v>216</v>
      </c>
      <c r="C8" s="947"/>
      <c r="D8" s="948">
        <f>D9+D15</f>
        <v>893</v>
      </c>
      <c r="E8" s="948">
        <f t="shared" ref="E8:F8" si="0">E9+E15</f>
        <v>841</v>
      </c>
      <c r="F8" s="948">
        <f t="shared" si="0"/>
        <v>112</v>
      </c>
      <c r="G8" s="947">
        <f>SUM(D8:F8)</f>
        <v>1846</v>
      </c>
      <c r="H8" s="947"/>
      <c r="I8" s="756"/>
      <c r="J8" s="5"/>
      <c r="K8" s="5"/>
      <c r="L8" s="5"/>
      <c r="M8" s="5"/>
    </row>
    <row r="9" spans="1:13" s="3" customFormat="1" ht="28" customHeight="1" x14ac:dyDescent="0.15">
      <c r="A9" s="949" t="s">
        <v>7</v>
      </c>
      <c r="B9" s="950" t="s">
        <v>4</v>
      </c>
      <c r="C9" s="950"/>
      <c r="D9" s="896">
        <f>SUM(D10:D14)</f>
        <v>663</v>
      </c>
      <c r="E9" s="896">
        <f t="shared" ref="E9:G9" si="1">SUM(E10:E14)</f>
        <v>641</v>
      </c>
      <c r="F9" s="896">
        <f t="shared" si="1"/>
        <v>82</v>
      </c>
      <c r="G9" s="896">
        <f t="shared" si="1"/>
        <v>1386</v>
      </c>
      <c r="H9" s="951"/>
      <c r="I9" s="12"/>
      <c r="J9" s="8"/>
      <c r="K9" s="8"/>
      <c r="L9" s="8"/>
      <c r="M9" s="8"/>
    </row>
    <row r="10" spans="1:13" s="41" customFormat="1" ht="28" customHeight="1" x14ac:dyDescent="0.15">
      <c r="A10" s="952"/>
      <c r="B10" s="953" t="s">
        <v>832</v>
      </c>
      <c r="C10" s="954" t="s">
        <v>69</v>
      </c>
      <c r="D10" s="601">
        <v>70</v>
      </c>
      <c r="E10" s="601">
        <v>67</v>
      </c>
      <c r="F10" s="601">
        <v>29</v>
      </c>
      <c r="G10" s="954">
        <f t="shared" ref="G10:G13" si="2">SUM(D10:F10)</f>
        <v>166</v>
      </c>
      <c r="H10" s="955"/>
      <c r="I10" s="13"/>
      <c r="J10" s="9"/>
      <c r="K10" s="9"/>
      <c r="L10" s="9"/>
      <c r="M10" s="9"/>
    </row>
    <row r="11" spans="1:13" s="41" customFormat="1" ht="28" customHeight="1" x14ac:dyDescent="0.15">
      <c r="A11" s="952"/>
      <c r="B11" s="953" t="s">
        <v>833</v>
      </c>
      <c r="C11" s="954" t="s">
        <v>69</v>
      </c>
      <c r="D11" s="894">
        <v>0</v>
      </c>
      <c r="E11" s="894">
        <v>0</v>
      </c>
      <c r="F11" s="894">
        <v>0</v>
      </c>
      <c r="G11" s="954">
        <f t="shared" si="2"/>
        <v>0</v>
      </c>
      <c r="H11" s="955"/>
      <c r="I11" s="13"/>
      <c r="J11" s="9"/>
      <c r="K11" s="9"/>
      <c r="L11" s="9"/>
      <c r="M11" s="9"/>
    </row>
    <row r="12" spans="1:13" s="41" customFormat="1" ht="28" customHeight="1" x14ac:dyDescent="0.15">
      <c r="A12" s="952"/>
      <c r="B12" s="953" t="s">
        <v>151</v>
      </c>
      <c r="C12" s="954" t="s">
        <v>69</v>
      </c>
      <c r="D12" s="894">
        <v>241</v>
      </c>
      <c r="E12" s="894">
        <v>269</v>
      </c>
      <c r="F12" s="894">
        <v>0</v>
      </c>
      <c r="G12" s="954">
        <f t="shared" si="2"/>
        <v>510</v>
      </c>
      <c r="H12" s="955"/>
      <c r="I12" s="13"/>
      <c r="J12" s="9"/>
      <c r="K12" s="9"/>
      <c r="L12" s="9"/>
      <c r="M12" s="9"/>
    </row>
    <row r="13" spans="1:13" s="41" customFormat="1" ht="28" customHeight="1" x14ac:dyDescent="0.15">
      <c r="A13" s="952"/>
      <c r="B13" s="953" t="s">
        <v>605</v>
      </c>
      <c r="C13" s="954" t="s">
        <v>69</v>
      </c>
      <c r="D13" s="954">
        <v>151</v>
      </c>
      <c r="E13" s="954">
        <v>123</v>
      </c>
      <c r="F13" s="382">
        <v>31</v>
      </c>
      <c r="G13" s="954">
        <f t="shared" si="2"/>
        <v>305</v>
      </c>
      <c r="H13" s="955"/>
      <c r="I13" s="13"/>
      <c r="J13" s="9"/>
      <c r="K13" s="9"/>
      <c r="L13" s="9"/>
      <c r="M13" s="9"/>
    </row>
    <row r="14" spans="1:13" s="41" customFormat="1" ht="28" customHeight="1" x14ac:dyDescent="0.15">
      <c r="A14" s="952"/>
      <c r="B14" s="953" t="s">
        <v>829</v>
      </c>
      <c r="C14" s="954" t="s">
        <v>69</v>
      </c>
      <c r="D14" s="616">
        <v>201</v>
      </c>
      <c r="E14" s="616">
        <v>182</v>
      </c>
      <c r="F14" s="616">
        <v>22</v>
      </c>
      <c r="G14" s="956">
        <f>D14+E14+F14</f>
        <v>405</v>
      </c>
      <c r="H14" s="955"/>
      <c r="I14" s="13"/>
      <c r="J14" s="9"/>
      <c r="K14" s="9"/>
      <c r="L14" s="9"/>
      <c r="M14" s="9"/>
    </row>
    <row r="15" spans="1:13" s="4" customFormat="1" ht="46.5" customHeight="1" x14ac:dyDescent="0.15">
      <c r="A15" s="952"/>
      <c r="B15" s="957" t="s">
        <v>613</v>
      </c>
      <c r="C15" s="954"/>
      <c r="D15" s="956">
        <f>Bieu1!D16</f>
        <v>230</v>
      </c>
      <c r="E15" s="956">
        <f>Bieu1!E16</f>
        <v>200</v>
      </c>
      <c r="F15" s="956">
        <f>Bieu1!F16</f>
        <v>30</v>
      </c>
      <c r="G15" s="958">
        <f>SUM(D15:F15)</f>
        <v>460</v>
      </c>
      <c r="H15" s="955"/>
      <c r="I15" s="13"/>
      <c r="J15" s="9"/>
      <c r="K15" s="9"/>
      <c r="L15" s="9"/>
      <c r="M15" s="9"/>
    </row>
    <row r="16" spans="1:13" x14ac:dyDescent="0.15">
      <c r="A16" s="756"/>
      <c r="B16" s="10"/>
      <c r="C16" s="10"/>
      <c r="D16" s="10"/>
      <c r="E16" s="1068" t="s">
        <v>1051</v>
      </c>
      <c r="F16" s="1068"/>
      <c r="G16" s="1068"/>
      <c r="H16" s="1068"/>
      <c r="I16" s="11"/>
      <c r="J16" s="6"/>
      <c r="K16" s="6"/>
      <c r="L16" s="6"/>
      <c r="M16" s="6"/>
    </row>
    <row r="17" spans="1:13" ht="12.75" customHeight="1" x14ac:dyDescent="0.15">
      <c r="A17" s="232"/>
      <c r="B17" s="233"/>
      <c r="C17" s="232"/>
      <c r="D17" s="232"/>
      <c r="E17" s="1069" t="s">
        <v>575</v>
      </c>
      <c r="F17" s="1069"/>
      <c r="G17" s="1069"/>
      <c r="H17" s="1069"/>
      <c r="J17" s="6"/>
      <c r="K17" s="6"/>
      <c r="L17" s="6"/>
      <c r="M17" s="6"/>
    </row>
    <row r="18" spans="1:13" ht="20.25" customHeight="1" x14ac:dyDescent="0.15">
      <c r="A18" s="232"/>
      <c r="B18" s="232"/>
      <c r="C18" s="232"/>
      <c r="D18" s="232"/>
      <c r="E18" s="66"/>
      <c r="F18" s="66"/>
      <c r="G18" s="66"/>
      <c r="H18" s="755"/>
      <c r="J18" s="6"/>
      <c r="K18" s="6"/>
      <c r="L18" s="6"/>
      <c r="M18" s="6"/>
    </row>
    <row r="19" spans="1:13" ht="12.75" customHeight="1" x14ac:dyDescent="0.15">
      <c r="A19" s="232"/>
      <c r="B19" s="232"/>
      <c r="C19" s="232"/>
      <c r="D19" s="232"/>
      <c r="E19" s="66"/>
      <c r="F19" s="66"/>
      <c r="G19" s="66"/>
      <c r="H19" s="755"/>
      <c r="J19" s="6"/>
      <c r="K19" s="6"/>
      <c r="L19" s="6"/>
      <c r="M19" s="6"/>
    </row>
    <row r="20" spans="1:13" ht="12.75" customHeight="1" x14ac:dyDescent="0.15">
      <c r="A20" s="232"/>
      <c r="B20" s="232"/>
      <c r="C20" s="232"/>
      <c r="D20" s="232"/>
      <c r="E20" s="1062" t="s">
        <v>850</v>
      </c>
      <c r="F20" s="1062"/>
      <c r="G20" s="1062"/>
      <c r="H20" s="1062"/>
      <c r="J20" s="6"/>
      <c r="K20" s="6"/>
      <c r="L20" s="6"/>
      <c r="M20" s="6"/>
    </row>
    <row r="21" spans="1:13" ht="12.75" customHeight="1" x14ac:dyDescent="0.15">
      <c r="A21" s="232"/>
      <c r="B21" s="232"/>
      <c r="C21" s="232"/>
      <c r="D21" s="232"/>
      <c r="E21" s="232"/>
      <c r="F21" s="232"/>
      <c r="G21" s="232"/>
      <c r="H21" s="232"/>
      <c r="I21" s="11"/>
      <c r="J21" s="6"/>
      <c r="K21" s="6"/>
      <c r="L21" s="6"/>
      <c r="M21" s="6"/>
    </row>
    <row r="22" spans="1:13" ht="12.75" customHeight="1" x14ac:dyDescent="0.15">
      <c r="A22" s="232"/>
      <c r="B22" s="232"/>
      <c r="C22" s="232"/>
      <c r="D22" s="232"/>
      <c r="E22" s="232"/>
      <c r="F22" s="232"/>
      <c r="G22" s="232"/>
      <c r="H22" s="232"/>
      <c r="I22" s="11"/>
      <c r="J22" s="6"/>
      <c r="K22" s="6"/>
      <c r="L22" s="6"/>
      <c r="M22" s="6"/>
    </row>
    <row r="23" spans="1:13" ht="49.5" customHeight="1" x14ac:dyDescent="0.15">
      <c r="A23" s="232"/>
      <c r="B23" s="232"/>
      <c r="C23" s="232"/>
      <c r="D23" s="232"/>
      <c r="E23" s="232"/>
      <c r="F23" s="232"/>
      <c r="G23" s="232"/>
      <c r="H23" s="232"/>
      <c r="I23" s="11"/>
      <c r="J23" s="6"/>
      <c r="K23" s="6"/>
      <c r="L23" s="6"/>
      <c r="M23" s="6"/>
    </row>
    <row r="24" spans="1:13" ht="34.5" customHeight="1" x14ac:dyDescent="0.15">
      <c r="A24" s="1063"/>
      <c r="B24" s="1063"/>
      <c r="C24" s="1063"/>
      <c r="D24" s="1063"/>
      <c r="E24" s="1063"/>
      <c r="F24" s="1063"/>
      <c r="G24" s="1063"/>
      <c r="H24" s="1063"/>
      <c r="I24" s="11"/>
      <c r="J24" s="6"/>
      <c r="K24" s="6"/>
      <c r="L24" s="6"/>
      <c r="M24" s="6"/>
    </row>
    <row r="25" spans="1:13" ht="33.75" customHeight="1" x14ac:dyDescent="0.15">
      <c r="A25" s="1063"/>
      <c r="B25" s="1063"/>
      <c r="C25" s="1063"/>
      <c r="D25" s="1063"/>
      <c r="E25" s="1063"/>
      <c r="F25" s="1063"/>
      <c r="G25" s="1063"/>
      <c r="H25" s="1063"/>
      <c r="I25" s="11"/>
      <c r="J25" s="6"/>
      <c r="K25" s="6"/>
      <c r="L25" s="6"/>
      <c r="M25" s="6"/>
    </row>
    <row r="26" spans="1:13" x14ac:dyDescent="0.15">
      <c r="A26" s="170"/>
      <c r="B26" s="171"/>
      <c r="C26" s="171"/>
      <c r="D26" s="171"/>
      <c r="E26" s="171"/>
      <c r="F26" s="171"/>
      <c r="G26" s="172"/>
      <c r="H26" s="172"/>
      <c r="I26" s="11"/>
      <c r="J26" s="6"/>
      <c r="K26" s="6"/>
      <c r="L26" s="6"/>
      <c r="M26" s="6"/>
    </row>
    <row r="27" spans="1:13" x14ac:dyDescent="0.15">
      <c r="A27" s="756"/>
      <c r="B27" s="10"/>
      <c r="C27" s="10"/>
      <c r="D27" s="10"/>
      <c r="E27" s="10"/>
      <c r="F27" s="10"/>
      <c r="G27" s="11"/>
      <c r="H27" s="11"/>
      <c r="I27" s="11"/>
      <c r="J27" s="6"/>
      <c r="K27" s="6"/>
      <c r="L27" s="6"/>
      <c r="M27" s="6"/>
    </row>
    <row r="28" spans="1:13" x14ac:dyDescent="0.15">
      <c r="A28" s="756"/>
      <c r="B28" s="10"/>
      <c r="C28" s="10"/>
      <c r="D28" s="10"/>
      <c r="E28" s="10"/>
      <c r="F28" s="10"/>
      <c r="G28" s="11"/>
      <c r="H28" s="11"/>
      <c r="I28" s="11"/>
      <c r="J28" s="6"/>
      <c r="K28" s="6"/>
      <c r="L28" s="6"/>
      <c r="M28" s="6"/>
    </row>
    <row r="29" spans="1:13" x14ac:dyDescent="0.15">
      <c r="A29" s="756"/>
      <c r="B29" s="10"/>
      <c r="C29" s="10"/>
      <c r="D29" s="10"/>
      <c r="E29" s="10"/>
      <c r="F29" s="10"/>
      <c r="G29" s="11"/>
      <c r="H29" s="11"/>
      <c r="I29" s="11"/>
      <c r="J29" s="6"/>
      <c r="K29" s="6"/>
      <c r="L29" s="6"/>
      <c r="M29" s="6"/>
    </row>
    <row r="30" spans="1:13" x14ac:dyDescent="0.15">
      <c r="A30" s="756"/>
      <c r="B30" s="10"/>
      <c r="C30" s="10"/>
      <c r="D30" s="10"/>
      <c r="E30" s="10"/>
      <c r="F30" s="10"/>
      <c r="G30" s="11"/>
      <c r="H30" s="11"/>
      <c r="I30" s="11"/>
      <c r="J30" s="6"/>
      <c r="K30" s="6"/>
      <c r="L30" s="6"/>
      <c r="M30" s="6"/>
    </row>
    <row r="31" spans="1:13" x14ac:dyDescent="0.15">
      <c r="A31" s="756"/>
      <c r="B31" s="10"/>
      <c r="C31" s="10"/>
      <c r="D31" s="10"/>
      <c r="E31" s="10"/>
      <c r="F31" s="10"/>
      <c r="G31" s="11"/>
      <c r="H31" s="11"/>
      <c r="I31" s="11"/>
      <c r="J31" s="6"/>
      <c r="K31" s="6"/>
      <c r="L31" s="6"/>
      <c r="M31" s="6"/>
    </row>
    <row r="32" spans="1:13" x14ac:dyDescent="0.15">
      <c r="A32" s="756"/>
      <c r="B32" s="10"/>
      <c r="C32" s="10"/>
      <c r="D32" s="10"/>
      <c r="E32" s="10"/>
      <c r="F32" s="10"/>
      <c r="G32" s="11"/>
      <c r="H32" s="11"/>
      <c r="I32" s="11"/>
      <c r="J32" s="6"/>
      <c r="K32" s="6"/>
      <c r="L32" s="6"/>
      <c r="M32" s="6"/>
    </row>
    <row r="33" spans="1:13" x14ac:dyDescent="0.15">
      <c r="A33" s="756"/>
      <c r="B33" s="10"/>
      <c r="C33" s="10"/>
      <c r="D33" s="10"/>
      <c r="E33" s="10"/>
      <c r="F33" s="10"/>
      <c r="G33" s="11"/>
      <c r="H33" s="11"/>
      <c r="I33" s="11"/>
      <c r="J33" s="6"/>
      <c r="K33" s="6"/>
      <c r="L33" s="6"/>
      <c r="M33" s="6"/>
    </row>
    <row r="34" spans="1:13" x14ac:dyDescent="0.15">
      <c r="A34" s="756"/>
      <c r="B34" s="10"/>
      <c r="C34" s="10"/>
      <c r="D34" s="10"/>
      <c r="E34" s="10"/>
      <c r="F34" s="10"/>
      <c r="G34" s="11"/>
      <c r="H34" s="11"/>
      <c r="I34" s="11"/>
      <c r="J34" s="6"/>
      <c r="K34" s="6"/>
      <c r="L34" s="6"/>
      <c r="M34" s="6"/>
    </row>
    <row r="35" spans="1:13" x14ac:dyDescent="0.15">
      <c r="A35" s="756"/>
      <c r="B35" s="10"/>
      <c r="C35" s="10"/>
      <c r="D35" s="10"/>
      <c r="E35" s="10"/>
      <c r="F35" s="10"/>
      <c r="G35" s="11"/>
      <c r="H35" s="11"/>
      <c r="I35" s="11"/>
      <c r="J35" s="6"/>
      <c r="K35" s="6"/>
      <c r="L35" s="6"/>
      <c r="M35" s="6"/>
    </row>
    <row r="36" spans="1:13" x14ac:dyDescent="0.15">
      <c r="A36" s="756"/>
      <c r="B36" s="10"/>
      <c r="C36" s="10"/>
      <c r="D36" s="10"/>
      <c r="E36" s="10"/>
      <c r="F36" s="10"/>
      <c r="G36" s="11"/>
      <c r="H36" s="11"/>
      <c r="I36" s="11"/>
      <c r="J36" s="6"/>
      <c r="K36" s="6"/>
      <c r="L36" s="6"/>
      <c r="M36" s="6"/>
    </row>
    <row r="37" spans="1:13" x14ac:dyDescent="0.15">
      <c r="A37" s="756"/>
      <c r="B37" s="10"/>
      <c r="C37" s="10"/>
      <c r="D37" s="10"/>
      <c r="E37" s="10"/>
      <c r="F37" s="10"/>
      <c r="G37" s="11"/>
      <c r="H37" s="11"/>
      <c r="I37" s="11"/>
      <c r="J37" s="6"/>
      <c r="K37" s="6"/>
      <c r="L37" s="6"/>
      <c r="M37" s="6"/>
    </row>
    <row r="38" spans="1:13" x14ac:dyDescent="0.15">
      <c r="A38" s="756"/>
      <c r="B38" s="10"/>
      <c r="C38" s="10"/>
      <c r="D38" s="10"/>
      <c r="E38" s="10"/>
      <c r="F38" s="10"/>
      <c r="G38" s="11"/>
      <c r="H38" s="11"/>
      <c r="I38" s="11"/>
      <c r="J38" s="6"/>
      <c r="K38" s="6"/>
      <c r="L38" s="6"/>
      <c r="M38" s="6"/>
    </row>
    <row r="39" spans="1:13" x14ac:dyDescent="0.15">
      <c r="A39" s="756"/>
      <c r="B39" s="10"/>
      <c r="C39" s="10"/>
      <c r="D39" s="10"/>
      <c r="E39" s="10"/>
      <c r="F39" s="10"/>
      <c r="G39" s="11"/>
      <c r="H39" s="11"/>
      <c r="I39" s="11"/>
      <c r="J39" s="6"/>
      <c r="K39" s="6"/>
      <c r="L39" s="6"/>
      <c r="M39" s="6"/>
    </row>
    <row r="40" spans="1:13" x14ac:dyDescent="0.15">
      <c r="A40" s="756"/>
      <c r="B40" s="10"/>
      <c r="C40" s="10"/>
      <c r="D40" s="10"/>
      <c r="E40" s="10"/>
      <c r="F40" s="10"/>
      <c r="G40" s="11"/>
      <c r="H40" s="11"/>
      <c r="I40" s="11"/>
      <c r="J40" s="6"/>
      <c r="K40" s="6"/>
      <c r="L40" s="6"/>
      <c r="M40" s="6"/>
    </row>
    <row r="41" spans="1:13" x14ac:dyDescent="0.15">
      <c r="A41" s="756"/>
      <c r="B41" s="10"/>
      <c r="C41" s="10"/>
      <c r="D41" s="10"/>
      <c r="E41" s="10"/>
      <c r="F41" s="10"/>
      <c r="G41" s="11"/>
      <c r="H41" s="11"/>
      <c r="I41" s="11"/>
      <c r="J41" s="6"/>
      <c r="K41" s="6"/>
      <c r="L41" s="6"/>
      <c r="M41" s="6"/>
    </row>
    <row r="42" spans="1:13" x14ac:dyDescent="0.15">
      <c r="A42" s="756"/>
      <c r="B42" s="10"/>
      <c r="C42" s="10"/>
      <c r="D42" s="10"/>
      <c r="E42" s="10"/>
      <c r="F42" s="10"/>
      <c r="G42" s="11"/>
      <c r="H42" s="11"/>
      <c r="I42" s="11"/>
      <c r="J42" s="6"/>
      <c r="K42" s="6"/>
      <c r="L42" s="6"/>
      <c r="M42" s="6"/>
    </row>
    <row r="43" spans="1:13" x14ac:dyDescent="0.15">
      <c r="A43" s="756"/>
      <c r="B43" s="10"/>
      <c r="C43" s="10"/>
      <c r="D43" s="10"/>
      <c r="E43" s="10"/>
      <c r="F43" s="10"/>
      <c r="G43" s="11"/>
      <c r="H43" s="11"/>
      <c r="I43" s="11"/>
      <c r="J43" s="6"/>
      <c r="K43" s="6"/>
      <c r="L43" s="6"/>
      <c r="M43" s="6"/>
    </row>
    <row r="44" spans="1:13" x14ac:dyDescent="0.15">
      <c r="A44" s="756"/>
      <c r="B44" s="10"/>
      <c r="C44" s="10"/>
      <c r="D44" s="10"/>
      <c r="E44" s="10"/>
      <c r="F44" s="10"/>
      <c r="G44" s="11"/>
      <c r="H44" s="11"/>
      <c r="I44" s="11"/>
      <c r="J44" s="6"/>
      <c r="K44" s="6"/>
      <c r="L44" s="6"/>
      <c r="M44" s="6"/>
    </row>
    <row r="45" spans="1:13" x14ac:dyDescent="0.15">
      <c r="A45" s="756"/>
      <c r="B45" s="10"/>
      <c r="C45" s="10"/>
      <c r="D45" s="10"/>
      <c r="E45" s="10"/>
      <c r="F45" s="10"/>
      <c r="G45" s="11"/>
      <c r="H45" s="11"/>
      <c r="I45" s="11"/>
      <c r="J45" s="6"/>
      <c r="K45" s="6"/>
      <c r="L45" s="6"/>
      <c r="M45" s="6"/>
    </row>
    <row r="46" spans="1:13" x14ac:dyDescent="0.15">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zoomScale="90" zoomScaleNormal="90" zoomScalePageLayoutView="90" workbookViewId="0">
      <pane xSplit="2" ySplit="7" topLeftCell="C8" activePane="bottomRight" state="frozen"/>
      <selection activeCell="N305" sqref="N305"/>
      <selection pane="topRight" activeCell="N305" sqref="N305"/>
      <selection pane="bottomLeft" activeCell="N305" sqref="N305"/>
      <selection pane="bottomRight" activeCell="N305" sqref="N305"/>
    </sheetView>
  </sheetViews>
  <sheetFormatPr baseColWidth="10" defaultColWidth="8.83203125" defaultRowHeight="16" x14ac:dyDescent="0.2"/>
  <cols>
    <col min="1" max="1" width="5.5" style="1005" customWidth="1"/>
    <col min="2" max="2" width="35.5" style="1006" customWidth="1"/>
    <col min="3" max="3" width="8.6640625" style="1006" customWidth="1"/>
    <col min="4" max="4" width="7.1640625" style="960" customWidth="1"/>
    <col min="5" max="5" width="6.33203125" style="960" customWidth="1"/>
    <col min="6" max="6" width="6.5" style="960" customWidth="1"/>
    <col min="7" max="7" width="6.6640625" style="960" customWidth="1"/>
    <col min="8" max="9" width="5.6640625" style="960" customWidth="1"/>
    <col min="10" max="10" width="6.1640625" style="960" customWidth="1"/>
    <col min="11" max="11" width="8.1640625" style="960" customWidth="1"/>
    <col min="12" max="12" width="7.1640625" style="960" customWidth="1"/>
    <col min="13" max="13" width="5.6640625" style="960" customWidth="1"/>
    <col min="14" max="14" width="6.5" style="960" customWidth="1"/>
    <col min="15" max="15" width="7.1640625" style="960" customWidth="1"/>
    <col min="16" max="16" width="18.6640625" style="960" customWidth="1"/>
    <col min="17" max="16384" width="8.83203125" style="960"/>
  </cols>
  <sheetData>
    <row r="1" spans="1:16" ht="14.25" customHeight="1" x14ac:dyDescent="0.2">
      <c r="A1" s="1124" t="s">
        <v>3</v>
      </c>
      <c r="B1" s="1124"/>
      <c r="C1" s="959"/>
      <c r="D1" s="1125"/>
      <c r="E1" s="1125"/>
      <c r="F1" s="1125"/>
      <c r="G1" s="1125"/>
      <c r="H1" s="1125"/>
      <c r="I1" s="1125"/>
      <c r="J1" s="1125"/>
      <c r="K1" s="1125"/>
      <c r="L1" s="1125"/>
      <c r="M1" s="1125"/>
      <c r="N1" s="1125"/>
      <c r="O1" s="1125"/>
      <c r="P1" s="181" t="s">
        <v>32</v>
      </c>
    </row>
    <row r="2" spans="1:16" ht="16.5" customHeight="1" x14ac:dyDescent="0.2">
      <c r="A2" s="1126" t="s">
        <v>299</v>
      </c>
      <c r="B2" s="1126"/>
      <c r="C2" s="959"/>
      <c r="D2" s="1125"/>
      <c r="E2" s="1125"/>
      <c r="F2" s="1125"/>
      <c r="G2" s="1125"/>
      <c r="H2" s="1125"/>
      <c r="I2" s="1125"/>
      <c r="J2" s="1125"/>
      <c r="K2" s="1125"/>
      <c r="L2" s="1125"/>
      <c r="M2" s="1125"/>
      <c r="N2" s="1125"/>
      <c r="O2" s="1125"/>
      <c r="P2" s="961"/>
    </row>
    <row r="3" spans="1:16" ht="21.75" customHeight="1" x14ac:dyDescent="0.2">
      <c r="A3" s="1127" t="s">
        <v>1038</v>
      </c>
      <c r="B3" s="1127"/>
      <c r="C3" s="1127"/>
      <c r="D3" s="1127"/>
      <c r="E3" s="1127"/>
      <c r="F3" s="1127"/>
      <c r="G3" s="1127"/>
      <c r="H3" s="1127"/>
      <c r="I3" s="1127"/>
      <c r="J3" s="1127"/>
      <c r="K3" s="1127"/>
      <c r="L3" s="1127"/>
      <c r="M3" s="1127"/>
      <c r="N3" s="1127"/>
      <c r="O3" s="1127"/>
      <c r="P3" s="1127"/>
    </row>
    <row r="4" spans="1:16" x14ac:dyDescent="0.2">
      <c r="A4" s="962"/>
      <c r="B4" s="962"/>
      <c r="C4" s="962"/>
      <c r="D4" s="962"/>
      <c r="E4" s="962"/>
      <c r="F4" s="962"/>
      <c r="G4" s="1119" t="s">
        <v>77</v>
      </c>
      <c r="H4" s="1119"/>
      <c r="I4" s="1119"/>
      <c r="J4" s="1119"/>
      <c r="K4" s="1119"/>
      <c r="L4" s="1119"/>
      <c r="M4" s="1119"/>
      <c r="N4" s="1119"/>
      <c r="O4" s="1119"/>
      <c r="P4" s="1119"/>
    </row>
    <row r="5" spans="1:16" ht="27.75" customHeight="1" x14ac:dyDescent="0.2">
      <c r="A5" s="1120" t="s">
        <v>0</v>
      </c>
      <c r="B5" s="1120" t="s">
        <v>9</v>
      </c>
      <c r="C5" s="1120" t="s">
        <v>10</v>
      </c>
      <c r="D5" s="1122" t="s">
        <v>15</v>
      </c>
      <c r="E5" s="1122"/>
      <c r="F5" s="1122"/>
      <c r="G5" s="1122"/>
      <c r="H5" s="1122" t="s">
        <v>215</v>
      </c>
      <c r="I5" s="1122"/>
      <c r="J5" s="1122"/>
      <c r="K5" s="1122"/>
      <c r="L5" s="1122" t="s">
        <v>16</v>
      </c>
      <c r="M5" s="1122"/>
      <c r="N5" s="1122"/>
      <c r="O5" s="1122"/>
      <c r="P5" s="1120" t="s">
        <v>2</v>
      </c>
    </row>
    <row r="6" spans="1:16" ht="68" x14ac:dyDescent="0.2">
      <c r="A6" s="1121"/>
      <c r="B6" s="1121"/>
      <c r="C6" s="1121"/>
      <c r="D6" s="963" t="s">
        <v>14</v>
      </c>
      <c r="E6" s="963" t="s">
        <v>11</v>
      </c>
      <c r="F6" s="963" t="s">
        <v>12</v>
      </c>
      <c r="G6" s="963" t="s">
        <v>13</v>
      </c>
      <c r="H6" s="963" t="s">
        <v>14</v>
      </c>
      <c r="I6" s="963" t="s">
        <v>11</v>
      </c>
      <c r="J6" s="963" t="s">
        <v>12</v>
      </c>
      <c r="K6" s="963" t="s">
        <v>13</v>
      </c>
      <c r="L6" s="963" t="s">
        <v>14</v>
      </c>
      <c r="M6" s="963" t="s">
        <v>11</v>
      </c>
      <c r="N6" s="963" t="s">
        <v>12</v>
      </c>
      <c r="O6" s="963" t="s">
        <v>13</v>
      </c>
      <c r="P6" s="1123"/>
    </row>
    <row r="7" spans="1:16" s="1039" customFormat="1" ht="34"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821</v>
      </c>
      <c r="C8" s="964"/>
      <c r="D8" s="964"/>
      <c r="E8" s="964"/>
      <c r="F8" s="964"/>
      <c r="G8" s="964"/>
      <c r="H8" s="964"/>
      <c r="I8" s="964"/>
      <c r="J8" s="964"/>
      <c r="K8" s="964"/>
      <c r="L8" s="964"/>
      <c r="M8" s="964"/>
      <c r="N8" s="964"/>
      <c r="O8" s="964"/>
      <c r="P8" s="964"/>
    </row>
    <row r="9" spans="1:16" s="968" customFormat="1" ht="18.75" customHeight="1" x14ac:dyDescent="0.2">
      <c r="A9" s="967"/>
      <c r="B9" s="965" t="s">
        <v>348</v>
      </c>
      <c r="C9" s="967"/>
      <c r="D9" s="967"/>
      <c r="E9" s="967"/>
      <c r="F9" s="967"/>
      <c r="G9" s="967"/>
      <c r="H9" s="967"/>
      <c r="I9" s="967"/>
      <c r="J9" s="967"/>
      <c r="K9" s="967"/>
      <c r="L9" s="967"/>
      <c r="M9" s="967"/>
      <c r="N9" s="967"/>
      <c r="O9" s="967"/>
      <c r="P9" s="967"/>
    </row>
    <row r="10" spans="1:16" s="968" customFormat="1" ht="18.75" customHeight="1" x14ac:dyDescent="0.2">
      <c r="A10" s="967"/>
      <c r="B10" s="965" t="s">
        <v>822</v>
      </c>
      <c r="C10" s="967"/>
      <c r="D10" s="967"/>
      <c r="E10" s="967"/>
      <c r="F10" s="967"/>
      <c r="G10" s="967"/>
      <c r="H10" s="967"/>
      <c r="I10" s="967"/>
      <c r="J10" s="967"/>
      <c r="K10" s="967"/>
      <c r="L10" s="967"/>
      <c r="M10" s="967"/>
      <c r="N10" s="967"/>
      <c r="O10" s="967"/>
      <c r="P10" s="967"/>
    </row>
    <row r="11" spans="1:16" s="968" customFormat="1" ht="34" x14ac:dyDescent="0.2">
      <c r="A11" s="967"/>
      <c r="B11" s="965" t="s">
        <v>1052</v>
      </c>
      <c r="C11" s="967"/>
      <c r="D11" s="967"/>
      <c r="E11" s="967"/>
      <c r="F11" s="967"/>
      <c r="G11" s="967"/>
      <c r="H11" s="967"/>
      <c r="I11" s="967"/>
      <c r="J11" s="967"/>
      <c r="K11" s="967"/>
      <c r="L11" s="967"/>
      <c r="M11" s="967"/>
      <c r="N11" s="967"/>
      <c r="O11" s="967"/>
      <c r="P11" s="967"/>
    </row>
    <row r="12" spans="1:16" s="968" customFormat="1" ht="34" x14ac:dyDescent="0.2">
      <c r="A12" s="967"/>
      <c r="B12" s="965" t="s">
        <v>1053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616</v>
      </c>
      <c r="C13" s="967"/>
      <c r="D13" s="969"/>
      <c r="E13" s="969"/>
      <c r="F13" s="969"/>
      <c r="G13" s="969"/>
      <c r="H13" s="969"/>
      <c r="I13" s="969"/>
      <c r="J13" s="969"/>
      <c r="K13" s="969"/>
      <c r="L13" s="969"/>
      <c r="M13" s="969"/>
      <c r="N13" s="969"/>
      <c r="O13" s="969"/>
      <c r="P13" s="967"/>
    </row>
    <row r="14" spans="1:16" s="978" customFormat="1" ht="15.75" customHeight="1" x14ac:dyDescent="0.15">
      <c r="A14" s="970" t="s">
        <v>7</v>
      </c>
      <c r="B14" s="971" t="s">
        <v>582</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15">
      <c r="A15" s="979"/>
      <c r="B15" s="980"/>
      <c r="C15" s="981"/>
      <c r="D15" s="982"/>
      <c r="E15" s="982"/>
      <c r="F15" s="982"/>
      <c r="G15" s="982"/>
      <c r="H15" s="982"/>
      <c r="I15" s="982"/>
      <c r="J15" s="982"/>
      <c r="K15" s="983"/>
      <c r="L15" s="982"/>
      <c r="M15" s="982"/>
      <c r="N15" s="982"/>
      <c r="O15" s="983"/>
      <c r="P15" s="984"/>
    </row>
    <row r="16" spans="1:16" s="978" customFormat="1" ht="19.5" customHeight="1" x14ac:dyDescent="0.15">
      <c r="A16" s="985" t="s">
        <v>8</v>
      </c>
      <c r="B16" s="986" t="s">
        <v>580</v>
      </c>
      <c r="C16" s="987"/>
      <c r="D16" s="988">
        <f>'Bieu3 GDMN'!E25</f>
        <v>5470</v>
      </c>
      <c r="E16" s="988">
        <f>'Bieu3 GDMN'!F25</f>
        <v>2700</v>
      </c>
      <c r="F16" s="988">
        <f>'Bieu3 GDMN'!G25</f>
        <v>1820</v>
      </c>
      <c r="G16" s="988">
        <f>'Bieu3 GDMN'!H25</f>
        <v>920</v>
      </c>
      <c r="H16" s="988">
        <f>'Bieu3 GDMN'!I25</f>
        <v>920.75</v>
      </c>
      <c r="I16" s="988">
        <f>'Bieu3 GDMN'!J25</f>
        <v>634.5</v>
      </c>
      <c r="J16" s="988">
        <f>'Bieu3 GDMN'!K25</f>
        <v>160.25</v>
      </c>
      <c r="K16" s="989">
        <f>'Bieu3 GDMN'!L25</f>
        <v>125.99999999999999</v>
      </c>
      <c r="L16" s="988">
        <f>'Bieu3 GDMN'!M25</f>
        <v>4519.25</v>
      </c>
      <c r="M16" s="988">
        <f>'Bieu3 GDMN'!N25</f>
        <v>2065.5</v>
      </c>
      <c r="N16" s="988">
        <f>'Bieu3 GDMN'!O25</f>
        <v>1659.75</v>
      </c>
      <c r="O16" s="989">
        <f>'Bieu3 GDMN'!P25</f>
        <v>794</v>
      </c>
      <c r="P16" s="990"/>
    </row>
    <row r="17" spans="1:17" s="978" customFormat="1" ht="15.75" customHeight="1" x14ac:dyDescent="0.15">
      <c r="A17" s="979"/>
      <c r="B17" s="980"/>
      <c r="C17" s="981"/>
      <c r="D17" s="982"/>
      <c r="E17" s="982"/>
      <c r="F17" s="982"/>
      <c r="G17" s="982"/>
      <c r="H17" s="982"/>
      <c r="I17" s="982"/>
      <c r="J17" s="982"/>
      <c r="K17" s="983"/>
      <c r="L17" s="982"/>
      <c r="M17" s="982"/>
      <c r="N17" s="982"/>
      <c r="O17" s="983"/>
      <c r="P17" s="984"/>
    </row>
    <row r="18" spans="1:17" s="978" customFormat="1" ht="15.75" customHeight="1" x14ac:dyDescent="0.15">
      <c r="A18" s="970" t="s">
        <v>25</v>
      </c>
      <c r="B18" s="971" t="s">
        <v>581</v>
      </c>
      <c r="C18" s="981"/>
      <c r="D18" s="991" t="e">
        <f>'Bieu3 QLGD'!#REF!</f>
        <v>#REF!</v>
      </c>
      <c r="E18" s="991" t="e">
        <f>'Bieu3 QLGD'!#REF!</f>
        <v>#REF!</v>
      </c>
      <c r="F18" s="991" t="e">
        <f>'Bieu3 QLGD'!#REF!</f>
        <v>#REF!</v>
      </c>
      <c r="G18" s="991" t="e">
        <f>'Bieu3 QLGD'!#REF!</f>
        <v>#REF!</v>
      </c>
      <c r="H18" s="991" t="e">
        <f>'Bieu3 QLGD'!#REF!</f>
        <v>#REF!</v>
      </c>
      <c r="I18" s="991" t="e">
        <f>'Bieu3 QLGD'!#REF!</f>
        <v>#REF!</v>
      </c>
      <c r="J18" s="991" t="e">
        <f>'Bieu3 QLGD'!#REF!</f>
        <v>#REF!</v>
      </c>
      <c r="K18" s="992" t="e">
        <f>'Bieu3 QLGD'!#REF!</f>
        <v>#REF!</v>
      </c>
      <c r="L18" s="991" t="e">
        <f>'Bieu3 QLGD'!#REF!</f>
        <v>#REF!</v>
      </c>
      <c r="M18" s="991" t="e">
        <f>'Bieu3 QLGD'!#REF!</f>
        <v>#REF!</v>
      </c>
      <c r="N18" s="991" t="e">
        <f>'Bieu3 QLGD'!#REF!</f>
        <v>#REF!</v>
      </c>
      <c r="O18" s="992" t="e">
        <f>'Bieu3 QLGD'!#REF!</f>
        <v>#REF!</v>
      </c>
      <c r="P18" s="984"/>
    </row>
    <row r="19" spans="1:17" s="978" customFormat="1" ht="15.75" customHeight="1" x14ac:dyDescent="0.15">
      <c r="A19" s="970"/>
      <c r="B19" s="971"/>
      <c r="C19" s="981"/>
      <c r="D19" s="993"/>
      <c r="E19" s="993"/>
      <c r="F19" s="993"/>
      <c r="G19" s="993"/>
      <c r="H19" s="993"/>
      <c r="I19" s="993"/>
      <c r="J19" s="993"/>
      <c r="K19" s="994"/>
      <c r="L19" s="993"/>
      <c r="M19" s="993"/>
      <c r="N19" s="993"/>
      <c r="O19" s="994"/>
      <c r="P19" s="984"/>
    </row>
    <row r="20" spans="1:17" s="978" customFormat="1" ht="15.75" customHeight="1" x14ac:dyDescent="0.15">
      <c r="A20" s="970" t="s">
        <v>36</v>
      </c>
      <c r="B20" s="971" t="s">
        <v>578</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15">
      <c r="A21" s="970"/>
      <c r="B21" s="971"/>
      <c r="C21" s="981"/>
      <c r="D21" s="993"/>
      <c r="E21" s="993"/>
      <c r="F21" s="993"/>
      <c r="G21" s="993"/>
      <c r="H21" s="993"/>
      <c r="I21" s="993"/>
      <c r="J21" s="993"/>
      <c r="K21" s="994"/>
      <c r="L21" s="993"/>
      <c r="M21" s="993"/>
      <c r="N21" s="993"/>
      <c r="O21" s="994"/>
      <c r="P21" s="984"/>
    </row>
    <row r="22" spans="1:17" s="978" customFormat="1" ht="15.75" customHeight="1" x14ac:dyDescent="0.15">
      <c r="A22" s="970" t="s">
        <v>40</v>
      </c>
      <c r="B22" s="971" t="s">
        <v>579</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15">
      <c r="A23" s="979"/>
      <c r="B23" s="980"/>
      <c r="C23" s="981"/>
      <c r="D23" s="982"/>
      <c r="E23" s="982"/>
      <c r="F23" s="982"/>
      <c r="G23" s="982"/>
      <c r="H23" s="982"/>
      <c r="I23" s="982"/>
      <c r="J23" s="982"/>
      <c r="K23" s="983"/>
      <c r="L23" s="982"/>
      <c r="M23" s="982"/>
      <c r="N23" s="982"/>
      <c r="O23" s="983"/>
      <c r="P23" s="984"/>
    </row>
    <row r="24" spans="1:17" s="978" customFormat="1" ht="15.75" customHeight="1" x14ac:dyDescent="0.15">
      <c r="A24" s="1128" t="s">
        <v>22</v>
      </c>
      <c r="B24" s="1129"/>
      <c r="C24" s="995"/>
      <c r="D24" s="996" t="e">
        <f>SUM(D14:D22)</f>
        <v>#REF!</v>
      </c>
      <c r="E24" s="996" t="e">
        <f t="shared" ref="E24:O24" si="0">SUM(E14:E22)</f>
        <v>#REF!</v>
      </c>
      <c r="F24" s="996" t="e">
        <f t="shared" si="0"/>
        <v>#REF!</v>
      </c>
      <c r="G24" s="996" t="e">
        <f t="shared" si="0"/>
        <v>#REF!</v>
      </c>
      <c r="H24" s="996" t="e">
        <f t="shared" si="0"/>
        <v>#REF!</v>
      </c>
      <c r="I24" s="996" t="e">
        <f t="shared" si="0"/>
        <v>#REF!</v>
      </c>
      <c r="J24" s="996" t="e">
        <f t="shared" si="0"/>
        <v>#REF!</v>
      </c>
      <c r="K24" s="997" t="e">
        <f t="shared" si="0"/>
        <v>#REF!</v>
      </c>
      <c r="L24" s="996" t="e">
        <f t="shared" si="0"/>
        <v>#REF!</v>
      </c>
      <c r="M24" s="996" t="e">
        <f t="shared" si="0"/>
        <v>#REF!</v>
      </c>
      <c r="N24" s="996" t="e">
        <f t="shared" si="0"/>
        <v>#REF!</v>
      </c>
      <c r="O24" s="997" t="e">
        <f t="shared" si="0"/>
        <v>#REF!</v>
      </c>
      <c r="P24" s="998"/>
    </row>
    <row r="25" spans="1:17" x14ac:dyDescent="0.2">
      <c r="A25" s="999"/>
      <c r="B25" s="959"/>
      <c r="C25" s="959"/>
      <c r="D25" s="1119" t="s">
        <v>909</v>
      </c>
      <c r="E25" s="1119"/>
      <c r="F25" s="1119"/>
      <c r="G25" s="1119"/>
      <c r="H25" s="1119"/>
      <c r="I25" s="1119"/>
      <c r="J25" s="1119"/>
      <c r="K25" s="1119"/>
      <c r="L25" s="1119"/>
      <c r="M25" s="1119"/>
      <c r="N25" s="1119"/>
      <c r="O25" s="1119"/>
      <c r="P25" s="1119"/>
    </row>
    <row r="26" spans="1:17" x14ac:dyDescent="0.2">
      <c r="A26" s="999"/>
      <c r="B26" s="1000"/>
      <c r="C26" s="959"/>
      <c r="E26" s="1001"/>
      <c r="F26" s="1001"/>
      <c r="G26" s="1001"/>
      <c r="H26" s="1001"/>
      <c r="I26" s="1001"/>
      <c r="J26" s="1001"/>
      <c r="K26" s="1001"/>
      <c r="L26" s="1001"/>
      <c r="M26" s="1126" t="s">
        <v>577</v>
      </c>
      <c r="N26" s="1126"/>
      <c r="O26" s="1126"/>
      <c r="P26" s="1126"/>
    </row>
    <row r="27" spans="1:17" x14ac:dyDescent="0.2">
      <c r="A27" s="1130" t="s">
        <v>1054</v>
      </c>
      <c r="B27" s="1130"/>
      <c r="C27" s="1130"/>
      <c r="D27" s="1130"/>
      <c r="E27" s="1130"/>
      <c r="F27" s="1130"/>
      <c r="G27" s="1130"/>
      <c r="H27" s="1130"/>
      <c r="I27" s="1130"/>
      <c r="J27" s="1130"/>
      <c r="K27" s="1130"/>
      <c r="L27" s="1130"/>
      <c r="M27" s="1002"/>
      <c r="N27" s="1002"/>
      <c r="O27" s="1002"/>
      <c r="P27" s="1002"/>
    </row>
    <row r="28" spans="1:17" x14ac:dyDescent="0.2">
      <c r="A28" s="999"/>
      <c r="B28" s="1003"/>
      <c r="C28" s="959"/>
      <c r="H28" s="1004"/>
      <c r="I28" s="1004"/>
      <c r="J28" s="1004"/>
      <c r="K28" s="1004"/>
      <c r="L28" s="1004"/>
      <c r="M28" s="1004"/>
      <c r="Q28" s="1001"/>
    </row>
    <row r="29" spans="1:17" x14ac:dyDescent="0.2">
      <c r="A29" s="999"/>
      <c r="B29" s="959"/>
      <c r="C29" s="959"/>
      <c r="D29" s="1002"/>
      <c r="E29" s="1002"/>
      <c r="F29" s="1002"/>
      <c r="G29" s="1002"/>
      <c r="H29" s="1002"/>
      <c r="I29" s="1002"/>
      <c r="J29" s="1002"/>
      <c r="K29" s="1002"/>
      <c r="L29" s="1002"/>
    </row>
    <row r="30" spans="1:17" x14ac:dyDescent="0.2">
      <c r="N30" s="1126" t="s">
        <v>850</v>
      </c>
      <c r="O30" s="1126"/>
      <c r="P30" s="1126"/>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7"/>
  <sheetViews>
    <sheetView zoomScale="115" zoomScaleNormal="115" zoomScalePageLayoutView="115" workbookViewId="0">
      <pane xSplit="2" ySplit="7" topLeftCell="C8" activePane="bottomRight" state="frozen"/>
      <selection pane="topRight" activeCell="C1" sqref="C1"/>
      <selection pane="bottomLeft" activeCell="A8" sqref="A8"/>
      <selection pane="bottomRight" activeCell="A15" sqref="A15:Q19"/>
    </sheetView>
  </sheetViews>
  <sheetFormatPr baseColWidth="10" defaultColWidth="8.83203125" defaultRowHeight="13" x14ac:dyDescent="0.15"/>
  <cols>
    <col min="1" max="1" width="5.5" style="1" customWidth="1"/>
    <col min="2" max="2" width="32.5" style="2" customWidth="1"/>
    <col min="3" max="3" width="7" style="2" customWidth="1"/>
    <col min="4" max="4" width="6.5" style="2" customWidth="1"/>
    <col min="5" max="6" width="5.6640625" customWidth="1"/>
    <col min="7" max="7" width="6.5" customWidth="1"/>
    <col min="8" max="8" width="6.6640625" customWidth="1"/>
    <col min="9" max="10" width="5.6640625" customWidth="1"/>
    <col min="11" max="11" width="6.1640625" customWidth="1"/>
    <col min="12" max="12" width="7.5" customWidth="1"/>
    <col min="13" max="14" width="5.6640625" customWidth="1"/>
    <col min="15" max="15" width="6.5" customWidth="1"/>
    <col min="16" max="16" width="7.1640625" customWidth="1"/>
    <col min="17" max="17" width="18.6640625" customWidth="1"/>
  </cols>
  <sheetData>
    <row r="1" spans="1:17" ht="14.25" customHeight="1" x14ac:dyDescent="0.2">
      <c r="A1" s="1143" t="s">
        <v>3</v>
      </c>
      <c r="B1" s="1143"/>
      <c r="C1" s="190"/>
      <c r="D1" s="10"/>
      <c r="E1" s="1144"/>
      <c r="F1" s="1144"/>
      <c r="G1" s="1144"/>
      <c r="H1" s="1144"/>
      <c r="I1" s="1144"/>
      <c r="J1" s="1144"/>
      <c r="K1" s="1144"/>
      <c r="L1" s="1144"/>
      <c r="M1" s="1144"/>
      <c r="N1" s="1144"/>
      <c r="O1" s="1144"/>
      <c r="P1" s="1144"/>
      <c r="Q1" s="181" t="s">
        <v>32</v>
      </c>
    </row>
    <row r="2" spans="1:17" ht="16.5" customHeight="1" x14ac:dyDescent="0.2">
      <c r="A2" s="1066" t="s">
        <v>299</v>
      </c>
      <c r="B2" s="1066"/>
      <c r="C2" s="188"/>
      <c r="D2" s="10"/>
      <c r="E2" s="1125"/>
      <c r="F2" s="1125"/>
      <c r="G2" s="1125"/>
      <c r="H2" s="1125"/>
      <c r="I2" s="1125"/>
      <c r="J2" s="1125"/>
      <c r="K2" s="1125"/>
      <c r="L2" s="1125"/>
      <c r="M2" s="1125"/>
      <c r="N2" s="1125"/>
      <c r="O2" s="1125"/>
      <c r="P2" s="1125"/>
      <c r="Q2" s="11"/>
    </row>
    <row r="3" spans="1:17" ht="21.75" customHeight="1" x14ac:dyDescent="0.15">
      <c r="A3" s="1064" t="s">
        <v>1055</v>
      </c>
      <c r="B3" s="1064"/>
      <c r="C3" s="1064"/>
      <c r="D3" s="1064"/>
      <c r="E3" s="1064"/>
      <c r="F3" s="1064"/>
      <c r="G3" s="1064"/>
      <c r="H3" s="1064"/>
      <c r="I3" s="1064"/>
      <c r="J3" s="1064"/>
      <c r="K3" s="1064"/>
      <c r="L3" s="1064"/>
      <c r="M3" s="1064"/>
      <c r="N3" s="1064"/>
      <c r="O3" s="1064"/>
      <c r="P3" s="1064"/>
      <c r="Q3" s="1064"/>
    </row>
    <row r="4" spans="1:17" ht="14" thickBot="1" x14ac:dyDescent="0.2">
      <c r="A4" s="58"/>
      <c r="B4" s="58"/>
      <c r="C4" s="58"/>
      <c r="D4" s="58"/>
      <c r="E4" s="58"/>
      <c r="F4" s="58"/>
      <c r="G4" s="58"/>
      <c r="H4" s="1068" t="s">
        <v>77</v>
      </c>
      <c r="I4" s="1068"/>
      <c r="J4" s="1068"/>
      <c r="K4" s="1068"/>
      <c r="L4" s="1068"/>
      <c r="M4" s="1068"/>
      <c r="N4" s="1068"/>
      <c r="O4" s="1068"/>
      <c r="P4" s="1068"/>
      <c r="Q4" s="1068"/>
    </row>
    <row r="5" spans="1:17" ht="27.75" customHeight="1" thickTop="1" x14ac:dyDescent="0.15">
      <c r="A5" s="1138" t="s">
        <v>0</v>
      </c>
      <c r="B5" s="1140" t="s">
        <v>9</v>
      </c>
      <c r="C5" s="192"/>
      <c r="D5" s="1140" t="s">
        <v>10</v>
      </c>
      <c r="E5" s="1142" t="s">
        <v>15</v>
      </c>
      <c r="F5" s="1142"/>
      <c r="G5" s="1142"/>
      <c r="H5" s="1142"/>
      <c r="I5" s="1142" t="s">
        <v>215</v>
      </c>
      <c r="J5" s="1142"/>
      <c r="K5" s="1142"/>
      <c r="L5" s="1142"/>
      <c r="M5" s="1142" t="s">
        <v>16</v>
      </c>
      <c r="N5" s="1142"/>
      <c r="O5" s="1142"/>
      <c r="P5" s="1142"/>
      <c r="Q5" s="1132" t="s">
        <v>2</v>
      </c>
    </row>
    <row r="6" spans="1:17" ht="51" customHeight="1" x14ac:dyDescent="0.15">
      <c r="A6" s="1139"/>
      <c r="B6" s="1141"/>
      <c r="C6" s="193" t="s">
        <v>298</v>
      </c>
      <c r="D6" s="1141"/>
      <c r="E6" s="193" t="s">
        <v>14</v>
      </c>
      <c r="F6" s="193" t="s">
        <v>11</v>
      </c>
      <c r="G6" s="193" t="s">
        <v>12</v>
      </c>
      <c r="H6" s="193" t="s">
        <v>13</v>
      </c>
      <c r="I6" s="193" t="s">
        <v>14</v>
      </c>
      <c r="J6" s="193" t="s">
        <v>11</v>
      </c>
      <c r="K6" s="193" t="s">
        <v>12</v>
      </c>
      <c r="L6" s="193" t="s">
        <v>13</v>
      </c>
      <c r="M6" s="193" t="s">
        <v>14</v>
      </c>
      <c r="N6" s="193" t="s">
        <v>11</v>
      </c>
      <c r="O6" s="193" t="s">
        <v>12</v>
      </c>
      <c r="P6" s="193" t="s">
        <v>13</v>
      </c>
      <c r="Q6" s="1133"/>
    </row>
    <row r="7" spans="1:17" ht="24" x14ac:dyDescent="0.15">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15">
      <c r="A8" s="92"/>
      <c r="B8" s="241" t="s">
        <v>583</v>
      </c>
      <c r="C8" s="20"/>
      <c r="D8" s="23"/>
      <c r="E8" s="23"/>
      <c r="F8" s="23"/>
      <c r="G8" s="23"/>
      <c r="H8" s="23"/>
      <c r="I8" s="23"/>
      <c r="J8" s="23"/>
      <c r="K8" s="23"/>
      <c r="L8" s="23"/>
      <c r="M8" s="23"/>
      <c r="N8" s="23"/>
      <c r="O8" s="23"/>
      <c r="P8" s="23"/>
      <c r="Q8" s="93"/>
    </row>
    <row r="9" spans="1:17" s="19" customFormat="1" ht="18.75" customHeight="1" x14ac:dyDescent="0.15">
      <c r="A9" s="94"/>
      <c r="B9" s="242" t="s">
        <v>584</v>
      </c>
      <c r="C9" s="22"/>
      <c r="D9" s="21"/>
      <c r="E9" s="21"/>
      <c r="F9" s="21"/>
      <c r="G9" s="21"/>
      <c r="H9" s="21"/>
      <c r="I9" s="21"/>
      <c r="J9" s="21"/>
      <c r="K9" s="21"/>
      <c r="L9" s="21"/>
      <c r="M9" s="21"/>
      <c r="N9" s="21"/>
      <c r="O9" s="21"/>
      <c r="P9" s="21"/>
      <c r="Q9" s="95"/>
    </row>
    <row r="10" spans="1:17" s="19" customFormat="1" ht="18.75" customHeight="1" x14ac:dyDescent="0.15">
      <c r="A10" s="94"/>
      <c r="B10" s="242" t="s">
        <v>347</v>
      </c>
      <c r="C10" s="22"/>
      <c r="D10" s="21"/>
      <c r="E10" s="21"/>
      <c r="F10" s="21"/>
      <c r="G10" s="21"/>
      <c r="H10" s="21"/>
      <c r="I10" s="21"/>
      <c r="J10" s="21"/>
      <c r="K10" s="21"/>
      <c r="L10" s="21"/>
      <c r="M10" s="21"/>
      <c r="N10" s="21"/>
      <c r="O10" s="21"/>
      <c r="P10" s="21"/>
      <c r="Q10" s="95"/>
    </row>
    <row r="11" spans="1:17" s="19" customFormat="1" ht="22.5" customHeight="1" x14ac:dyDescent="0.15">
      <c r="A11" s="94"/>
      <c r="B11" s="242" t="s">
        <v>300</v>
      </c>
      <c r="C11" s="22"/>
      <c r="D11" s="21"/>
      <c r="E11" s="21"/>
      <c r="F11" s="21"/>
      <c r="G11" s="21"/>
      <c r="H11" s="21"/>
      <c r="I11" s="21"/>
      <c r="J11" s="21"/>
      <c r="K11" s="21"/>
      <c r="L11" s="21"/>
      <c r="M11" s="21"/>
      <c r="N11" s="21"/>
      <c r="O11" s="21"/>
      <c r="P11" s="21"/>
      <c r="Q11" s="95"/>
    </row>
    <row r="12" spans="1:17" s="19" customFormat="1" ht="18.75" customHeight="1" x14ac:dyDescent="0.15">
      <c r="A12" s="94"/>
      <c r="B12" s="242" t="s">
        <v>559</v>
      </c>
      <c r="C12" s="22"/>
      <c r="D12" s="21"/>
      <c r="E12" s="21"/>
      <c r="F12" s="21"/>
      <c r="G12" s="21"/>
      <c r="H12" s="21"/>
      <c r="I12" s="21"/>
      <c r="J12" s="21"/>
      <c r="K12" s="21"/>
      <c r="L12" s="21"/>
      <c r="M12" s="21"/>
      <c r="N12" s="21"/>
      <c r="O12" s="21"/>
      <c r="P12" s="21"/>
      <c r="Q12" s="95"/>
    </row>
    <row r="13" spans="1:17" s="19" customFormat="1" ht="18.75" customHeight="1" x14ac:dyDescent="0.15">
      <c r="A13" s="94"/>
      <c r="B13" s="242" t="s">
        <v>302</v>
      </c>
      <c r="C13" s="22"/>
      <c r="D13" s="21"/>
      <c r="E13" s="21"/>
      <c r="F13" s="21"/>
      <c r="G13" s="21"/>
      <c r="H13" s="21"/>
      <c r="I13" s="21"/>
      <c r="J13" s="21"/>
      <c r="K13" s="21"/>
      <c r="L13" s="21"/>
      <c r="M13" s="21"/>
      <c r="N13" s="21"/>
      <c r="O13" s="21"/>
      <c r="P13" s="21"/>
      <c r="Q13" s="95"/>
    </row>
    <row r="14" spans="1:17" s="3" customFormat="1" ht="15.75" customHeight="1" x14ac:dyDescent="0.15">
      <c r="A14" s="96"/>
      <c r="B14" s="97"/>
      <c r="C14" s="97"/>
      <c r="D14" s="98"/>
      <c r="E14" s="99"/>
      <c r="F14" s="99"/>
      <c r="G14" s="99"/>
      <c r="H14" s="99"/>
      <c r="I14" s="99"/>
      <c r="J14" s="99"/>
      <c r="K14" s="99"/>
      <c r="L14" s="99"/>
      <c r="M14" s="99"/>
      <c r="N14" s="99"/>
      <c r="O14" s="99"/>
      <c r="P14" s="99"/>
      <c r="Q14" s="100"/>
    </row>
    <row r="15" spans="1:17" s="3" customFormat="1" ht="15.75" customHeight="1" x14ac:dyDescent="0.15">
      <c r="A15" s="96">
        <v>1</v>
      </c>
      <c r="B15" s="195" t="s">
        <v>342</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15">
      <c r="A16" s="96">
        <v>2</v>
      </c>
      <c r="B16" s="195" t="s">
        <v>343</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15">
      <c r="A17" s="96">
        <v>3</v>
      </c>
      <c r="B17" s="195" t="s">
        <v>344</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15">
      <c r="A18" s="96">
        <v>4</v>
      </c>
      <c r="B18" s="195" t="s">
        <v>345</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15">
      <c r="A19" s="96">
        <v>5</v>
      </c>
      <c r="B19" s="200" t="s">
        <v>346</v>
      </c>
      <c r="C19" s="201">
        <v>2.34</v>
      </c>
      <c r="D19" s="204" t="s">
        <v>335</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1034</v>
      </c>
    </row>
    <row r="20" spans="1:17" s="3" customFormat="1" ht="15.75" customHeight="1" x14ac:dyDescent="0.15">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
      <c r="A21" s="1134" t="s">
        <v>327</v>
      </c>
      <c r="B21" s="1135"/>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4" thickTop="1" x14ac:dyDescent="0.15">
      <c r="A22" s="189"/>
      <c r="B22" s="10"/>
      <c r="C22" s="10"/>
      <c r="D22" s="10"/>
      <c r="E22" s="1136" t="s">
        <v>909</v>
      </c>
      <c r="F22" s="1136"/>
      <c r="G22" s="1136"/>
      <c r="H22" s="1136"/>
      <c r="I22" s="1136"/>
      <c r="J22" s="1136"/>
      <c r="K22" s="1136"/>
      <c r="L22" s="1136"/>
      <c r="M22" s="1136"/>
      <c r="N22" s="1136"/>
      <c r="O22" s="1136"/>
      <c r="P22" s="1136"/>
      <c r="Q22" s="1136"/>
    </row>
    <row r="23" spans="1:17" x14ac:dyDescent="0.15">
      <c r="A23" s="189"/>
      <c r="B23" s="15"/>
      <c r="C23" s="15"/>
      <c r="D23" s="10"/>
      <c r="F23" s="108"/>
      <c r="G23" s="108"/>
      <c r="H23" s="108"/>
      <c r="I23" s="108"/>
      <c r="J23" s="108"/>
      <c r="K23" s="108"/>
      <c r="L23" s="108"/>
      <c r="M23" s="108"/>
      <c r="N23" s="1066" t="s">
        <v>5</v>
      </c>
      <c r="O23" s="1066"/>
      <c r="P23" s="1066"/>
      <c r="Q23" s="1066"/>
    </row>
    <row r="24" spans="1:17" ht="27" customHeight="1" x14ac:dyDescent="0.15">
      <c r="A24" s="1137" t="s">
        <v>241</v>
      </c>
      <c r="B24" s="1137"/>
      <c r="C24" s="1137"/>
      <c r="D24" s="1137"/>
      <c r="E24" s="1137"/>
      <c r="F24" s="1137"/>
      <c r="G24" s="1137"/>
      <c r="H24" s="1137"/>
      <c r="I24" s="1137"/>
      <c r="J24" s="1137"/>
      <c r="K24" s="1137"/>
      <c r="L24" s="1137"/>
      <c r="M24" s="1137"/>
      <c r="N24" s="24"/>
      <c r="O24" s="24"/>
      <c r="P24" s="24"/>
      <c r="Q24" s="24"/>
    </row>
    <row r="25" spans="1:17" x14ac:dyDescent="0.15">
      <c r="A25" s="189"/>
      <c r="B25" s="16"/>
      <c r="C25" s="16"/>
      <c r="D25" s="10"/>
      <c r="E25" s="1066"/>
      <c r="F25" s="1066"/>
      <c r="G25" s="1066"/>
      <c r="H25" s="1066"/>
      <c r="I25" s="1066"/>
      <c r="J25" s="1066"/>
      <c r="K25" s="1066"/>
      <c r="L25" s="1066"/>
      <c r="M25" s="1066"/>
      <c r="N25" s="1066"/>
      <c r="O25" s="1066"/>
      <c r="P25" s="1066"/>
      <c r="Q25" s="1066"/>
    </row>
    <row r="26" spans="1:17" x14ac:dyDescent="0.15">
      <c r="A26" s="189"/>
      <c r="B26" s="10"/>
      <c r="C26" s="10"/>
      <c r="D26" s="10"/>
      <c r="E26" s="1131"/>
      <c r="F26" s="1131"/>
      <c r="G26" s="1131"/>
      <c r="H26" s="1131"/>
      <c r="I26" s="1131"/>
      <c r="J26" s="1131"/>
      <c r="K26" s="1131"/>
      <c r="L26" s="1131"/>
      <c r="M26" s="1131"/>
      <c r="N26" s="1131"/>
      <c r="O26" s="1131"/>
      <c r="P26" s="1131"/>
      <c r="Q26" s="1131"/>
    </row>
    <row r="27" spans="1:17" x14ac:dyDescent="0.15">
      <c r="P27" s="1007" t="s">
        <v>1056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9"/>
  <sheetViews>
    <sheetView zoomScale="115" zoomScaleNormal="115" zoomScalePageLayoutView="115" workbookViewId="0">
      <pane xSplit="2" ySplit="7" topLeftCell="C9" activePane="bottomRight" state="frozen"/>
      <selection pane="topRight" activeCell="C1" sqref="C1"/>
      <selection pane="bottomLeft" activeCell="A8" sqref="A8"/>
      <selection pane="bottomRight" activeCell="A15" sqref="A15:Q20"/>
    </sheetView>
  </sheetViews>
  <sheetFormatPr baseColWidth="10" defaultColWidth="8.83203125" defaultRowHeight="13" x14ac:dyDescent="0.15"/>
  <cols>
    <col min="1" max="1" width="5.5" style="1" customWidth="1"/>
    <col min="2" max="2" width="31.6640625" style="2" customWidth="1"/>
    <col min="3" max="4" width="6.5" style="2" customWidth="1"/>
    <col min="5" max="6" width="5.6640625" customWidth="1"/>
    <col min="7" max="7" width="6.5" customWidth="1"/>
    <col min="8" max="8" width="6.6640625" customWidth="1"/>
    <col min="9" max="10" width="5.6640625" customWidth="1"/>
    <col min="11" max="11" width="6.1640625" customWidth="1"/>
    <col min="12" max="12" width="7.33203125" customWidth="1"/>
    <col min="13" max="14" width="5.6640625" customWidth="1"/>
    <col min="15" max="15" width="6.5" customWidth="1"/>
    <col min="16" max="16" width="7.1640625" customWidth="1"/>
    <col min="17" max="17" width="20.33203125" customWidth="1"/>
  </cols>
  <sheetData>
    <row r="1" spans="1:17" ht="14.25" customHeight="1" x14ac:dyDescent="0.2">
      <c r="A1" s="1143" t="s">
        <v>3</v>
      </c>
      <c r="B1" s="1143"/>
      <c r="C1" s="190"/>
      <c r="D1" s="10"/>
      <c r="E1" s="1144"/>
      <c r="F1" s="1144"/>
      <c r="G1" s="1144"/>
      <c r="H1" s="1144"/>
      <c r="I1" s="1144"/>
      <c r="J1" s="1144"/>
      <c r="K1" s="1144"/>
      <c r="L1" s="1144"/>
      <c r="M1" s="1144"/>
      <c r="N1" s="1144"/>
      <c r="O1" s="1144"/>
      <c r="P1" s="1144"/>
      <c r="Q1" s="181" t="s">
        <v>32</v>
      </c>
    </row>
    <row r="2" spans="1:17" ht="16.5" customHeight="1" x14ac:dyDescent="0.2">
      <c r="A2" s="1066" t="s">
        <v>299</v>
      </c>
      <c r="B2" s="1066"/>
      <c r="C2" s="188"/>
      <c r="D2" s="10"/>
      <c r="E2" s="1125"/>
      <c r="F2" s="1125"/>
      <c r="G2" s="1125"/>
      <c r="H2" s="1125"/>
      <c r="I2" s="1125"/>
      <c r="J2" s="1125"/>
      <c r="K2" s="1125"/>
      <c r="L2" s="1125"/>
      <c r="M2" s="1125"/>
      <c r="N2" s="1125"/>
      <c r="O2" s="1125"/>
      <c r="P2" s="1125"/>
      <c r="Q2" s="11"/>
    </row>
    <row r="3" spans="1:17" ht="21.75" customHeight="1" x14ac:dyDescent="0.15">
      <c r="A3" s="1064" t="s">
        <v>1035</v>
      </c>
      <c r="B3" s="1064"/>
      <c r="C3" s="1064"/>
      <c r="D3" s="1064"/>
      <c r="E3" s="1064"/>
      <c r="F3" s="1064"/>
      <c r="G3" s="1064"/>
      <c r="H3" s="1064"/>
      <c r="I3" s="1064"/>
      <c r="J3" s="1064"/>
      <c r="K3" s="1064"/>
      <c r="L3" s="1064"/>
      <c r="M3" s="1064"/>
      <c r="N3" s="1064"/>
      <c r="O3" s="1064"/>
      <c r="P3" s="1064"/>
      <c r="Q3" s="1064"/>
    </row>
    <row r="4" spans="1:17" ht="14" thickBot="1" x14ac:dyDescent="0.2">
      <c r="A4" s="58"/>
      <c r="B4" s="58"/>
      <c r="C4" s="58"/>
      <c r="D4" s="58"/>
      <c r="E4" s="58"/>
      <c r="F4" s="58"/>
      <c r="G4" s="58"/>
      <c r="H4" s="1068" t="s">
        <v>77</v>
      </c>
      <c r="I4" s="1068"/>
      <c r="J4" s="1068"/>
      <c r="K4" s="1068"/>
      <c r="L4" s="1068"/>
      <c r="M4" s="1068"/>
      <c r="N4" s="1068"/>
      <c r="O4" s="1068"/>
      <c r="P4" s="1068"/>
      <c r="Q4" s="1068"/>
    </row>
    <row r="5" spans="1:17" ht="27.75" customHeight="1" thickTop="1" x14ac:dyDescent="0.15">
      <c r="A5" s="1138" t="s">
        <v>0</v>
      </c>
      <c r="B5" s="1140" t="s">
        <v>9</v>
      </c>
      <c r="C5" s="192"/>
      <c r="D5" s="1140" t="s">
        <v>10</v>
      </c>
      <c r="E5" s="1142" t="s">
        <v>15</v>
      </c>
      <c r="F5" s="1142"/>
      <c r="G5" s="1142"/>
      <c r="H5" s="1142"/>
      <c r="I5" s="1142" t="s">
        <v>215</v>
      </c>
      <c r="J5" s="1142"/>
      <c r="K5" s="1142"/>
      <c r="L5" s="1142"/>
      <c r="M5" s="1142" t="s">
        <v>16</v>
      </c>
      <c r="N5" s="1142"/>
      <c r="O5" s="1142"/>
      <c r="P5" s="1142"/>
      <c r="Q5" s="1132" t="s">
        <v>2</v>
      </c>
    </row>
    <row r="6" spans="1:17" ht="51" customHeight="1" x14ac:dyDescent="0.15">
      <c r="A6" s="1139"/>
      <c r="B6" s="1141"/>
      <c r="C6" s="193" t="s">
        <v>298</v>
      </c>
      <c r="D6" s="1141"/>
      <c r="E6" s="193" t="s">
        <v>14</v>
      </c>
      <c r="F6" s="193" t="s">
        <v>11</v>
      </c>
      <c r="G6" s="193" t="s">
        <v>12</v>
      </c>
      <c r="H6" s="193" t="s">
        <v>13</v>
      </c>
      <c r="I6" s="193" t="s">
        <v>14</v>
      </c>
      <c r="J6" s="193" t="s">
        <v>11</v>
      </c>
      <c r="K6" s="193" t="s">
        <v>12</v>
      </c>
      <c r="L6" s="193" t="s">
        <v>13</v>
      </c>
      <c r="M6" s="193" t="s">
        <v>14</v>
      </c>
      <c r="N6" s="193" t="s">
        <v>11</v>
      </c>
      <c r="O6" s="193" t="s">
        <v>12</v>
      </c>
      <c r="P6" s="193" t="s">
        <v>13</v>
      </c>
      <c r="Q6" s="1133"/>
    </row>
    <row r="7" spans="1:17" ht="24" x14ac:dyDescent="0.15">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15">
      <c r="A8" s="92"/>
      <c r="B8" s="241" t="s">
        <v>585</v>
      </c>
      <c r="C8" s="20"/>
      <c r="D8" s="23"/>
      <c r="E8" s="23"/>
      <c r="F8" s="23"/>
      <c r="G8" s="23"/>
      <c r="H8" s="23"/>
      <c r="I8" s="23"/>
      <c r="J8" s="23"/>
      <c r="K8" s="23"/>
      <c r="L8" s="23"/>
      <c r="M8" s="23"/>
      <c r="N8" s="23"/>
      <c r="O8" s="23"/>
      <c r="P8" s="23"/>
      <c r="Q8" s="93"/>
    </row>
    <row r="9" spans="1:17" s="19" customFormat="1" ht="18.75" customHeight="1" x14ac:dyDescent="0.15">
      <c r="A9" s="94"/>
      <c r="B9" s="242" t="s">
        <v>586</v>
      </c>
      <c r="C9" s="22"/>
      <c r="D9" s="21"/>
      <c r="E9" s="21"/>
      <c r="F9" s="21"/>
      <c r="G9" s="21"/>
      <c r="H9" s="21"/>
      <c r="I9" s="21"/>
      <c r="J9" s="21"/>
      <c r="K9" s="21"/>
      <c r="L9" s="21"/>
      <c r="M9" s="21"/>
      <c r="N9" s="21"/>
      <c r="O9" s="21"/>
      <c r="P9" s="21"/>
      <c r="Q9" s="95"/>
    </row>
    <row r="10" spans="1:17" s="19" customFormat="1" ht="18.75" customHeight="1" x14ac:dyDescent="0.15">
      <c r="A10" s="94"/>
      <c r="B10" s="242" t="s">
        <v>334</v>
      </c>
      <c r="C10" s="22"/>
      <c r="D10" s="21"/>
      <c r="E10" s="21"/>
      <c r="F10" s="21"/>
      <c r="G10" s="21"/>
      <c r="H10" s="21"/>
      <c r="I10" s="21"/>
      <c r="J10" s="21"/>
      <c r="K10" s="21"/>
      <c r="L10" s="21"/>
      <c r="M10" s="21"/>
      <c r="N10" s="21"/>
      <c r="O10" s="21"/>
      <c r="P10" s="21"/>
      <c r="Q10" s="95"/>
    </row>
    <row r="11" spans="1:17" s="19" customFormat="1" ht="22.5" customHeight="1" x14ac:dyDescent="0.15">
      <c r="A11" s="94"/>
      <c r="B11" s="242" t="s">
        <v>300</v>
      </c>
      <c r="C11" s="22"/>
      <c r="D11" s="21"/>
      <c r="E11" s="21"/>
      <c r="F11" s="21"/>
      <c r="G11" s="21"/>
      <c r="H11" s="21"/>
      <c r="I11" s="21"/>
      <c r="J11" s="21"/>
      <c r="K11" s="21"/>
      <c r="L11" s="21"/>
      <c r="M11" s="21"/>
      <c r="N11" s="21"/>
      <c r="O11" s="21"/>
      <c r="P11" s="21"/>
      <c r="Q11" s="95"/>
    </row>
    <row r="12" spans="1:17" s="19" customFormat="1" ht="18.75" customHeight="1" x14ac:dyDescent="0.15">
      <c r="A12" s="94"/>
      <c r="B12" s="242" t="s">
        <v>560</v>
      </c>
      <c r="C12" s="22"/>
      <c r="D12" s="21"/>
      <c r="E12" s="21"/>
      <c r="F12" s="21"/>
      <c r="G12" s="21"/>
      <c r="H12" s="21"/>
      <c r="I12" s="21"/>
      <c r="J12" s="21"/>
      <c r="K12" s="21"/>
      <c r="L12" s="21"/>
      <c r="M12" s="21"/>
      <c r="N12" s="21"/>
      <c r="O12" s="21"/>
      <c r="P12" s="21"/>
      <c r="Q12" s="95"/>
    </row>
    <row r="13" spans="1:17" s="19" customFormat="1" ht="18.75" customHeight="1" x14ac:dyDescent="0.15">
      <c r="A13" s="94"/>
      <c r="B13" s="242" t="s">
        <v>302</v>
      </c>
      <c r="C13" s="22"/>
      <c r="D13" s="21"/>
      <c r="E13" s="21"/>
      <c r="F13" s="21"/>
      <c r="G13" s="21"/>
      <c r="H13" s="21"/>
      <c r="I13" s="21"/>
      <c r="J13" s="21"/>
      <c r="K13" s="21"/>
      <c r="L13" s="21"/>
      <c r="M13" s="21"/>
      <c r="N13" s="21"/>
      <c r="O13" s="21"/>
      <c r="P13" s="21"/>
      <c r="Q13" s="95"/>
    </row>
    <row r="14" spans="1:17" s="3" customFormat="1" ht="15.75" customHeight="1" x14ac:dyDescent="0.15">
      <c r="A14" s="96"/>
      <c r="B14" s="97"/>
      <c r="C14" s="97"/>
      <c r="D14" s="98"/>
      <c r="E14" s="99"/>
      <c r="F14" s="99"/>
      <c r="G14" s="99"/>
      <c r="H14" s="99"/>
      <c r="I14" s="99"/>
      <c r="J14" s="99"/>
      <c r="K14" s="99"/>
      <c r="L14" s="99"/>
      <c r="M14" s="99"/>
      <c r="N14" s="99"/>
      <c r="O14" s="99"/>
      <c r="P14" s="99"/>
      <c r="Q14" s="100"/>
    </row>
    <row r="15" spans="1:17" s="3" customFormat="1" ht="15.75" customHeight="1" x14ac:dyDescent="0.15">
      <c r="A15" s="96">
        <v>1</v>
      </c>
      <c r="B15" s="195" t="s">
        <v>336</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15">
      <c r="A16" s="96">
        <v>2</v>
      </c>
      <c r="B16" s="195" t="s">
        <v>337</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15">
      <c r="A17" s="96">
        <v>3</v>
      </c>
      <c r="B17" s="195" t="s">
        <v>338</v>
      </c>
      <c r="C17" s="400">
        <v>3.99</v>
      </c>
      <c r="D17" s="204" t="s">
        <v>954</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574</v>
      </c>
    </row>
    <row r="18" spans="1:17" s="3" customFormat="1" ht="15.75" customHeight="1" x14ac:dyDescent="0.15">
      <c r="A18" s="96">
        <v>4</v>
      </c>
      <c r="B18" s="195" t="s">
        <v>339</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15">
      <c r="A19" s="96">
        <v>5</v>
      </c>
      <c r="B19" s="195" t="s">
        <v>340</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15">
      <c r="A20" s="96">
        <v>6</v>
      </c>
      <c r="B20" s="200" t="s">
        <v>341</v>
      </c>
      <c r="C20" s="196">
        <v>2.34</v>
      </c>
      <c r="D20" s="204" t="s">
        <v>335</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955</v>
      </c>
    </row>
    <row r="21" spans="1:17" s="3" customFormat="1" ht="15.75" customHeight="1" x14ac:dyDescent="0.15">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
      <c r="A22" s="1134" t="s">
        <v>327</v>
      </c>
      <c r="B22" s="1135"/>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4" thickTop="1" x14ac:dyDescent="0.15">
      <c r="A23" s="189"/>
      <c r="B23" s="10"/>
      <c r="C23" s="10"/>
      <c r="D23" s="10"/>
      <c r="E23" s="1136" t="s">
        <v>909</v>
      </c>
      <c r="F23" s="1136"/>
      <c r="G23" s="1136"/>
      <c r="H23" s="1136"/>
      <c r="I23" s="1136"/>
      <c r="J23" s="1136"/>
      <c r="K23" s="1136"/>
      <c r="L23" s="1136"/>
      <c r="M23" s="1136"/>
      <c r="N23" s="1136"/>
      <c r="O23" s="1136"/>
      <c r="P23" s="1136"/>
      <c r="Q23" s="1136"/>
    </row>
    <row r="24" spans="1:17" x14ac:dyDescent="0.15">
      <c r="A24" s="189"/>
      <c r="B24" s="15"/>
      <c r="C24" s="15"/>
      <c r="D24" s="10"/>
      <c r="F24" s="108"/>
      <c r="G24" s="108"/>
      <c r="H24" s="108"/>
      <c r="I24" s="108"/>
      <c r="J24" s="108"/>
      <c r="K24" s="108"/>
      <c r="L24" s="108"/>
      <c r="M24" s="108"/>
      <c r="N24" s="1066"/>
      <c r="O24" s="1066"/>
      <c r="P24" s="1066"/>
      <c r="Q24" s="1066"/>
    </row>
    <row r="25" spans="1:17" ht="27" customHeight="1" x14ac:dyDescent="0.15">
      <c r="A25" s="1137" t="s">
        <v>241</v>
      </c>
      <c r="B25" s="1137"/>
      <c r="C25" s="1137"/>
      <c r="D25" s="1137"/>
      <c r="E25" s="1137"/>
      <c r="F25" s="1137"/>
      <c r="G25" s="1137"/>
      <c r="H25" s="1137"/>
      <c r="I25" s="1137"/>
      <c r="J25" s="1137"/>
      <c r="K25" s="1137"/>
      <c r="L25" s="1137"/>
      <c r="M25" s="1137"/>
      <c r="N25" s="24"/>
      <c r="O25" s="24"/>
      <c r="P25" s="24"/>
      <c r="Q25" s="24"/>
    </row>
    <row r="26" spans="1:17" x14ac:dyDescent="0.15">
      <c r="A26" s="189"/>
      <c r="B26" s="16"/>
      <c r="C26" s="16"/>
      <c r="D26" s="10"/>
      <c r="E26" s="1066"/>
      <c r="F26" s="1066"/>
      <c r="G26" s="1066"/>
      <c r="H26" s="1066"/>
      <c r="I26" s="1066"/>
      <c r="J26" s="1066"/>
      <c r="K26" s="1066"/>
      <c r="L26" s="1066"/>
      <c r="M26" s="1066"/>
      <c r="N26" s="1066"/>
      <c r="O26" s="1066"/>
      <c r="P26" s="1066"/>
      <c r="Q26" s="1066"/>
    </row>
    <row r="27" spans="1:17" x14ac:dyDescent="0.15">
      <c r="A27" s="189"/>
      <c r="B27" s="10"/>
      <c r="C27" s="10"/>
      <c r="D27" s="10"/>
      <c r="E27" s="1131"/>
      <c r="F27" s="1131"/>
      <c r="G27" s="1131"/>
      <c r="H27" s="1131"/>
      <c r="I27" s="1131"/>
      <c r="J27" s="1131"/>
      <c r="K27" s="1131"/>
      <c r="L27" s="1131"/>
      <c r="M27" s="1131"/>
      <c r="N27" s="1131"/>
      <c r="O27" s="1131"/>
      <c r="P27" s="1131"/>
      <c r="Q27" s="1131"/>
    </row>
    <row r="29" spans="1:17" x14ac:dyDescent="0.15">
      <c r="P29" s="1007" t="s">
        <v>1056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2"/>
  <sheetViews>
    <sheetView tabSelected="1" zoomScale="115" zoomScaleNormal="115" zoomScalePageLayoutView="115" workbookViewId="0">
      <pane xSplit="2" ySplit="7" topLeftCell="C8" activePane="bottomRight" state="frozen"/>
      <selection pane="topRight" activeCell="C1" sqref="C1"/>
      <selection pane="bottomLeft" activeCell="A8" sqref="A8"/>
      <selection pane="bottomRight" activeCell="L12" sqref="L12"/>
    </sheetView>
  </sheetViews>
  <sheetFormatPr baseColWidth="10" defaultColWidth="8.83203125" defaultRowHeight="13" x14ac:dyDescent="0.15"/>
  <cols>
    <col min="1" max="1" width="5.5" style="1" customWidth="1"/>
    <col min="2" max="2" width="29" style="2" customWidth="1"/>
    <col min="3" max="3" width="6.83203125" style="2" customWidth="1"/>
    <col min="4" max="4" width="9.5" style="2" customWidth="1"/>
    <col min="5" max="6" width="5.6640625" customWidth="1"/>
    <col min="7" max="7" width="6.5" customWidth="1"/>
    <col min="8" max="8" width="6.6640625" customWidth="1"/>
    <col min="9" max="10" width="5.6640625" customWidth="1"/>
    <col min="11" max="11" width="6.1640625" customWidth="1"/>
    <col min="12" max="12" width="7.5" customWidth="1"/>
    <col min="13" max="14" width="5.6640625" customWidth="1"/>
    <col min="15" max="15" width="6.5" customWidth="1"/>
    <col min="16" max="16" width="7.1640625" customWidth="1"/>
    <col min="17" max="17" width="18.6640625" customWidth="1"/>
  </cols>
  <sheetData>
    <row r="1" spans="1:17" ht="14.25" customHeight="1" x14ac:dyDescent="0.2">
      <c r="A1" s="1143" t="s">
        <v>3</v>
      </c>
      <c r="B1" s="1143"/>
      <c r="C1" s="190"/>
      <c r="D1" s="10"/>
      <c r="E1" s="1144"/>
      <c r="F1" s="1144"/>
      <c r="G1" s="1144"/>
      <c r="H1" s="1144"/>
      <c r="I1" s="1144"/>
      <c r="J1" s="1144"/>
      <c r="K1" s="1144"/>
      <c r="L1" s="1144"/>
      <c r="M1" s="1144"/>
      <c r="N1" s="1144"/>
      <c r="O1" s="1144"/>
      <c r="P1" s="1144"/>
      <c r="Q1" s="181" t="s">
        <v>32</v>
      </c>
    </row>
    <row r="2" spans="1:17" ht="16.5" customHeight="1" x14ac:dyDescent="0.2">
      <c r="A2" s="1066" t="s">
        <v>299</v>
      </c>
      <c r="B2" s="1066"/>
      <c r="C2" s="188"/>
      <c r="D2" s="10"/>
      <c r="E2" s="1125"/>
      <c r="F2" s="1125"/>
      <c r="G2" s="1125"/>
      <c r="H2" s="1125"/>
      <c r="I2" s="1125"/>
      <c r="J2" s="1125"/>
      <c r="K2" s="1125"/>
      <c r="L2" s="1125"/>
      <c r="M2" s="1125"/>
      <c r="N2" s="1125"/>
      <c r="O2" s="1125"/>
      <c r="P2" s="1125"/>
      <c r="Q2" s="11"/>
    </row>
    <row r="3" spans="1:17" ht="21.75" customHeight="1" x14ac:dyDescent="0.15">
      <c r="A3" s="1064" t="s">
        <v>1036</v>
      </c>
      <c r="B3" s="1064"/>
      <c r="C3" s="1064"/>
      <c r="D3" s="1064"/>
      <c r="E3" s="1064"/>
      <c r="F3" s="1064"/>
      <c r="G3" s="1064"/>
      <c r="H3" s="1064"/>
      <c r="I3" s="1064"/>
      <c r="J3" s="1064"/>
      <c r="K3" s="1064"/>
      <c r="L3" s="1064"/>
      <c r="M3" s="1064"/>
      <c r="N3" s="1064"/>
      <c r="O3" s="1064"/>
      <c r="P3" s="1064"/>
      <c r="Q3" s="1064"/>
    </row>
    <row r="4" spans="1:17" ht="14" thickBot="1" x14ac:dyDescent="0.2">
      <c r="A4" s="58"/>
      <c r="B4" s="58"/>
      <c r="C4" s="58"/>
      <c r="D4" s="58"/>
      <c r="E4" s="58"/>
      <c r="F4" s="58"/>
      <c r="G4" s="58"/>
      <c r="H4" s="1068" t="s">
        <v>77</v>
      </c>
      <c r="I4" s="1068"/>
      <c r="J4" s="1068"/>
      <c r="K4" s="1068"/>
      <c r="L4" s="1068"/>
      <c r="M4" s="1068"/>
      <c r="N4" s="1068"/>
      <c r="O4" s="1068"/>
      <c r="P4" s="1068"/>
      <c r="Q4" s="1068"/>
    </row>
    <row r="5" spans="1:17" ht="27.75" customHeight="1" thickTop="1" x14ac:dyDescent="0.15">
      <c r="A5" s="1138" t="s">
        <v>0</v>
      </c>
      <c r="B5" s="1140" t="s">
        <v>9</v>
      </c>
      <c r="C5" s="192"/>
      <c r="D5" s="1140" t="s">
        <v>10</v>
      </c>
      <c r="E5" s="1142" t="s">
        <v>15</v>
      </c>
      <c r="F5" s="1142"/>
      <c r="G5" s="1142"/>
      <c r="H5" s="1142"/>
      <c r="I5" s="1142" t="s">
        <v>215</v>
      </c>
      <c r="J5" s="1142"/>
      <c r="K5" s="1142"/>
      <c r="L5" s="1142"/>
      <c r="M5" s="1142" t="s">
        <v>16</v>
      </c>
      <c r="N5" s="1142"/>
      <c r="O5" s="1142"/>
      <c r="P5" s="1142"/>
      <c r="Q5" s="1132" t="s">
        <v>2</v>
      </c>
    </row>
    <row r="6" spans="1:17" ht="51" customHeight="1" x14ac:dyDescent="0.15">
      <c r="A6" s="1139"/>
      <c r="B6" s="1141"/>
      <c r="C6" s="193" t="s">
        <v>298</v>
      </c>
      <c r="D6" s="1141"/>
      <c r="E6" s="193" t="s">
        <v>14</v>
      </c>
      <c r="F6" s="193" t="s">
        <v>11</v>
      </c>
      <c r="G6" s="193" t="s">
        <v>12</v>
      </c>
      <c r="H6" s="193" t="s">
        <v>13</v>
      </c>
      <c r="I6" s="193" t="s">
        <v>14</v>
      </c>
      <c r="J6" s="193" t="s">
        <v>11</v>
      </c>
      <c r="K6" s="193" t="s">
        <v>12</v>
      </c>
      <c r="L6" s="193" t="s">
        <v>13</v>
      </c>
      <c r="M6" s="193" t="s">
        <v>14</v>
      </c>
      <c r="N6" s="193" t="s">
        <v>11</v>
      </c>
      <c r="O6" s="193" t="s">
        <v>12</v>
      </c>
      <c r="P6" s="193" t="s">
        <v>13</v>
      </c>
      <c r="Q6" s="1133"/>
    </row>
    <row r="7" spans="1:17" ht="24" x14ac:dyDescent="0.15">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15">
      <c r="A8" s="92"/>
      <c r="B8" s="20" t="s">
        <v>563</v>
      </c>
      <c r="C8" s="20"/>
      <c r="D8" s="23"/>
      <c r="E8" s="23"/>
      <c r="F8" s="23"/>
      <c r="G8" s="23"/>
      <c r="H8" s="23"/>
      <c r="I8" s="23"/>
      <c r="J8" s="23"/>
      <c r="K8" s="23"/>
      <c r="L8" s="23"/>
      <c r="M8" s="23"/>
      <c r="N8" s="23"/>
      <c r="O8" s="23"/>
      <c r="P8" s="23"/>
      <c r="Q8" s="93"/>
    </row>
    <row r="9" spans="1:17" s="19" customFormat="1" ht="18.75" customHeight="1" x14ac:dyDescent="0.15">
      <c r="A9" s="94"/>
      <c r="B9" s="22" t="s">
        <v>561</v>
      </c>
      <c r="C9" s="22"/>
      <c r="D9" s="21"/>
      <c r="E9" s="21"/>
      <c r="F9" s="21"/>
      <c r="G9" s="21"/>
      <c r="H9" s="21"/>
      <c r="I9" s="21"/>
      <c r="J9" s="21"/>
      <c r="K9" s="21"/>
      <c r="L9" s="21"/>
      <c r="M9" s="21"/>
      <c r="N9" s="21"/>
      <c r="O9" s="21"/>
      <c r="P9" s="21"/>
      <c r="Q9" s="95"/>
    </row>
    <row r="10" spans="1:17" s="19" customFormat="1" ht="18.75" customHeight="1" x14ac:dyDescent="0.15">
      <c r="A10" s="94"/>
      <c r="B10" s="22" t="s">
        <v>950</v>
      </c>
      <c r="C10" s="22"/>
      <c r="D10" s="21"/>
      <c r="E10" s="21"/>
      <c r="F10" s="21"/>
      <c r="G10" s="21"/>
      <c r="H10" s="21"/>
      <c r="I10" s="21"/>
      <c r="J10" s="21"/>
      <c r="K10" s="21"/>
      <c r="L10" s="21"/>
      <c r="M10" s="21"/>
      <c r="N10" s="21"/>
      <c r="O10" s="21"/>
      <c r="P10" s="21"/>
      <c r="Q10" s="95"/>
    </row>
    <row r="11" spans="1:17" s="19" customFormat="1" ht="22.5" customHeight="1" x14ac:dyDescent="0.15">
      <c r="A11" s="94"/>
      <c r="B11" s="22" t="s">
        <v>300</v>
      </c>
      <c r="C11" s="22"/>
      <c r="D11" s="21"/>
      <c r="E11" s="21"/>
      <c r="F11" s="21"/>
      <c r="G11" s="21"/>
      <c r="H11" s="21"/>
      <c r="I11" s="21"/>
      <c r="J11" s="21"/>
      <c r="K11" s="21"/>
      <c r="L11" s="21"/>
      <c r="M11" s="21"/>
      <c r="N11" s="21"/>
      <c r="O11" s="21"/>
      <c r="P11" s="21"/>
      <c r="Q11" s="95"/>
    </row>
    <row r="12" spans="1:17" s="19" customFormat="1" ht="30" customHeight="1" x14ac:dyDescent="0.15">
      <c r="A12" s="94"/>
      <c r="B12" s="22" t="s">
        <v>951</v>
      </c>
      <c r="C12" s="22"/>
      <c r="D12" s="21"/>
      <c r="E12" s="21"/>
      <c r="F12" s="21"/>
      <c r="G12" s="21"/>
      <c r="H12" s="21"/>
      <c r="I12" s="21"/>
      <c r="J12" s="21"/>
      <c r="K12" s="21"/>
      <c r="L12" s="21"/>
      <c r="M12" s="21"/>
      <c r="N12" s="21"/>
      <c r="O12" s="21"/>
      <c r="P12" s="21"/>
      <c r="Q12" s="95"/>
    </row>
    <row r="13" spans="1:17" s="19" customFormat="1" ht="18.75" customHeight="1" x14ac:dyDescent="0.15">
      <c r="A13" s="94"/>
      <c r="B13" s="22" t="s">
        <v>302</v>
      </c>
      <c r="C13" s="22"/>
      <c r="D13" s="21"/>
      <c r="E13" s="21"/>
      <c r="F13" s="21"/>
      <c r="G13" s="21"/>
      <c r="H13" s="21"/>
      <c r="I13" s="21"/>
      <c r="J13" s="21"/>
      <c r="K13" s="21"/>
      <c r="L13" s="21"/>
      <c r="M13" s="21"/>
      <c r="N13" s="21"/>
      <c r="O13" s="21"/>
      <c r="P13" s="21"/>
      <c r="Q13" s="95"/>
    </row>
    <row r="14" spans="1:17" s="3" customFormat="1" ht="15.75" customHeight="1" x14ac:dyDescent="0.15">
      <c r="A14" s="96"/>
      <c r="B14" s="97"/>
      <c r="C14" s="97"/>
      <c r="D14" s="1201"/>
      <c r="E14" s="99"/>
      <c r="F14" s="99"/>
      <c r="G14" s="99"/>
      <c r="H14" s="99"/>
      <c r="I14" s="99"/>
      <c r="J14" s="99"/>
      <c r="K14" s="99"/>
      <c r="L14" s="99"/>
      <c r="M14" s="99"/>
      <c r="N14" s="99"/>
      <c r="O14" s="99"/>
      <c r="P14" s="99"/>
      <c r="Q14" s="100"/>
    </row>
    <row r="15" spans="1:17" s="3" customFormat="1" ht="27.75" customHeight="1" x14ac:dyDescent="0.15">
      <c r="A15" s="96">
        <v>1</v>
      </c>
      <c r="B15" s="195" t="s">
        <v>328</v>
      </c>
      <c r="C15" s="196">
        <v>6.2</v>
      </c>
      <c r="D15" s="1202" t="s">
        <v>949</v>
      </c>
      <c r="E15" s="197">
        <f>F15+G15+H15</f>
        <v>705</v>
      </c>
      <c r="F15" s="197">
        <v>270</v>
      </c>
      <c r="G15" s="197">
        <f t="shared" ref="G15:G27" si="0">IF(C15&lt;3.33,165,IF(C15&lt;4.32,175,IF(C15&lt;4.4,200,IF(C15&lt;5.76,220,IF(C15&lt;6.2,260,315)))))</f>
        <v>315</v>
      </c>
      <c r="H15" s="197">
        <f t="shared" ref="H15:H27" si="1">IF(C15&lt;3.33,70,IF(C15&lt;4.32,90,IF(C15&lt;4.4,100,120)))</f>
        <v>120</v>
      </c>
      <c r="I15" s="197">
        <f>J15+K15+L15</f>
        <v>175.5</v>
      </c>
      <c r="J15" s="197">
        <f>IF(D15="TK",F15*0.3,IF(D15="PK",F15*0.25,IF(OR(D15="PHT",D15="BTLCD"),F15*0.2,IF(OR(D15="PCTCD",D15="CTCD"),F15*0.1,IF(OR(D15="TLĐT",D15="CVHT"),F15*0.15,IF(D15="NCS",F15*0.7,0))))))</f>
        <v>81</v>
      </c>
      <c r="K15" s="197">
        <f>IF(D15="TK",G15*0.3,IF(D15="PK",G15*0.25,IF(OR(D15="TBM",D15="BTLCD"),G15*0.2,IF(OR(D15="PCTCD",D15="CTCD"),F15*0.1,IF(OR(D15="TLĐT",D15="NCS,TLĐT",D15="NCS,CVHT",D15="CVHT"),G15*0.15,0)))))</f>
        <v>94.5</v>
      </c>
      <c r="L15" s="197">
        <f>IF(OR(D15="NCS",D15="NCS,TLĐT"),H15*0.7,0)</f>
        <v>0</v>
      </c>
      <c r="M15" s="197">
        <f>N15+O15+P15</f>
        <v>529.5</v>
      </c>
      <c r="N15" s="197">
        <f t="shared" ref="N15:P16" si="2">F15-J15</f>
        <v>189</v>
      </c>
      <c r="O15" s="197">
        <f t="shared" si="2"/>
        <v>220.5</v>
      </c>
      <c r="P15" s="197">
        <f t="shared" si="2"/>
        <v>120</v>
      </c>
      <c r="Q15" s="244"/>
    </row>
    <row r="16" spans="1:17" s="3" customFormat="1" ht="27.75" customHeight="1" x14ac:dyDescent="0.15">
      <c r="A16" s="96">
        <v>2</v>
      </c>
      <c r="B16" s="882" t="s">
        <v>948</v>
      </c>
      <c r="C16" s="883">
        <v>3.66</v>
      </c>
      <c r="D16" s="1202" t="s">
        <v>949</v>
      </c>
      <c r="E16" s="197">
        <f>F16+G16+H16</f>
        <v>535</v>
      </c>
      <c r="F16" s="884">
        <v>270</v>
      </c>
      <c r="G16" s="884">
        <v>175</v>
      </c>
      <c r="H16" s="197">
        <f t="shared" si="1"/>
        <v>90</v>
      </c>
      <c r="I16" s="197">
        <f>J16+K16+L16</f>
        <v>133.5</v>
      </c>
      <c r="J16" s="197">
        <f t="shared" ref="J16:J21" si="3">IF(D16="TK",F16*0.3,IF(D16="PK",F16*0.25,IF(OR(D16="TBM",D16="BTLCD"),F16*0.2,IF(OR(D16="PCTCD",D16="CTCD"),F16*0.1,IF(OR(D16="TLĐT",D16="CVHT"),F16*0.15,IF(D16="NCS",F16*0.7,0))))))</f>
        <v>81</v>
      </c>
      <c r="K16" s="197">
        <f t="shared" ref="K16:K21"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952</v>
      </c>
    </row>
    <row r="17" spans="1:17" s="3" customFormat="1" ht="15.75" customHeight="1" x14ac:dyDescent="0.15">
      <c r="A17" s="96">
        <v>3</v>
      </c>
      <c r="B17" s="206" t="s">
        <v>329</v>
      </c>
      <c r="C17" s="196">
        <v>4.4000000000000004</v>
      </c>
      <c r="D17" s="1202"/>
      <c r="E17" s="197">
        <f t="shared" ref="E17:E27" si="5">F17+G17+H17</f>
        <v>610</v>
      </c>
      <c r="F17" s="197">
        <v>270</v>
      </c>
      <c r="G17" s="197">
        <f t="shared" si="0"/>
        <v>220</v>
      </c>
      <c r="H17" s="197">
        <f t="shared" si="1"/>
        <v>120</v>
      </c>
      <c r="I17" s="197">
        <f t="shared" ref="I17:I27" si="6">J17+K17+L17</f>
        <v>0</v>
      </c>
      <c r="J17" s="197">
        <f t="shared" si="3"/>
        <v>0</v>
      </c>
      <c r="K17" s="197">
        <f t="shared" si="4"/>
        <v>0</v>
      </c>
      <c r="L17" s="197">
        <f t="shared" ref="L17" si="7">IF(OR(D17="NCS",D17="NCS,TLĐT"),H17*0.7,0)</f>
        <v>0</v>
      </c>
      <c r="M17" s="197">
        <f t="shared" ref="M17:M27" si="8">N17+O17+P17</f>
        <v>610</v>
      </c>
      <c r="N17" s="197">
        <f t="shared" ref="N17:N19" si="9">F17-J17</f>
        <v>270</v>
      </c>
      <c r="O17" s="197">
        <f t="shared" ref="O17:P21" si="10">G17-K17</f>
        <v>220</v>
      </c>
      <c r="P17" s="197">
        <f t="shared" si="10"/>
        <v>120</v>
      </c>
      <c r="Q17" s="208"/>
    </row>
    <row r="18" spans="1:17" s="3" customFormat="1" ht="30" customHeight="1" x14ac:dyDescent="0.15">
      <c r="A18" s="96">
        <v>4</v>
      </c>
      <c r="B18" s="195" t="s">
        <v>330</v>
      </c>
      <c r="C18" s="400">
        <v>3.66</v>
      </c>
      <c r="D18" s="1202"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953</v>
      </c>
    </row>
    <row r="19" spans="1:17" s="3" customFormat="1" ht="30" customHeight="1" x14ac:dyDescent="0.15">
      <c r="A19" s="96">
        <v>5</v>
      </c>
      <c r="B19" s="207" t="s">
        <v>331</v>
      </c>
      <c r="C19" s="401">
        <v>3</v>
      </c>
      <c r="D19" s="1202"/>
      <c r="E19" s="197">
        <f t="shared" si="5"/>
        <v>505</v>
      </c>
      <c r="F19" s="197">
        <v>270</v>
      </c>
      <c r="G19" s="197">
        <f t="shared" si="0"/>
        <v>165</v>
      </c>
      <c r="H19" s="197">
        <f t="shared" si="1"/>
        <v>70</v>
      </c>
      <c r="I19" s="197">
        <f t="shared" si="6"/>
        <v>0</v>
      </c>
      <c r="J19" s="197">
        <f t="shared" si="3"/>
        <v>0</v>
      </c>
      <c r="K19" s="197">
        <f t="shared" si="4"/>
        <v>0</v>
      </c>
      <c r="L19" s="197">
        <f t="shared" ref="L19:L21" si="11">IF(OR(D19="NCS",D19="NCS,TLĐT",D19="NCS,CVHT"),H19*0.7,0)</f>
        <v>0</v>
      </c>
      <c r="M19" s="197">
        <f t="shared" si="8"/>
        <v>505</v>
      </c>
      <c r="N19" s="197">
        <f t="shared" si="9"/>
        <v>270</v>
      </c>
      <c r="O19" s="197">
        <f t="shared" si="10"/>
        <v>165</v>
      </c>
      <c r="P19" s="197">
        <f t="shared" si="10"/>
        <v>70</v>
      </c>
      <c r="Q19" s="243" t="s">
        <v>562</v>
      </c>
    </row>
    <row r="20" spans="1:17" s="3" customFormat="1" ht="15.75" customHeight="1" x14ac:dyDescent="0.15">
      <c r="A20" s="96">
        <v>6</v>
      </c>
      <c r="B20" s="207" t="s">
        <v>332</v>
      </c>
      <c r="C20" s="401">
        <v>3</v>
      </c>
      <c r="D20" s="1202" t="s">
        <v>319</v>
      </c>
      <c r="E20" s="197">
        <f t="shared" si="5"/>
        <v>505</v>
      </c>
      <c r="F20" s="197">
        <v>270</v>
      </c>
      <c r="G20" s="197">
        <f t="shared" si="0"/>
        <v>165</v>
      </c>
      <c r="H20" s="197">
        <f t="shared" si="1"/>
        <v>70</v>
      </c>
      <c r="I20" s="197">
        <f t="shared" si="6"/>
        <v>238</v>
      </c>
      <c r="J20" s="197">
        <f t="shared" si="3"/>
        <v>189</v>
      </c>
      <c r="K20" s="197">
        <f t="shared" si="4"/>
        <v>0</v>
      </c>
      <c r="L20" s="197">
        <f t="shared" si="11"/>
        <v>49</v>
      </c>
      <c r="M20" s="197">
        <f t="shared" si="8"/>
        <v>267</v>
      </c>
      <c r="N20" s="197">
        <f>F20-J20</f>
        <v>81</v>
      </c>
      <c r="O20" s="197">
        <f t="shared" si="10"/>
        <v>165</v>
      </c>
      <c r="P20" s="197">
        <f t="shared" si="10"/>
        <v>21</v>
      </c>
      <c r="Q20" s="199" t="s">
        <v>312</v>
      </c>
    </row>
    <row r="21" spans="1:17" s="3" customFormat="1" ht="15.75" customHeight="1" x14ac:dyDescent="0.15">
      <c r="A21" s="96">
        <v>7</v>
      </c>
      <c r="B21" s="195" t="s">
        <v>333</v>
      </c>
      <c r="C21" s="196">
        <v>6.78</v>
      </c>
      <c r="D21" s="1202"/>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ht="14" x14ac:dyDescent="0.15">
      <c r="A22" s="96">
        <v>8</v>
      </c>
      <c r="B22" s="195" t="s">
        <v>336</v>
      </c>
      <c r="C22" s="196">
        <v>6.78</v>
      </c>
      <c r="D22" s="1202"/>
      <c r="E22" s="197">
        <f t="shared" si="5"/>
        <v>705</v>
      </c>
      <c r="F22" s="197">
        <v>270</v>
      </c>
      <c r="G22" s="197">
        <f t="shared" si="0"/>
        <v>315</v>
      </c>
      <c r="H22" s="197">
        <f t="shared" si="1"/>
        <v>120</v>
      </c>
      <c r="I22" s="197">
        <f t="shared" si="6"/>
        <v>0</v>
      </c>
      <c r="J22" s="197">
        <f>IF(D22="TK",F22*0.3,IF(D22="PK",F22*0.25,IF(OR(D22="TBM",D22="BTLCD"),F22*0.2,IF(OR(D22="PCTCD",D22="CTCD"),F22*0.1,IF(OR(D22="TLĐT",D22="CVHT"),F22*0.15,IF(D22="NCS",F22*0.7,0))))))</f>
        <v>0</v>
      </c>
      <c r="K22" s="197">
        <f>IF(D22="TK",G22*0.3,IF(D22="PK",G22*0.25,IF(OR(D22="TBM",D22="BTLCD"),G22*0.2,IF(OR(D22="PCTCD",D22="CTCD"),F22*0.1,IF(OR(D22="TLĐT",D22="NCS,TLĐT",D22="NCS,CVHT",D22="CVHT"),G22*0.15,0)))))</f>
        <v>0</v>
      </c>
      <c r="L22" s="197">
        <f t="shared" ref="L22:L27" si="12">IF(OR(D22="NCS",D22="NCS,TLĐT"),H22*0.7,0)</f>
        <v>0</v>
      </c>
      <c r="M22" s="197">
        <f t="shared" si="8"/>
        <v>705</v>
      </c>
      <c r="N22" s="197">
        <f>F22-J22</f>
        <v>270</v>
      </c>
      <c r="O22" s="197">
        <f>G22-K22</f>
        <v>315</v>
      </c>
      <c r="P22" s="197">
        <f>H22-L22</f>
        <v>120</v>
      </c>
      <c r="Q22" s="198"/>
    </row>
    <row r="23" spans="1:17" ht="14" x14ac:dyDescent="0.15">
      <c r="A23" s="96">
        <v>9</v>
      </c>
      <c r="B23" s="195" t="s">
        <v>337</v>
      </c>
      <c r="C23" s="196">
        <v>3.66</v>
      </c>
      <c r="D23" s="1202"/>
      <c r="E23" s="197">
        <f t="shared" si="5"/>
        <v>535</v>
      </c>
      <c r="F23" s="197">
        <v>270</v>
      </c>
      <c r="G23" s="197">
        <f t="shared" si="0"/>
        <v>175</v>
      </c>
      <c r="H23" s="197">
        <f t="shared" si="1"/>
        <v>90</v>
      </c>
      <c r="I23" s="197">
        <f t="shared" si="6"/>
        <v>0</v>
      </c>
      <c r="J23" s="197">
        <f t="shared" ref="J23:J27" si="13">IF(D23="TK",F23*0.3,IF(D23="PK",F23*0.25,IF(OR(D23="TBM",D23="BTLCD"),F23*0.2,IF(OR(D23="PCTCD",D23="CTCD"),F23*0.1,IF(OR(D23="TLĐT",D23="CVHT"),F23*0.15,IF(D23="NCS",F23*0.7,0))))))</f>
        <v>0</v>
      </c>
      <c r="K23" s="197">
        <f t="shared" ref="K23:K27" si="14">IF(D23="TK",G23*0.3,IF(D23="PK",G23*0.25,IF(OR(D23="TBM",D23="BTLCD"),G23*0.2,IF(OR(D23="PCTCD",D23="CTCD"),F23*0.1,IF(OR(D23="TLĐT",D23="NCS,TLĐT",D23="NCS,CVHT",D23="CVHT"),G23*0.15,0)))))</f>
        <v>0</v>
      </c>
      <c r="L23" s="197">
        <f t="shared" si="12"/>
        <v>0</v>
      </c>
      <c r="M23" s="197">
        <f t="shared" si="8"/>
        <v>535</v>
      </c>
      <c r="N23" s="197">
        <f t="shared" ref="N23:P27" si="15">F23-J23</f>
        <v>270</v>
      </c>
      <c r="O23" s="197">
        <f t="shared" si="15"/>
        <v>175</v>
      </c>
      <c r="P23" s="197">
        <f t="shared" si="15"/>
        <v>90</v>
      </c>
      <c r="Q23" s="198"/>
    </row>
    <row r="24" spans="1:17" ht="14" x14ac:dyDescent="0.15">
      <c r="A24" s="96">
        <v>10</v>
      </c>
      <c r="B24" s="195" t="s">
        <v>338</v>
      </c>
      <c r="C24" s="400">
        <v>3.99</v>
      </c>
      <c r="D24" s="1202" t="s">
        <v>954</v>
      </c>
      <c r="E24" s="197">
        <f t="shared" si="5"/>
        <v>535</v>
      </c>
      <c r="F24" s="197">
        <v>270</v>
      </c>
      <c r="G24" s="197">
        <f t="shared" si="0"/>
        <v>175</v>
      </c>
      <c r="H24" s="197">
        <f t="shared" si="1"/>
        <v>90</v>
      </c>
      <c r="I24" s="197">
        <f t="shared" si="6"/>
        <v>54</v>
      </c>
      <c r="J24" s="197">
        <f t="shared" si="13"/>
        <v>27</v>
      </c>
      <c r="K24" s="197">
        <f t="shared" si="14"/>
        <v>27</v>
      </c>
      <c r="L24" s="197">
        <f t="shared" si="12"/>
        <v>0</v>
      </c>
      <c r="M24" s="197">
        <f t="shared" si="8"/>
        <v>481</v>
      </c>
      <c r="N24" s="197">
        <f t="shared" si="15"/>
        <v>243</v>
      </c>
      <c r="O24" s="197">
        <f t="shared" si="15"/>
        <v>148</v>
      </c>
      <c r="P24" s="197">
        <f t="shared" si="15"/>
        <v>90</v>
      </c>
      <c r="Q24" s="199" t="s">
        <v>574</v>
      </c>
    </row>
    <row r="25" spans="1:17" ht="14" x14ac:dyDescent="0.15">
      <c r="A25" s="96">
        <v>11</v>
      </c>
      <c r="B25" s="195" t="s">
        <v>339</v>
      </c>
      <c r="C25" s="201">
        <v>4.32</v>
      </c>
      <c r="D25" s="1202"/>
      <c r="E25" s="197">
        <f t="shared" si="5"/>
        <v>570</v>
      </c>
      <c r="F25" s="197">
        <v>270</v>
      </c>
      <c r="G25" s="197">
        <f t="shared" si="0"/>
        <v>200</v>
      </c>
      <c r="H25" s="197">
        <f t="shared" si="1"/>
        <v>100</v>
      </c>
      <c r="I25" s="197">
        <f t="shared" si="6"/>
        <v>0</v>
      </c>
      <c r="J25" s="197">
        <f t="shared" si="13"/>
        <v>0</v>
      </c>
      <c r="K25" s="197">
        <f t="shared" si="14"/>
        <v>0</v>
      </c>
      <c r="L25" s="197">
        <f t="shared" si="12"/>
        <v>0</v>
      </c>
      <c r="M25" s="197">
        <f t="shared" si="8"/>
        <v>570</v>
      </c>
      <c r="N25" s="197">
        <f t="shared" si="15"/>
        <v>270</v>
      </c>
      <c r="O25" s="197">
        <f t="shared" si="15"/>
        <v>200</v>
      </c>
      <c r="P25" s="197">
        <f t="shared" si="15"/>
        <v>100</v>
      </c>
      <c r="Q25" s="209"/>
    </row>
    <row r="26" spans="1:17" ht="14" x14ac:dyDescent="0.15">
      <c r="A26" s="96">
        <v>12</v>
      </c>
      <c r="B26" s="195" t="s">
        <v>340</v>
      </c>
      <c r="C26" s="201">
        <v>5.08</v>
      </c>
      <c r="D26" s="1202"/>
      <c r="E26" s="197">
        <f t="shared" si="5"/>
        <v>610</v>
      </c>
      <c r="F26" s="197">
        <v>270</v>
      </c>
      <c r="G26" s="197">
        <f t="shared" si="0"/>
        <v>220</v>
      </c>
      <c r="H26" s="197">
        <f t="shared" si="1"/>
        <v>120</v>
      </c>
      <c r="I26" s="197">
        <f t="shared" si="6"/>
        <v>0</v>
      </c>
      <c r="J26" s="197">
        <f t="shared" si="13"/>
        <v>0</v>
      </c>
      <c r="K26" s="197">
        <f t="shared" si="14"/>
        <v>0</v>
      </c>
      <c r="L26" s="197">
        <f t="shared" si="12"/>
        <v>0</v>
      </c>
      <c r="M26" s="197">
        <f t="shared" si="8"/>
        <v>610</v>
      </c>
      <c r="N26" s="197">
        <f t="shared" si="15"/>
        <v>270</v>
      </c>
      <c r="O26" s="197">
        <f t="shared" si="15"/>
        <v>220</v>
      </c>
      <c r="P26" s="197">
        <f t="shared" si="15"/>
        <v>120</v>
      </c>
      <c r="Q26" s="209"/>
    </row>
    <row r="27" spans="1:17" x14ac:dyDescent="0.15">
      <c r="A27" s="96">
        <v>13</v>
      </c>
      <c r="B27" s="200" t="s">
        <v>341</v>
      </c>
      <c r="C27" s="196">
        <v>2.34</v>
      </c>
      <c r="D27" s="1202" t="s">
        <v>335</v>
      </c>
      <c r="E27" s="197">
        <f t="shared" si="5"/>
        <v>505</v>
      </c>
      <c r="F27" s="197">
        <v>270</v>
      </c>
      <c r="G27" s="197">
        <f t="shared" si="0"/>
        <v>165</v>
      </c>
      <c r="H27" s="197">
        <f t="shared" si="1"/>
        <v>70</v>
      </c>
      <c r="I27" s="197">
        <f t="shared" si="6"/>
        <v>65.25</v>
      </c>
      <c r="J27" s="197">
        <f t="shared" si="13"/>
        <v>40.5</v>
      </c>
      <c r="K27" s="197">
        <f t="shared" si="14"/>
        <v>24.75</v>
      </c>
      <c r="L27" s="197">
        <f t="shared" si="12"/>
        <v>0</v>
      </c>
      <c r="M27" s="197">
        <f t="shared" si="8"/>
        <v>439.75</v>
      </c>
      <c r="N27" s="197">
        <f t="shared" si="15"/>
        <v>229.5</v>
      </c>
      <c r="O27" s="197">
        <f t="shared" si="15"/>
        <v>140.25</v>
      </c>
      <c r="P27" s="197">
        <f t="shared" si="15"/>
        <v>70</v>
      </c>
      <c r="Q27" s="199" t="s">
        <v>955</v>
      </c>
    </row>
    <row r="28" spans="1:17" ht="14" x14ac:dyDescent="0.15">
      <c r="A28" s="96">
        <v>14</v>
      </c>
      <c r="B28" s="195" t="s">
        <v>342</v>
      </c>
      <c r="C28" s="196">
        <v>6.2</v>
      </c>
      <c r="D28" s="1202"/>
      <c r="E28" s="197">
        <f>F28+G28+H28</f>
        <v>705</v>
      </c>
      <c r="F28" s="197">
        <v>270</v>
      </c>
      <c r="G28" s="197">
        <f>IF(C28&lt;3.33,165,IF(C28&lt;4.32,175,IF(C28&lt;4.4,200,IF(C28&lt;5.76,220,IF(C28&lt;6.2,260,315)))))</f>
        <v>315</v>
      </c>
      <c r="H28" s="197">
        <f>IF(C28&lt;3.33,70,IF(C28&lt;4.32,90,IF(C28&lt;4.4,100,120)))</f>
        <v>120</v>
      </c>
      <c r="I28" s="197">
        <f>J28+K28+L28</f>
        <v>0</v>
      </c>
      <c r="J28" s="197">
        <f>IF(D28="TK",F28*0.3,IF(D28="PK",F28*0.25,IF(OR(D28="TBM",D28="BTLCD"),F28*0.2,IF(OR(D28="PCTCD",D28="CTCD"),F28*0.1,IF(OR(D28="TLĐT",D28="CVHT"),F28*0.15,IF(D28="NCS",F28*0.7,0))))))</f>
        <v>0</v>
      </c>
      <c r="K28" s="197">
        <f>IF(D28="TK",G28*0.3,IF(D28="PK",G28*0.25,IF(OR(D28="TBM",D28="BTLCD"),G28*0.2,IF(OR(D28="PCTCD",D28="CTCD"),F28*0.1,IF(OR(D28="TLĐT",D28="NCS,TLĐT",D28="NCS,CVHT",D28="CVHT"),G28*0.15,0)))))</f>
        <v>0</v>
      </c>
      <c r="L28" s="197">
        <f>IF(OR(D28="NCS",D28="NCS,TLĐT"),H28*0.7,0)</f>
        <v>0</v>
      </c>
      <c r="M28" s="197">
        <f>N28+O28+P28</f>
        <v>705</v>
      </c>
      <c r="N28" s="197">
        <f>F28-J28</f>
        <v>270</v>
      </c>
      <c r="O28" s="197">
        <f>G28-K28</f>
        <v>315</v>
      </c>
      <c r="P28" s="197">
        <f>H28-L28</f>
        <v>120</v>
      </c>
      <c r="Q28" s="198"/>
    </row>
    <row r="29" spans="1:17" ht="14" x14ac:dyDescent="0.15">
      <c r="A29" s="96">
        <v>15</v>
      </c>
      <c r="B29" s="195" t="s">
        <v>344</v>
      </c>
      <c r="C29" s="196">
        <v>3.66</v>
      </c>
      <c r="D29" s="1202"/>
      <c r="E29" s="197">
        <f>F29+G29+H29</f>
        <v>535</v>
      </c>
      <c r="F29" s="197">
        <v>270</v>
      </c>
      <c r="G29" s="197">
        <f>IF(C29&lt;3.33,165,IF(C29&lt;4.32,175,IF(C29&lt;4.4,200,IF(C29&lt;5.76,220,IF(C29&lt;6.2,260,315)))))</f>
        <v>175</v>
      </c>
      <c r="H29" s="197">
        <f>IF(C29&lt;3.33,70,IF(C29&lt;4.32,90,IF(C29&lt;4.4,100,120)))</f>
        <v>90</v>
      </c>
      <c r="I29" s="197">
        <f>J29+K29+L29</f>
        <v>0</v>
      </c>
      <c r="J29" s="197">
        <f>IF(D29="TK",F29*0.3,IF(D29="PK",F29*0.25,IF(OR(D29="TBM",D29="BTLCD"),F29*0.2,IF(OR(D29="PCTCD",D29="CTCD"),F29*0.1,IF(OR(D29="TLĐT",D29="CVHT"),F29*0.15,IF(D29="NCS",F29*0.7,0))))))</f>
        <v>0</v>
      </c>
      <c r="K29" s="197">
        <f>IF(D29="TK",G29*0.3,IF(D29="PK",G29*0.25,IF(OR(D29="TBM",D29="BTLCD"),G29*0.2,IF(OR(D29="PCTCD",D29="CTCD"),F29*0.1,IF(OR(D29="TLĐT",D29="NCS,TLĐT",D29="NCS,CVHT",D29="CVHT"),G29*0.15,0)))))</f>
        <v>0</v>
      </c>
      <c r="L29" s="197">
        <f>IF(OR(D29="NCS",D29="NCS,TLĐT"),H29*0.7,0)</f>
        <v>0</v>
      </c>
      <c r="M29" s="197">
        <f>N29+O29+P29</f>
        <v>535</v>
      </c>
      <c r="N29" s="197">
        <f>F29-J29</f>
        <v>270</v>
      </c>
      <c r="O29" s="197">
        <f>G29-K29</f>
        <v>175</v>
      </c>
      <c r="P29" s="197">
        <f>H29-L29</f>
        <v>90</v>
      </c>
      <c r="Q29" s="199"/>
    </row>
    <row r="30" spans="1:17" ht="14" x14ac:dyDescent="0.15">
      <c r="A30" s="96">
        <v>16</v>
      </c>
      <c r="B30" s="195" t="s">
        <v>345</v>
      </c>
      <c r="C30" s="201">
        <v>3.66</v>
      </c>
      <c r="D30" s="1202"/>
      <c r="E30" s="197">
        <f>F30+G30+H30</f>
        <v>535</v>
      </c>
      <c r="F30" s="197">
        <v>270</v>
      </c>
      <c r="G30" s="197">
        <f>IF(C30&lt;3.33,165,IF(C30&lt;4.32,175,IF(C30&lt;4.4,200,IF(C30&lt;5.76,220,IF(C30&lt;6.2,260,315)))))</f>
        <v>175</v>
      </c>
      <c r="H30" s="197">
        <f>IF(C30&lt;3.33,70,IF(C30&lt;4.32,90,IF(C30&lt;4.4,100,120)))</f>
        <v>90</v>
      </c>
      <c r="I30" s="197">
        <f>J30+K30+L30</f>
        <v>0</v>
      </c>
      <c r="J30" s="197">
        <f>IF(D30="TK",F30*0.3,IF(D30="PK",F30*0.25,IF(OR(D30="TBM",D30="BTLCD"),F30*0.2,IF(OR(D30="PCTCD",D30="CTCD"),F30*0.1,IF(OR(D30="TLĐT",D30="CVHT"),F30*0.15,IF(D30="NCS",F30*0.7,0))))))</f>
        <v>0</v>
      </c>
      <c r="K30" s="197">
        <f>IF(D30="TK",G30*0.3,IF(D30="PK",G30*0.25,IF(OR(D30="TBM",D30="BTLCD"),G30*0.2,IF(OR(D30="PCTCD",D30="CTCD"),F30*0.1,IF(OR(D30="TLĐT",D30="NCS,TLĐT",D30="NCS,CVHT",D30="CVHT"),G30*0.15,0)))))</f>
        <v>0</v>
      </c>
      <c r="L30" s="197">
        <f>IF(OR(D30="NCS",D30="NCS,TLĐT"),H30*0.7,0)</f>
        <v>0</v>
      </c>
      <c r="M30" s="197">
        <f>N30+O30+P30</f>
        <v>535</v>
      </c>
      <c r="N30" s="197">
        <f>F30-J30</f>
        <v>270</v>
      </c>
      <c r="O30" s="197">
        <f>G30-K30</f>
        <v>175</v>
      </c>
      <c r="P30" s="197">
        <f>H30-L30</f>
        <v>90</v>
      </c>
      <c r="Q30" s="209"/>
    </row>
    <row r="31" spans="1:17" x14ac:dyDescent="0.15">
      <c r="A31" s="96">
        <v>17</v>
      </c>
      <c r="B31" s="1194" t="s">
        <v>346</v>
      </c>
      <c r="C31" s="1195">
        <v>2.34</v>
      </c>
      <c r="D31" s="1202"/>
      <c r="E31" s="1196">
        <f>F31+G31+H31</f>
        <v>505</v>
      </c>
      <c r="F31" s="1196">
        <v>270</v>
      </c>
      <c r="G31" s="1196">
        <f>IF(C31&lt;3.33,165,IF(C31&lt;4.32,175,IF(C31&lt;4.4,200,IF(C31&lt;5.76,220,IF(C31&lt;6.2,260,315)))))</f>
        <v>165</v>
      </c>
      <c r="H31" s="1196">
        <f>IF(C31&lt;3.33,70,IF(C31&lt;4.32,90,IF(C31&lt;4.4,100,120)))</f>
        <v>70</v>
      </c>
      <c r="I31" s="1196">
        <f>J31+K31+L31</f>
        <v>0</v>
      </c>
      <c r="J31" s="1196">
        <f>IF(D31="TK",F31*0.3,IF(D31="PK",F31*0.25,IF(OR(D31="TBM",D31="BTLCD"),F31*0.2,IF(OR(D31="PCTCD",D31="CTCD"),F31*0.1,IF(OR(D31="TLĐT",D31="CVHT"),F31*0.15,IF(D31="NCS",F31*0.7,0))))))</f>
        <v>0</v>
      </c>
      <c r="K31" s="1196">
        <f>IF(D31="TK",G31*0.3,IF(D31="PK",G31*0.25,IF(OR(D31="TBM",D31="BTLCD"),G31*0.2,IF(OR(D31="PCTCD",D31="CTCD"),F31*0.1,IF(OR(D31="TLĐT",D31="NCS,TLĐT",D31="NCS,CVHT",D31="CVHT"),G31*0.15,0)))))</f>
        <v>0</v>
      </c>
      <c r="L31" s="1196">
        <f>IF(OR(D31="NCS",D31="NCS,TLĐT"),H31*0.7,0)</f>
        <v>0</v>
      </c>
      <c r="M31" s="1196">
        <f>N31+O31+P31</f>
        <v>505</v>
      </c>
      <c r="N31" s="1196">
        <f>F31-J31</f>
        <v>270</v>
      </c>
      <c r="O31" s="1196">
        <f>G31-K31</f>
        <v>165</v>
      </c>
      <c r="P31" s="1196">
        <f>H31-L31</f>
        <v>70</v>
      </c>
      <c r="Q31" s="1197"/>
    </row>
    <row r="32" spans="1:17" ht="14" x14ac:dyDescent="0.15">
      <c r="A32" s="1193">
        <v>18</v>
      </c>
      <c r="B32" s="1198" t="s">
        <v>1114</v>
      </c>
      <c r="C32" s="1198"/>
      <c r="D32" s="1198"/>
      <c r="E32" s="1199"/>
      <c r="F32" s="1199"/>
      <c r="G32" s="1199"/>
      <c r="H32" s="1199"/>
      <c r="I32" s="1199"/>
      <c r="J32" s="1199"/>
      <c r="K32" s="1199"/>
      <c r="L32" s="1199"/>
      <c r="M32" s="1199"/>
      <c r="N32" s="1199"/>
      <c r="O32" s="1199"/>
      <c r="P32" s="1199"/>
      <c r="Q32" s="1200" t="s">
        <v>1115</v>
      </c>
    </row>
  </sheetData>
  <mergeCells count="13">
    <mergeCell ref="H4:Q4"/>
    <mergeCell ref="A1:B1"/>
    <mergeCell ref="E1:P1"/>
    <mergeCell ref="A2:B2"/>
    <mergeCell ref="E2:P2"/>
    <mergeCell ref="A3:Q3"/>
    <mergeCell ref="Q5:Q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0"/>
  <sheetViews>
    <sheetView zoomScale="115" zoomScaleNormal="115" zoomScalePageLayoutView="115" workbookViewId="0">
      <pane xSplit="2" ySplit="7" topLeftCell="C11" activePane="bottomRight" state="frozen"/>
      <selection pane="topRight" activeCell="C1" sqref="C1"/>
      <selection pane="bottomLeft" activeCell="A8" sqref="A8"/>
      <selection pane="bottomRight" activeCell="D18" sqref="D18"/>
    </sheetView>
  </sheetViews>
  <sheetFormatPr baseColWidth="10" defaultColWidth="8.83203125" defaultRowHeight="13" x14ac:dyDescent="0.15"/>
  <cols>
    <col min="1" max="1" width="5.5" style="1" customWidth="1"/>
    <col min="2" max="2" width="28.83203125" style="2" customWidth="1"/>
    <col min="3" max="3" width="7.83203125" style="2" customWidth="1"/>
    <col min="4" max="4" width="7.6640625" style="2" customWidth="1"/>
    <col min="5" max="6" width="5.6640625" customWidth="1"/>
    <col min="7" max="7" width="6.5" customWidth="1"/>
    <col min="8" max="8" width="6.6640625" customWidth="1"/>
    <col min="9" max="10" width="5.6640625" customWidth="1"/>
    <col min="11" max="11" width="6.1640625" customWidth="1"/>
    <col min="12" max="12" width="9.1640625" customWidth="1"/>
    <col min="13" max="14" width="5.6640625" customWidth="1"/>
    <col min="15" max="15" width="6.5" customWidth="1"/>
    <col min="16" max="16" width="7.1640625" customWidth="1"/>
    <col min="17" max="17" width="18.6640625" customWidth="1"/>
  </cols>
  <sheetData>
    <row r="1" spans="1:17" ht="14.25" customHeight="1" x14ac:dyDescent="0.2">
      <c r="A1" s="1143" t="s">
        <v>3</v>
      </c>
      <c r="B1" s="1143"/>
      <c r="C1" s="190"/>
      <c r="D1" s="10"/>
      <c r="E1" s="1144"/>
      <c r="F1" s="1144"/>
      <c r="G1" s="1144"/>
      <c r="H1" s="1144"/>
      <c r="I1" s="1144"/>
      <c r="J1" s="1144"/>
      <c r="K1" s="1144"/>
      <c r="L1" s="1144"/>
      <c r="M1" s="1144"/>
      <c r="N1" s="1144"/>
      <c r="O1" s="1144"/>
      <c r="P1" s="1144"/>
      <c r="Q1" s="181" t="s">
        <v>32</v>
      </c>
    </row>
    <row r="2" spans="1:17" ht="16.5" customHeight="1" x14ac:dyDescent="0.2">
      <c r="A2" s="1066" t="s">
        <v>299</v>
      </c>
      <c r="B2" s="1066"/>
      <c r="C2" s="188"/>
      <c r="D2" s="10"/>
      <c r="E2" s="1125"/>
      <c r="F2" s="1125"/>
      <c r="G2" s="1125"/>
      <c r="H2" s="1125"/>
      <c r="I2" s="1125"/>
      <c r="J2" s="1125"/>
      <c r="K2" s="1125"/>
      <c r="L2" s="1125"/>
      <c r="M2" s="1125"/>
      <c r="N2" s="1125"/>
      <c r="O2" s="1125"/>
      <c r="P2" s="1125"/>
      <c r="Q2" s="11"/>
    </row>
    <row r="3" spans="1:17" ht="21.75" customHeight="1" x14ac:dyDescent="0.15">
      <c r="A3" s="1064" t="s">
        <v>1037</v>
      </c>
      <c r="B3" s="1064"/>
      <c r="C3" s="1064"/>
      <c r="D3" s="1064"/>
      <c r="E3" s="1064"/>
      <c r="F3" s="1064"/>
      <c r="G3" s="1064"/>
      <c r="H3" s="1064"/>
      <c r="I3" s="1064"/>
      <c r="J3" s="1064"/>
      <c r="K3" s="1064"/>
      <c r="L3" s="1064"/>
      <c r="M3" s="1064"/>
      <c r="N3" s="1064"/>
      <c r="O3" s="1064"/>
      <c r="P3" s="1064"/>
      <c r="Q3" s="1064"/>
    </row>
    <row r="4" spans="1:17" ht="14" thickBot="1" x14ac:dyDescent="0.2">
      <c r="A4" s="58"/>
      <c r="B4" s="58"/>
      <c r="C4" s="58"/>
      <c r="D4" s="58"/>
      <c r="E4" s="58"/>
      <c r="F4" s="58"/>
      <c r="G4" s="58"/>
      <c r="H4" s="1068" t="s">
        <v>77</v>
      </c>
      <c r="I4" s="1068"/>
      <c r="J4" s="1068"/>
      <c r="K4" s="1068"/>
      <c r="L4" s="1068"/>
      <c r="M4" s="1068"/>
      <c r="N4" s="1068"/>
      <c r="O4" s="1068"/>
      <c r="P4" s="1068"/>
      <c r="Q4" s="1068"/>
    </row>
    <row r="5" spans="1:17" ht="27.75" customHeight="1" thickTop="1" x14ac:dyDescent="0.15">
      <c r="A5" s="1138" t="s">
        <v>0</v>
      </c>
      <c r="B5" s="1140" t="s">
        <v>9</v>
      </c>
      <c r="C5" s="192"/>
      <c r="D5" s="1140" t="s">
        <v>10</v>
      </c>
      <c r="E5" s="1142" t="s">
        <v>15</v>
      </c>
      <c r="F5" s="1142"/>
      <c r="G5" s="1142"/>
      <c r="H5" s="1142"/>
      <c r="I5" s="1142" t="s">
        <v>215</v>
      </c>
      <c r="J5" s="1142"/>
      <c r="K5" s="1142"/>
      <c r="L5" s="1142"/>
      <c r="M5" s="1142" t="s">
        <v>16</v>
      </c>
      <c r="N5" s="1142"/>
      <c r="O5" s="1142"/>
      <c r="P5" s="1142"/>
      <c r="Q5" s="1132" t="s">
        <v>2</v>
      </c>
    </row>
    <row r="6" spans="1:17" ht="51" customHeight="1" x14ac:dyDescent="0.15">
      <c r="A6" s="1139"/>
      <c r="B6" s="1141"/>
      <c r="C6" s="193" t="s">
        <v>298</v>
      </c>
      <c r="D6" s="1141"/>
      <c r="E6" s="193" t="s">
        <v>14</v>
      </c>
      <c r="F6" s="193" t="s">
        <v>11</v>
      </c>
      <c r="G6" s="193" t="s">
        <v>12</v>
      </c>
      <c r="H6" s="193" t="s">
        <v>13</v>
      </c>
      <c r="I6" s="193" t="s">
        <v>14</v>
      </c>
      <c r="J6" s="193" t="s">
        <v>11</v>
      </c>
      <c r="K6" s="193" t="s">
        <v>12</v>
      </c>
      <c r="L6" s="193" t="s">
        <v>13</v>
      </c>
      <c r="M6" s="193" t="s">
        <v>14</v>
      </c>
      <c r="N6" s="193" t="s">
        <v>11</v>
      </c>
      <c r="O6" s="193" t="s">
        <v>12</v>
      </c>
      <c r="P6" s="193" t="s">
        <v>13</v>
      </c>
      <c r="Q6" s="1133"/>
    </row>
    <row r="7" spans="1:17" ht="14" x14ac:dyDescent="0.15">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15">
      <c r="A8" s="92"/>
      <c r="B8" s="20" t="s">
        <v>968</v>
      </c>
      <c r="C8" s="20"/>
      <c r="D8" s="23"/>
      <c r="E8" s="23"/>
      <c r="F8" s="23"/>
      <c r="G8" s="23"/>
      <c r="H8" s="23"/>
      <c r="I8" s="23"/>
      <c r="J8" s="23"/>
      <c r="K8" s="23"/>
      <c r="L8" s="23"/>
      <c r="M8" s="23"/>
      <c r="N8" s="23"/>
      <c r="O8" s="23"/>
      <c r="P8" s="23"/>
      <c r="Q8" s="93"/>
    </row>
    <row r="9" spans="1:17" s="19" customFormat="1" ht="18.75" customHeight="1" x14ac:dyDescent="0.15">
      <c r="A9" s="94"/>
      <c r="B9" s="22" t="s">
        <v>564</v>
      </c>
      <c r="C9" s="22"/>
      <c r="D9" s="21"/>
      <c r="E9" s="21"/>
      <c r="F9" s="21"/>
      <c r="G9" s="21"/>
      <c r="H9" s="21"/>
      <c r="I9" s="21"/>
      <c r="J9" s="21"/>
      <c r="K9" s="21"/>
      <c r="L9" s="21"/>
      <c r="M9" s="21"/>
      <c r="N9" s="21"/>
      <c r="O9" s="21"/>
      <c r="P9" s="21"/>
      <c r="Q9" s="95"/>
    </row>
    <row r="10" spans="1:17" s="19" customFormat="1" ht="18.75" customHeight="1" x14ac:dyDescent="0.15">
      <c r="A10" s="94"/>
      <c r="B10" s="22" t="s">
        <v>969</v>
      </c>
      <c r="C10" s="22"/>
      <c r="D10" s="21"/>
      <c r="E10" s="21"/>
      <c r="F10" s="21"/>
      <c r="G10" s="21"/>
      <c r="H10" s="21"/>
      <c r="I10" s="21"/>
      <c r="J10" s="21"/>
      <c r="K10" s="21"/>
      <c r="L10" s="21"/>
      <c r="M10" s="21"/>
      <c r="N10" s="21"/>
      <c r="O10" s="21"/>
      <c r="P10" s="21"/>
      <c r="Q10" s="95"/>
    </row>
    <row r="11" spans="1:17" s="19" customFormat="1" ht="22.5" customHeight="1" x14ac:dyDescent="0.15">
      <c r="A11" s="94"/>
      <c r="B11" s="22" t="s">
        <v>300</v>
      </c>
      <c r="C11" s="22"/>
      <c r="D11" s="21"/>
      <c r="E11" s="21"/>
      <c r="F11" s="21"/>
      <c r="G11" s="21"/>
      <c r="H11" s="21"/>
      <c r="I11" s="21"/>
      <c r="J11" s="21"/>
      <c r="K11" s="21"/>
      <c r="L11" s="21"/>
      <c r="M11" s="21"/>
      <c r="N11" s="21"/>
      <c r="O11" s="21"/>
      <c r="P11" s="21"/>
      <c r="Q11" s="95"/>
    </row>
    <row r="12" spans="1:17" s="19" customFormat="1" ht="24" customHeight="1" x14ac:dyDescent="0.15">
      <c r="A12" s="94"/>
      <c r="B12" s="22" t="s">
        <v>970</v>
      </c>
      <c r="C12" s="22"/>
      <c r="D12" s="21"/>
      <c r="E12" s="21"/>
      <c r="F12" s="21"/>
      <c r="G12" s="21"/>
      <c r="H12" s="21"/>
      <c r="I12" s="21"/>
      <c r="J12" s="21"/>
      <c r="K12" s="21"/>
      <c r="L12" s="21"/>
      <c r="M12" s="21"/>
      <c r="N12" s="21"/>
      <c r="O12" s="21"/>
      <c r="P12" s="21"/>
      <c r="Q12" s="95"/>
    </row>
    <row r="13" spans="1:17" s="19" customFormat="1" ht="18.75" customHeight="1" x14ac:dyDescent="0.15">
      <c r="A13" s="94"/>
      <c r="B13" s="22" t="s">
        <v>302</v>
      </c>
      <c r="C13" s="22"/>
      <c r="D13" s="21"/>
      <c r="E13" s="21"/>
      <c r="F13" s="21"/>
      <c r="G13" s="21"/>
      <c r="H13" s="21"/>
      <c r="I13" s="21"/>
      <c r="J13" s="21"/>
      <c r="K13" s="21"/>
      <c r="L13" s="21"/>
      <c r="M13" s="21"/>
      <c r="N13" s="21"/>
      <c r="O13" s="21"/>
      <c r="P13" s="21"/>
      <c r="Q13" s="95"/>
    </row>
    <row r="14" spans="1:17" s="3" customFormat="1" ht="15.75" customHeight="1" x14ac:dyDescent="0.15">
      <c r="A14" s="96"/>
      <c r="B14" s="97"/>
      <c r="C14" s="97"/>
      <c r="D14" s="98"/>
      <c r="E14" s="99"/>
      <c r="F14" s="99"/>
      <c r="G14" s="99"/>
      <c r="H14" s="99"/>
      <c r="I14" s="99"/>
      <c r="J14" s="99"/>
      <c r="K14" s="99"/>
      <c r="L14" s="99"/>
      <c r="M14" s="99"/>
      <c r="N14" s="99"/>
      <c r="O14" s="99"/>
      <c r="P14" s="99"/>
      <c r="Q14" s="100"/>
    </row>
    <row r="15" spans="1:17" s="3" customFormat="1" ht="15.75" customHeight="1" x14ac:dyDescent="0.15">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15">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15">
      <c r="A17" s="96">
        <v>3</v>
      </c>
      <c r="B17" s="202" t="s">
        <v>322</v>
      </c>
      <c r="C17" s="201">
        <v>3.99</v>
      </c>
      <c r="D17" s="204"/>
      <c r="E17" s="197">
        <f t="shared" si="0"/>
        <v>535</v>
      </c>
      <c r="F17" s="197">
        <v>270</v>
      </c>
      <c r="G17" s="197">
        <f t="shared" si="1"/>
        <v>175</v>
      </c>
      <c r="H17" s="197">
        <f t="shared" si="2"/>
        <v>90</v>
      </c>
      <c r="I17" s="197">
        <f t="shared" si="3"/>
        <v>0</v>
      </c>
      <c r="J17" s="197">
        <f t="shared" si="7"/>
        <v>0</v>
      </c>
      <c r="K17" s="197">
        <f t="shared" si="8"/>
        <v>0</v>
      </c>
      <c r="L17" s="197">
        <f t="shared" si="4"/>
        <v>0</v>
      </c>
      <c r="M17" s="197">
        <f t="shared" si="5"/>
        <v>535</v>
      </c>
      <c r="N17" s="197">
        <f t="shared" si="6"/>
        <v>270</v>
      </c>
      <c r="O17" s="197">
        <f t="shared" si="6"/>
        <v>175</v>
      </c>
      <c r="P17" s="197">
        <f t="shared" si="6"/>
        <v>90</v>
      </c>
      <c r="Q17" s="199" t="s">
        <v>312</v>
      </c>
    </row>
    <row r="18" spans="1:17" s="3" customFormat="1" ht="15.75" customHeight="1" x14ac:dyDescent="0.15">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15">
      <c r="A19" s="96">
        <v>5</v>
      </c>
      <c r="B19" s="202" t="s">
        <v>324</v>
      </c>
      <c r="C19" s="196">
        <v>3.66</v>
      </c>
      <c r="D19" s="204" t="s">
        <v>335</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1034</v>
      </c>
    </row>
    <row r="20" spans="1:17" s="3" customFormat="1" ht="15.75" customHeight="1" x14ac:dyDescent="0.15">
      <c r="A20" s="96">
        <v>6</v>
      </c>
      <c r="B20" s="195" t="s">
        <v>614</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15">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15">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15">
      <c r="A23" s="96">
        <v>9</v>
      </c>
      <c r="B23" s="417" t="s">
        <v>644</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15">
      <c r="A24" s="416">
        <v>10</v>
      </c>
      <c r="B24" s="440" t="s">
        <v>645</v>
      </c>
      <c r="C24" s="893">
        <v>2.34</v>
      </c>
      <c r="D24" s="204" t="s">
        <v>966</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967</v>
      </c>
    </row>
    <row r="25" spans="1:17" s="3" customFormat="1" ht="15.75" customHeight="1" thickBot="1" x14ac:dyDescent="0.2">
      <c r="A25" s="1134" t="s">
        <v>327</v>
      </c>
      <c r="B25" s="1135"/>
      <c r="C25" s="191"/>
      <c r="D25" s="106"/>
      <c r="E25" s="205">
        <f t="shared" ref="E25:P25" si="16">SUM(E15:E24)</f>
        <v>5470</v>
      </c>
      <c r="F25" s="205">
        <f t="shared" si="16"/>
        <v>2700</v>
      </c>
      <c r="G25" s="205">
        <f t="shared" si="16"/>
        <v>1820</v>
      </c>
      <c r="H25" s="205">
        <f t="shared" si="16"/>
        <v>920</v>
      </c>
      <c r="I25" s="205">
        <f t="shared" si="16"/>
        <v>920.75</v>
      </c>
      <c r="J25" s="205">
        <f t="shared" si="16"/>
        <v>634.5</v>
      </c>
      <c r="K25" s="205">
        <f t="shared" si="16"/>
        <v>160.25</v>
      </c>
      <c r="L25" s="205">
        <f t="shared" si="16"/>
        <v>125.99999999999999</v>
      </c>
      <c r="M25" s="205">
        <f t="shared" si="16"/>
        <v>4519.25</v>
      </c>
      <c r="N25" s="205">
        <f t="shared" si="16"/>
        <v>2065.5</v>
      </c>
      <c r="O25" s="205">
        <f t="shared" si="16"/>
        <v>1659.75</v>
      </c>
      <c r="P25" s="205">
        <f t="shared" si="16"/>
        <v>794</v>
      </c>
      <c r="Q25" s="107"/>
    </row>
    <row r="26" spans="1:17" ht="14" thickTop="1" x14ac:dyDescent="0.15">
      <c r="A26" s="189"/>
      <c r="B26" s="10"/>
      <c r="C26" s="10"/>
      <c r="D26" s="10"/>
      <c r="E26" s="1136" t="s">
        <v>909</v>
      </c>
      <c r="F26" s="1136"/>
      <c r="G26" s="1136"/>
      <c r="H26" s="1136"/>
      <c r="I26" s="1136"/>
      <c r="J26" s="1136"/>
      <c r="K26" s="1136"/>
      <c r="L26" s="1136"/>
      <c r="M26" s="1136"/>
      <c r="N26" s="1136"/>
      <c r="O26" s="1136"/>
      <c r="P26" s="1136"/>
      <c r="Q26" s="1136"/>
    </row>
    <row r="27" spans="1:17" x14ac:dyDescent="0.15">
      <c r="A27" s="189"/>
      <c r="B27" s="15"/>
      <c r="C27" s="15"/>
      <c r="D27" s="10"/>
      <c r="F27" s="108"/>
      <c r="G27" s="108"/>
      <c r="H27" s="108"/>
      <c r="I27" s="108"/>
      <c r="J27" s="108"/>
      <c r="K27" s="108"/>
      <c r="L27" s="108"/>
      <c r="M27" s="108"/>
      <c r="N27" s="1066"/>
      <c r="O27" s="1066"/>
      <c r="P27" s="1066"/>
      <c r="Q27" s="1066"/>
    </row>
    <row r="28" spans="1:17" ht="27" customHeight="1" x14ac:dyDescent="0.15">
      <c r="A28" s="1137" t="s">
        <v>241</v>
      </c>
      <c r="B28" s="1137"/>
      <c r="C28" s="1137"/>
      <c r="D28" s="1137"/>
      <c r="E28" s="1137"/>
      <c r="F28" s="1137"/>
      <c r="G28" s="1137"/>
      <c r="H28" s="1137"/>
      <c r="I28" s="1137"/>
      <c r="J28" s="1137"/>
      <c r="K28" s="1137"/>
      <c r="L28" s="1137"/>
      <c r="M28" s="1137"/>
      <c r="N28" s="24"/>
      <c r="O28" s="24"/>
      <c r="P28" s="24"/>
      <c r="Q28" s="24"/>
    </row>
    <row r="29" spans="1:17" x14ac:dyDescent="0.15">
      <c r="A29" s="189"/>
      <c r="B29" s="16"/>
      <c r="C29" s="16"/>
      <c r="D29" s="10"/>
      <c r="E29" s="1066"/>
      <c r="F29" s="1066"/>
      <c r="G29" s="1066"/>
      <c r="H29" s="1066"/>
      <c r="I29" s="1066"/>
      <c r="J29" s="1066"/>
      <c r="K29" s="1066"/>
      <c r="L29" s="1066"/>
      <c r="M29" s="1066"/>
      <c r="N29" s="1066"/>
      <c r="O29" s="1066"/>
      <c r="P29" s="1066"/>
      <c r="Q29" s="1066"/>
    </row>
    <row r="30" spans="1:17" x14ac:dyDescent="0.15">
      <c r="A30" s="189"/>
      <c r="B30" s="10"/>
      <c r="C30" s="10"/>
      <c r="D30" s="10"/>
      <c r="E30" s="1131"/>
      <c r="F30" s="1131"/>
      <c r="G30" s="1131"/>
      <c r="H30" s="1131"/>
      <c r="I30" s="1131"/>
      <c r="J30" s="1131"/>
      <c r="K30" s="1131"/>
      <c r="L30" s="1131"/>
      <c r="M30" s="1131"/>
      <c r="N30" s="1131"/>
      <c r="O30" s="1131"/>
      <c r="P30" s="1131"/>
      <c r="Q30" s="1131"/>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baseColWidth="10" defaultColWidth="8.83203125" defaultRowHeight="13" x14ac:dyDescent="0.15"/>
  <cols>
    <col min="1" max="1" width="5.5" style="1" customWidth="1"/>
    <col min="2" max="2" width="28.5" style="2" customWidth="1"/>
    <col min="3" max="3" width="7.83203125" style="2" customWidth="1"/>
    <col min="4" max="4" width="6.5" style="2" customWidth="1"/>
    <col min="5" max="6" width="5.6640625" customWidth="1"/>
    <col min="7" max="7" width="6.5" customWidth="1"/>
    <col min="8" max="8" width="6.6640625" customWidth="1"/>
    <col min="9" max="10" width="5.6640625" customWidth="1"/>
    <col min="11" max="11" width="6.1640625" customWidth="1"/>
    <col min="12" max="12" width="7.83203125" customWidth="1"/>
    <col min="13" max="13" width="5.6640625" customWidth="1"/>
    <col min="14" max="15" width="6.5" customWidth="1"/>
    <col min="16" max="16" width="7.1640625" customWidth="1"/>
    <col min="17" max="17" width="20.5" customWidth="1"/>
  </cols>
  <sheetData>
    <row r="1" spans="1:17" ht="14.25" customHeight="1" x14ac:dyDescent="0.2">
      <c r="A1" s="1143" t="s">
        <v>3</v>
      </c>
      <c r="B1" s="1143"/>
      <c r="C1" s="190"/>
      <c r="D1" s="10"/>
      <c r="E1" s="1144"/>
      <c r="F1" s="1144"/>
      <c r="G1" s="1144"/>
      <c r="H1" s="1144"/>
      <c r="I1" s="1144"/>
      <c r="J1" s="1144"/>
      <c r="K1" s="1144"/>
      <c r="L1" s="1144"/>
      <c r="M1" s="1144"/>
      <c r="N1" s="1144"/>
      <c r="O1" s="1144"/>
      <c r="P1" s="1144"/>
      <c r="Q1" s="181" t="s">
        <v>32</v>
      </c>
    </row>
    <row r="2" spans="1:17" ht="16.5" customHeight="1" x14ac:dyDescent="0.2">
      <c r="A2" s="1066" t="s">
        <v>299</v>
      </c>
      <c r="B2" s="1066"/>
      <c r="C2" s="188"/>
      <c r="D2" s="10"/>
      <c r="E2" s="1125"/>
      <c r="F2" s="1125"/>
      <c r="G2" s="1125"/>
      <c r="H2" s="1125"/>
      <c r="I2" s="1125"/>
      <c r="J2" s="1125"/>
      <c r="K2" s="1125"/>
      <c r="L2" s="1125"/>
      <c r="M2" s="1125"/>
      <c r="N2" s="1125"/>
      <c r="O2" s="1125"/>
      <c r="P2" s="1125"/>
      <c r="Q2" s="11"/>
    </row>
    <row r="3" spans="1:17" ht="21.75" customHeight="1" x14ac:dyDescent="0.15">
      <c r="A3" s="1064" t="s">
        <v>1000</v>
      </c>
      <c r="B3" s="1064"/>
      <c r="C3" s="1064"/>
      <c r="D3" s="1064"/>
      <c r="E3" s="1064"/>
      <c r="F3" s="1064"/>
      <c r="G3" s="1064"/>
      <c r="H3" s="1064"/>
      <c r="I3" s="1064"/>
      <c r="J3" s="1064"/>
      <c r="K3" s="1064"/>
      <c r="L3" s="1064"/>
      <c r="M3" s="1064"/>
      <c r="N3" s="1064"/>
      <c r="O3" s="1064"/>
      <c r="P3" s="1064"/>
      <c r="Q3" s="1064"/>
    </row>
    <row r="4" spans="1:17" ht="14" thickBot="1" x14ac:dyDescent="0.2">
      <c r="A4" s="58"/>
      <c r="B4" s="58"/>
      <c r="C4" s="58"/>
      <c r="D4" s="58"/>
      <c r="E4" s="58"/>
      <c r="F4" s="58"/>
      <c r="G4" s="58"/>
      <c r="H4" s="1068" t="s">
        <v>77</v>
      </c>
      <c r="I4" s="1068"/>
      <c r="J4" s="1068"/>
      <c r="K4" s="1068"/>
      <c r="L4" s="1068"/>
      <c r="M4" s="1068"/>
      <c r="N4" s="1068"/>
      <c r="O4" s="1068"/>
      <c r="P4" s="1068"/>
      <c r="Q4" s="1068"/>
    </row>
    <row r="5" spans="1:17" ht="27.75" customHeight="1" thickTop="1" x14ac:dyDescent="0.15">
      <c r="A5" s="1138" t="s">
        <v>0</v>
      </c>
      <c r="B5" s="1140" t="s">
        <v>9</v>
      </c>
      <c r="C5" s="192"/>
      <c r="D5" s="1140" t="s">
        <v>10</v>
      </c>
      <c r="E5" s="1142" t="s">
        <v>15</v>
      </c>
      <c r="F5" s="1142"/>
      <c r="G5" s="1142"/>
      <c r="H5" s="1142"/>
      <c r="I5" s="1142" t="s">
        <v>215</v>
      </c>
      <c r="J5" s="1142"/>
      <c r="K5" s="1142"/>
      <c r="L5" s="1142"/>
      <c r="M5" s="1142" t="s">
        <v>16</v>
      </c>
      <c r="N5" s="1142"/>
      <c r="O5" s="1142"/>
      <c r="P5" s="1142"/>
      <c r="Q5" s="1132" t="s">
        <v>2</v>
      </c>
    </row>
    <row r="6" spans="1:17" ht="51" customHeight="1" x14ac:dyDescent="0.15">
      <c r="A6" s="1139"/>
      <c r="B6" s="1141"/>
      <c r="C6" s="193" t="s">
        <v>298</v>
      </c>
      <c r="D6" s="1141"/>
      <c r="E6" s="55" t="s">
        <v>14</v>
      </c>
      <c r="F6" s="55" t="s">
        <v>11</v>
      </c>
      <c r="G6" s="55" t="s">
        <v>12</v>
      </c>
      <c r="H6" s="55" t="s">
        <v>13</v>
      </c>
      <c r="I6" s="55" t="s">
        <v>14</v>
      </c>
      <c r="J6" s="55" t="s">
        <v>11</v>
      </c>
      <c r="K6" s="55" t="s">
        <v>12</v>
      </c>
      <c r="L6" s="55" t="s">
        <v>13</v>
      </c>
      <c r="M6" s="55" t="s">
        <v>14</v>
      </c>
      <c r="N6" s="55" t="s">
        <v>11</v>
      </c>
      <c r="O6" s="55" t="s">
        <v>12</v>
      </c>
      <c r="P6" s="55" t="s">
        <v>13</v>
      </c>
      <c r="Q6" s="1133"/>
    </row>
    <row r="7" spans="1:17" ht="24" x14ac:dyDescent="0.15">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15">
      <c r="A8" s="92"/>
      <c r="B8" s="20" t="s">
        <v>563</v>
      </c>
      <c r="C8" s="20"/>
      <c r="D8" s="23"/>
      <c r="E8" s="23"/>
      <c r="F8" s="23"/>
      <c r="G8" s="23"/>
      <c r="H8" s="23"/>
      <c r="I8" s="23"/>
      <c r="J8" s="23"/>
      <c r="K8" s="23"/>
      <c r="L8" s="23"/>
      <c r="M8" s="23"/>
      <c r="N8" s="23"/>
      <c r="O8" s="23"/>
      <c r="P8" s="23"/>
      <c r="Q8" s="93"/>
    </row>
    <row r="9" spans="1:17" s="19" customFormat="1" ht="18.75" customHeight="1" x14ac:dyDescent="0.15">
      <c r="A9" s="94"/>
      <c r="B9" s="22" t="s">
        <v>566</v>
      </c>
      <c r="C9" s="22"/>
      <c r="D9" s="21"/>
      <c r="E9" s="21"/>
      <c r="F9" s="21"/>
      <c r="G9" s="21"/>
      <c r="H9" s="21"/>
      <c r="I9" s="21"/>
      <c r="J9" s="21"/>
      <c r="K9" s="21"/>
      <c r="L9" s="21"/>
      <c r="M9" s="21"/>
      <c r="N9" s="21"/>
      <c r="O9" s="21"/>
      <c r="P9" s="21"/>
      <c r="Q9" s="95"/>
    </row>
    <row r="10" spans="1:17" s="19" customFormat="1" ht="18.75" customHeight="1" x14ac:dyDescent="0.15">
      <c r="A10" s="94"/>
      <c r="B10" s="22" t="s">
        <v>565</v>
      </c>
      <c r="C10" s="22"/>
      <c r="D10" s="21"/>
      <c r="E10" s="21"/>
      <c r="F10" s="21"/>
      <c r="G10" s="21"/>
      <c r="H10" s="21"/>
      <c r="I10" s="21"/>
      <c r="J10" s="21"/>
      <c r="K10" s="21"/>
      <c r="L10" s="21"/>
      <c r="M10" s="21"/>
      <c r="N10" s="21"/>
      <c r="O10" s="21"/>
      <c r="P10" s="21"/>
      <c r="Q10" s="95"/>
    </row>
    <row r="11" spans="1:17" s="19" customFormat="1" ht="24.75" customHeight="1" x14ac:dyDescent="0.15">
      <c r="A11" s="94"/>
      <c r="B11" s="22" t="s">
        <v>300</v>
      </c>
      <c r="C11" s="22"/>
      <c r="D11" s="21"/>
      <c r="E11" s="21"/>
      <c r="F11" s="21"/>
      <c r="G11" s="21"/>
      <c r="H11" s="21"/>
      <c r="I11" s="21"/>
      <c r="J11" s="21"/>
      <c r="K11" s="21"/>
      <c r="L11" s="21"/>
      <c r="M11" s="21"/>
      <c r="N11" s="21"/>
      <c r="O11" s="21"/>
      <c r="P11" s="21"/>
      <c r="Q11" s="95"/>
    </row>
    <row r="12" spans="1:17" s="19" customFormat="1" ht="30.75" customHeight="1" x14ac:dyDescent="0.15">
      <c r="A12" s="94"/>
      <c r="B12" s="22" t="s">
        <v>301</v>
      </c>
      <c r="C12" s="22"/>
      <c r="D12" s="21"/>
      <c r="E12" s="21"/>
      <c r="F12" s="21"/>
      <c r="G12" s="21"/>
      <c r="H12" s="21"/>
      <c r="I12" s="21"/>
      <c r="J12" s="21"/>
      <c r="K12" s="21"/>
      <c r="L12" s="21"/>
      <c r="M12" s="21"/>
      <c r="N12" s="21"/>
      <c r="O12" s="21"/>
      <c r="P12" s="21"/>
      <c r="Q12" s="95"/>
    </row>
    <row r="13" spans="1:17" s="19" customFormat="1" ht="21" customHeight="1" x14ac:dyDescent="0.15">
      <c r="A13" s="94"/>
      <c r="B13" s="22" t="s">
        <v>302</v>
      </c>
      <c r="C13" s="22"/>
      <c r="D13" s="21"/>
      <c r="E13" s="21"/>
      <c r="F13" s="21"/>
      <c r="G13" s="21"/>
      <c r="H13" s="21"/>
      <c r="I13" s="21"/>
      <c r="J13" s="21"/>
      <c r="K13" s="21"/>
      <c r="L13" s="21"/>
      <c r="M13" s="21"/>
      <c r="N13" s="21"/>
      <c r="O13" s="21"/>
      <c r="P13" s="21"/>
      <c r="Q13" s="95"/>
    </row>
    <row r="14" spans="1:17" s="3" customFormat="1" ht="15.75" customHeight="1" x14ac:dyDescent="0.15">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15">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15">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15">
      <c r="A17" s="96">
        <v>4</v>
      </c>
      <c r="B17" s="200" t="s">
        <v>309</v>
      </c>
      <c r="C17" s="201">
        <v>2.34</v>
      </c>
      <c r="D17" s="204" t="s">
        <v>999</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1001</v>
      </c>
    </row>
    <row r="18" spans="1:17" s="3" customFormat="1" ht="15.75" customHeight="1" x14ac:dyDescent="0.15">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15">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15">
      <c r="A20" s="96">
        <v>7</v>
      </c>
      <c r="B20" s="195" t="s">
        <v>313</v>
      </c>
      <c r="C20" s="196">
        <v>4.6500000000000004</v>
      </c>
      <c r="D20" s="204" t="s">
        <v>615</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615</v>
      </c>
    </row>
    <row r="21" spans="1:17" s="3" customFormat="1" ht="15.75" customHeight="1" x14ac:dyDescent="0.15">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15">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15">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
      <c r="A24" s="1134" t="s">
        <v>327</v>
      </c>
      <c r="B24" s="1135"/>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4" thickTop="1" x14ac:dyDescent="0.15">
      <c r="A25" s="14"/>
      <c r="B25" s="10"/>
      <c r="C25" s="10"/>
      <c r="D25" s="10"/>
      <c r="E25" s="1136" t="s">
        <v>909</v>
      </c>
      <c r="F25" s="1136"/>
      <c r="G25" s="1136"/>
      <c r="H25" s="1136"/>
      <c r="I25" s="1136"/>
      <c r="J25" s="1136"/>
      <c r="K25" s="1136"/>
      <c r="L25" s="1136"/>
      <c r="M25" s="1136"/>
      <c r="N25" s="1136"/>
      <c r="O25" s="1136"/>
      <c r="P25" s="1136"/>
      <c r="Q25" s="1136"/>
    </row>
    <row r="26" spans="1:17" x14ac:dyDescent="0.15">
      <c r="A26" s="14"/>
      <c r="B26" s="15"/>
      <c r="C26" s="15"/>
      <c r="D26" s="10"/>
      <c r="F26" s="108"/>
      <c r="G26" s="108"/>
      <c r="H26" s="108"/>
      <c r="I26" s="108"/>
      <c r="J26" s="108"/>
      <c r="K26" s="108"/>
      <c r="L26" s="108"/>
      <c r="M26" s="108"/>
      <c r="N26" s="1066"/>
      <c r="O26" s="1066"/>
      <c r="P26" s="1066"/>
      <c r="Q26" s="1066"/>
    </row>
    <row r="27" spans="1:17" ht="27" customHeight="1" x14ac:dyDescent="0.15">
      <c r="A27" s="1137" t="s">
        <v>241</v>
      </c>
      <c r="B27" s="1137"/>
      <c r="C27" s="1137"/>
      <c r="D27" s="1137"/>
      <c r="E27" s="1137"/>
      <c r="F27" s="1137"/>
      <c r="G27" s="1137"/>
      <c r="H27" s="1137"/>
      <c r="I27" s="1137"/>
      <c r="J27" s="1137"/>
      <c r="K27" s="1137"/>
      <c r="L27" s="1137"/>
      <c r="M27" s="1137"/>
      <c r="N27" s="24"/>
      <c r="O27" s="24"/>
      <c r="P27" s="24"/>
      <c r="Q27" s="24"/>
    </row>
    <row r="28" spans="1:17" x14ac:dyDescent="0.15">
      <c r="A28" s="14"/>
      <c r="B28" s="16"/>
      <c r="C28" s="16"/>
      <c r="D28" s="10"/>
      <c r="E28" s="1066"/>
      <c r="F28" s="1066"/>
      <c r="G28" s="1066"/>
      <c r="H28" s="1066"/>
      <c r="I28" s="1066"/>
      <c r="J28" s="1066"/>
      <c r="K28" s="1066"/>
      <c r="L28" s="1066"/>
      <c r="M28" s="1066"/>
      <c r="N28" s="1066"/>
      <c r="O28" s="1066"/>
      <c r="P28" s="1066"/>
      <c r="Q28" s="1066"/>
    </row>
    <row r="29" spans="1:17" x14ac:dyDescent="0.15">
      <c r="A29" s="14"/>
      <c r="B29" s="10"/>
      <c r="C29" s="10"/>
      <c r="D29" s="10"/>
      <c r="E29" s="1131"/>
      <c r="F29" s="1131"/>
      <c r="G29" s="1131"/>
      <c r="H29" s="1131"/>
      <c r="I29" s="1131"/>
      <c r="J29" s="1131"/>
      <c r="K29" s="1131"/>
      <c r="L29" s="1131"/>
      <c r="M29" s="1131"/>
      <c r="N29" s="1131"/>
      <c r="O29" s="1131"/>
      <c r="P29" s="1131"/>
      <c r="Q29" s="1131"/>
    </row>
  </sheetData>
  <mergeCells count="19">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 ref="E28:Q28"/>
    <mergeCell ref="E29:Q29"/>
    <mergeCell ref="E25:Q2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9"/>
  <sheetViews>
    <sheetView zoomScale="115" zoomScaleNormal="115" zoomScalePageLayoutView="115" workbookViewId="0">
      <pane xSplit="2" ySplit="5" topLeftCell="G13" activePane="bottomRight" state="frozen"/>
      <selection pane="topRight" activeCell="C1" sqref="C1"/>
      <selection pane="bottomLeft" activeCell="A8" sqref="A8"/>
      <selection pane="bottomRight" activeCell="B30" sqref="B30"/>
    </sheetView>
  </sheetViews>
  <sheetFormatPr baseColWidth="10" defaultColWidth="8.83203125" defaultRowHeight="13" x14ac:dyDescent="0.15"/>
  <cols>
    <col min="1" max="1" width="5.5" style="911" customWidth="1"/>
    <col min="2" max="2" width="52" style="912" customWidth="1"/>
    <col min="3" max="3" width="9.83203125" style="912" customWidth="1"/>
    <col min="4" max="4" width="12.33203125" style="912" customWidth="1"/>
    <col min="5" max="5" width="12.5" style="912" customWidth="1"/>
    <col min="6" max="6" width="7.83203125" style="912" customWidth="1"/>
    <col min="7" max="7" width="8.6640625" style="912" customWidth="1"/>
    <col min="8" max="8" width="13.6640625" style="783" customWidth="1"/>
    <col min="9" max="9" width="18" style="911" customWidth="1"/>
    <col min="10" max="16384" width="8.83203125" style="907"/>
  </cols>
  <sheetData>
    <row r="1" spans="1:14" ht="14.25" customHeight="1" x14ac:dyDescent="0.15">
      <c r="A1" s="1152" t="s">
        <v>137</v>
      </c>
      <c r="B1" s="1152"/>
      <c r="C1" s="1145"/>
      <c r="D1" s="1145"/>
      <c r="E1" s="1145"/>
      <c r="F1" s="1145"/>
      <c r="G1" s="1145"/>
      <c r="H1" s="785"/>
      <c r="I1" s="838" t="s">
        <v>31</v>
      </c>
      <c r="J1" s="6"/>
      <c r="K1" s="6"/>
      <c r="L1" s="6"/>
      <c r="M1" s="6"/>
      <c r="N1" s="6"/>
    </row>
    <row r="2" spans="1:14" x14ac:dyDescent="0.15">
      <c r="A2" s="1153" t="s">
        <v>349</v>
      </c>
      <c r="B2" s="1153"/>
      <c r="C2" s="1145"/>
      <c r="D2" s="1145"/>
      <c r="E2" s="1145"/>
      <c r="F2" s="1145"/>
      <c r="G2" s="1145"/>
      <c r="H2" s="785"/>
      <c r="I2" s="785"/>
      <c r="J2" s="6"/>
      <c r="K2" s="6"/>
      <c r="L2" s="6"/>
      <c r="M2" s="6"/>
      <c r="N2" s="6"/>
    </row>
    <row r="3" spans="1:14" ht="27" customHeight="1" x14ac:dyDescent="0.15">
      <c r="A3" s="1154" t="s">
        <v>1027</v>
      </c>
      <c r="B3" s="1154"/>
      <c r="C3" s="1154"/>
      <c r="D3" s="1154"/>
      <c r="E3" s="1154"/>
      <c r="F3" s="1154"/>
      <c r="G3" s="1154"/>
      <c r="H3" s="1154"/>
      <c r="I3" s="1154"/>
      <c r="J3" s="6"/>
      <c r="K3" s="6"/>
      <c r="L3" s="6"/>
      <c r="M3" s="6"/>
      <c r="N3" s="6"/>
    </row>
    <row r="4" spans="1:14" ht="14" thickBot="1" x14ac:dyDescent="0.2">
      <c r="A4" s="908"/>
      <c r="B4" s="908"/>
      <c r="C4" s="908"/>
      <c r="D4" s="908"/>
      <c r="E4" s="908"/>
      <c r="F4" s="908"/>
      <c r="G4" s="908"/>
      <c r="H4" s="917"/>
      <c r="I4" s="908" t="s">
        <v>547</v>
      </c>
      <c r="J4" s="6"/>
      <c r="K4" s="6"/>
      <c r="L4" s="6"/>
      <c r="M4" s="6"/>
      <c r="N4" s="6"/>
    </row>
    <row r="5" spans="1:14" ht="75" customHeight="1" thickTop="1" x14ac:dyDescent="0.15">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15">
      <c r="A6" s="254" t="s">
        <v>6</v>
      </c>
      <c r="B6" s="255" t="s">
        <v>78</v>
      </c>
      <c r="C6" s="256"/>
      <c r="D6" s="256"/>
      <c r="E6" s="256"/>
      <c r="F6" s="256"/>
      <c r="G6" s="256"/>
      <c r="H6" s="256"/>
      <c r="I6" s="256"/>
      <c r="J6" s="6"/>
      <c r="K6" s="6"/>
      <c r="L6" s="6"/>
      <c r="M6" s="6"/>
      <c r="N6" s="6"/>
    </row>
    <row r="7" spans="1:14" s="3" customFormat="1" ht="18" customHeight="1" x14ac:dyDescent="0.15">
      <c r="A7" s="532" t="s">
        <v>19</v>
      </c>
      <c r="B7" s="537" t="s">
        <v>104</v>
      </c>
      <c r="C7" s="537"/>
      <c r="D7" s="537"/>
      <c r="E7" s="532"/>
      <c r="F7" s="532"/>
      <c r="G7" s="532"/>
      <c r="H7" s="532"/>
      <c r="I7" s="254"/>
      <c r="J7" s="8"/>
      <c r="K7" s="8"/>
      <c r="L7" s="8"/>
      <c r="M7" s="8"/>
      <c r="N7" s="8"/>
    </row>
    <row r="8" spans="1:14" s="3" customFormat="1" ht="18" customHeight="1" x14ac:dyDescent="0.15">
      <c r="A8" s="536" t="s">
        <v>7</v>
      </c>
      <c r="B8" s="537" t="s">
        <v>79</v>
      </c>
      <c r="C8" s="535"/>
      <c r="D8" s="535"/>
      <c r="E8" s="532"/>
      <c r="F8" s="532"/>
      <c r="G8" s="532"/>
      <c r="H8" s="918">
        <f>SUM(H9:H11)</f>
        <v>190720</v>
      </c>
      <c r="I8" s="254"/>
      <c r="J8" s="8"/>
      <c r="K8" s="8"/>
      <c r="L8" s="8"/>
      <c r="M8" s="8"/>
      <c r="N8" s="8"/>
    </row>
    <row r="9" spans="1:14" s="3" customFormat="1" ht="18" customHeight="1" x14ac:dyDescent="0.15">
      <c r="A9" s="1054"/>
      <c r="B9" s="524" t="s">
        <v>1093</v>
      </c>
      <c r="C9" s="524"/>
      <c r="D9" s="524"/>
      <c r="E9" s="518"/>
      <c r="F9" s="518">
        <v>1</v>
      </c>
      <c r="G9" s="518"/>
      <c r="H9" s="1059">
        <v>161300</v>
      </c>
      <c r="I9" s="256" t="s">
        <v>359</v>
      </c>
      <c r="J9" s="8"/>
      <c r="K9" s="8"/>
      <c r="L9" s="8"/>
      <c r="M9" s="8"/>
      <c r="N9" s="8"/>
    </row>
    <row r="10" spans="1:14" s="3" customFormat="1" ht="18" customHeight="1" x14ac:dyDescent="0.15">
      <c r="A10" s="536"/>
      <c r="B10" s="535" t="s">
        <v>826</v>
      </c>
      <c r="C10" s="535"/>
      <c r="D10" s="535"/>
      <c r="E10" s="251" t="s">
        <v>351</v>
      </c>
      <c r="F10" s="532">
        <v>2</v>
      </c>
      <c r="G10" s="532"/>
      <c r="H10" s="919">
        <v>21560</v>
      </c>
      <c r="I10" s="256" t="s">
        <v>359</v>
      </c>
      <c r="J10" s="8"/>
      <c r="K10" s="8"/>
      <c r="L10" s="8"/>
      <c r="M10" s="8"/>
      <c r="N10" s="8"/>
    </row>
    <row r="11" spans="1:14" s="3" customFormat="1" ht="18" customHeight="1" x14ac:dyDescent="0.15">
      <c r="A11" s="536"/>
      <c r="B11" s="535" t="s">
        <v>528</v>
      </c>
      <c r="C11" s="251" t="s">
        <v>506</v>
      </c>
      <c r="D11" s="251" t="s">
        <v>959</v>
      </c>
      <c r="E11" s="532"/>
      <c r="F11" s="532">
        <v>2</v>
      </c>
      <c r="G11" s="532"/>
      <c r="H11" s="920">
        <v>7860</v>
      </c>
      <c r="I11" s="256" t="s">
        <v>359</v>
      </c>
      <c r="J11" s="8"/>
      <c r="K11" s="8"/>
      <c r="L11" s="8"/>
      <c r="M11" s="8"/>
      <c r="N11" s="8"/>
    </row>
    <row r="12" spans="1:14" s="3" customFormat="1" ht="18" customHeight="1" x14ac:dyDescent="0.15">
      <c r="A12" s="516" t="s">
        <v>8</v>
      </c>
      <c r="B12" s="517" t="s">
        <v>352</v>
      </c>
      <c r="C12" s="517"/>
      <c r="D12" s="518"/>
      <c r="E12" s="519"/>
      <c r="F12" s="519"/>
      <c r="G12" s="519"/>
      <c r="H12" s="921"/>
      <c r="I12" s="520"/>
      <c r="J12" s="8"/>
      <c r="K12" s="8"/>
      <c r="L12" s="8"/>
      <c r="M12" s="8"/>
      <c r="N12" s="8"/>
    </row>
    <row r="13" spans="1:14" s="3" customFormat="1" ht="18" customHeight="1" x14ac:dyDescent="0.15">
      <c r="A13" s="516">
        <v>1</v>
      </c>
      <c r="B13" s="517" t="s">
        <v>353</v>
      </c>
      <c r="C13" s="517"/>
      <c r="D13" s="518"/>
      <c r="E13" s="519"/>
      <c r="F13" s="519"/>
      <c r="G13" s="519"/>
      <c r="H13" s="922">
        <f>SUM(H14:H15)</f>
        <v>223434</v>
      </c>
      <c r="I13" s="520"/>
      <c r="J13" s="8"/>
      <c r="K13" s="8"/>
      <c r="L13" s="8"/>
      <c r="M13" s="8"/>
      <c r="N13" s="8"/>
    </row>
    <row r="14" spans="1:14" s="3" customFormat="1" ht="18" customHeight="1" x14ac:dyDescent="0.15">
      <c r="A14" s="521">
        <v>1.1000000000000001</v>
      </c>
      <c r="B14" s="522" t="s">
        <v>962</v>
      </c>
      <c r="C14" s="523" t="s">
        <v>362</v>
      </c>
      <c r="D14" s="523" t="s">
        <v>688</v>
      </c>
      <c r="E14" s="523" t="s">
        <v>963</v>
      </c>
      <c r="F14" s="523">
        <v>2</v>
      </c>
      <c r="G14" s="523">
        <v>4</v>
      </c>
      <c r="H14" s="923">
        <v>175450</v>
      </c>
      <c r="I14" s="520" t="s">
        <v>359</v>
      </c>
      <c r="J14" s="8"/>
      <c r="K14" s="8"/>
      <c r="L14" s="8"/>
      <c r="M14" s="8"/>
      <c r="N14" s="8"/>
    </row>
    <row r="15" spans="1:14" s="3" customFormat="1" ht="18" customHeight="1" x14ac:dyDescent="0.15">
      <c r="A15" s="521">
        <v>1.2</v>
      </c>
      <c r="B15" s="522" t="s">
        <v>964</v>
      </c>
      <c r="C15" s="523" t="s">
        <v>362</v>
      </c>
      <c r="D15" s="523" t="s">
        <v>687</v>
      </c>
      <c r="E15" s="523" t="s">
        <v>965</v>
      </c>
      <c r="F15" s="523" t="s">
        <v>363</v>
      </c>
      <c r="G15" s="523">
        <v>2</v>
      </c>
      <c r="H15" s="924">
        <v>47984</v>
      </c>
      <c r="I15" s="520" t="s">
        <v>359</v>
      </c>
      <c r="J15" s="8"/>
      <c r="K15" s="8"/>
      <c r="L15" s="8"/>
      <c r="M15" s="8"/>
      <c r="N15" s="8"/>
    </row>
    <row r="16" spans="1:14" s="3" customFormat="1" ht="18" customHeight="1" x14ac:dyDescent="0.15">
      <c r="A16" s="262">
        <v>2</v>
      </c>
      <c r="B16" s="263" t="s">
        <v>354</v>
      </c>
      <c r="C16" s="263"/>
      <c r="D16" s="264"/>
      <c r="E16" s="265"/>
      <c r="F16" s="249"/>
      <c r="G16" s="249"/>
      <c r="H16" s="918">
        <f>SUM(H17:H19)</f>
        <v>255514</v>
      </c>
      <c r="I16" s="256"/>
      <c r="J16" s="8"/>
      <c r="K16" s="8"/>
      <c r="L16" s="8"/>
      <c r="M16" s="8"/>
      <c r="N16" s="8"/>
    </row>
    <row r="17" spans="1:14" s="3" customFormat="1" ht="27" customHeight="1" x14ac:dyDescent="0.15">
      <c r="A17" s="526">
        <v>2.1</v>
      </c>
      <c r="B17" s="527" t="s">
        <v>1024</v>
      </c>
      <c r="C17" s="526" t="s">
        <v>350</v>
      </c>
      <c r="D17" s="526" t="s">
        <v>1025</v>
      </c>
      <c r="E17" s="526" t="s">
        <v>1028</v>
      </c>
      <c r="F17" s="526">
        <v>2</v>
      </c>
      <c r="G17" s="526">
        <v>2</v>
      </c>
      <c r="H17" s="925">
        <v>118300</v>
      </c>
      <c r="I17" s="520" t="s">
        <v>359</v>
      </c>
      <c r="J17" s="8"/>
      <c r="K17" s="8"/>
      <c r="L17" s="8"/>
      <c r="M17" s="8"/>
      <c r="N17" s="8"/>
    </row>
    <row r="18" spans="1:14" s="3" customFormat="1" ht="18" customHeight="1" x14ac:dyDescent="0.15">
      <c r="A18" s="526">
        <v>2.2000000000000002</v>
      </c>
      <c r="B18" s="528" t="s">
        <v>355</v>
      </c>
      <c r="C18" s="526" t="s">
        <v>350</v>
      </c>
      <c r="D18" s="526" t="s">
        <v>1026</v>
      </c>
      <c r="E18" s="526" t="s">
        <v>356</v>
      </c>
      <c r="F18" s="526">
        <v>2</v>
      </c>
      <c r="G18" s="526">
        <v>4</v>
      </c>
      <c r="H18" s="926">
        <v>124054</v>
      </c>
      <c r="I18" s="520" t="s">
        <v>359</v>
      </c>
      <c r="J18" s="8"/>
      <c r="K18" s="8"/>
      <c r="L18" s="8"/>
      <c r="M18" s="8"/>
      <c r="N18" s="8"/>
    </row>
    <row r="19" spans="1:14" s="3" customFormat="1" ht="18" customHeight="1" x14ac:dyDescent="0.15">
      <c r="A19" s="526">
        <v>2.2999999999999998</v>
      </c>
      <c r="B19" s="528" t="s">
        <v>360</v>
      </c>
      <c r="C19" s="526" t="s">
        <v>350</v>
      </c>
      <c r="D19" s="526" t="s">
        <v>361</v>
      </c>
      <c r="E19" s="526" t="s">
        <v>351</v>
      </c>
      <c r="F19" s="526">
        <v>2</v>
      </c>
      <c r="G19" s="526"/>
      <c r="H19" s="927">
        <v>13160</v>
      </c>
      <c r="I19" s="520" t="s">
        <v>359</v>
      </c>
      <c r="J19" s="8"/>
      <c r="K19" s="8"/>
      <c r="L19" s="8"/>
      <c r="M19" s="8"/>
      <c r="N19" s="8"/>
    </row>
    <row r="20" spans="1:14" s="3" customFormat="1" ht="18" customHeight="1" x14ac:dyDescent="0.15">
      <c r="A20" s="249"/>
      <c r="B20" s="266"/>
      <c r="C20" s="249"/>
      <c r="D20" s="250"/>
      <c r="E20" s="249"/>
      <c r="F20" s="249"/>
      <c r="G20" s="249"/>
      <c r="H20" s="928"/>
      <c r="I20" s="256"/>
      <c r="J20" s="8"/>
      <c r="K20" s="8"/>
      <c r="L20" s="8"/>
      <c r="M20" s="8"/>
      <c r="N20" s="8"/>
    </row>
    <row r="21" spans="1:14" s="3" customFormat="1" ht="18" customHeight="1" x14ac:dyDescent="0.15">
      <c r="A21" s="529">
        <v>3</v>
      </c>
      <c r="B21" s="530" t="s">
        <v>357</v>
      </c>
      <c r="C21" s="531"/>
      <c r="D21" s="532"/>
      <c r="E21" s="533"/>
      <c r="F21" s="533"/>
      <c r="G21" s="533"/>
      <c r="H21" s="918">
        <f>SUM(H22:H24)</f>
        <v>41722</v>
      </c>
      <c r="I21" s="256"/>
      <c r="J21" s="8"/>
      <c r="K21" s="8"/>
      <c r="L21" s="8"/>
      <c r="M21" s="8"/>
      <c r="N21" s="8"/>
    </row>
    <row r="22" spans="1:14" s="3" customFormat="1" ht="18" customHeight="1" x14ac:dyDescent="0.15">
      <c r="A22" s="534"/>
      <c r="B22" s="524" t="s">
        <v>960</v>
      </c>
      <c r="C22" s="382" t="s">
        <v>506</v>
      </c>
      <c r="D22" s="382"/>
      <c r="E22" s="518"/>
      <c r="F22" s="518"/>
      <c r="G22" s="518"/>
      <c r="H22" s="929"/>
      <c r="I22" s="520"/>
      <c r="J22" s="8"/>
      <c r="K22" s="8"/>
      <c r="L22" s="8"/>
      <c r="M22" s="8"/>
      <c r="N22" s="8"/>
    </row>
    <row r="23" spans="1:14" s="910" customFormat="1" ht="18" customHeight="1" x14ac:dyDescent="0.15">
      <c r="A23" s="534"/>
      <c r="B23" s="524" t="s">
        <v>961</v>
      </c>
      <c r="C23" s="382" t="s">
        <v>506</v>
      </c>
      <c r="D23" s="382"/>
      <c r="E23" s="518"/>
      <c r="F23" s="518"/>
      <c r="G23" s="518"/>
      <c r="H23" s="930"/>
      <c r="I23" s="520"/>
      <c r="J23" s="9"/>
      <c r="K23" s="9"/>
      <c r="L23" s="9"/>
      <c r="M23" s="9"/>
      <c r="N23" s="9"/>
    </row>
    <row r="24" spans="1:14" s="910" customFormat="1" ht="18" customHeight="1" x14ac:dyDescent="0.15">
      <c r="A24" s="534"/>
      <c r="B24" s="524" t="s">
        <v>507</v>
      </c>
      <c r="C24" s="382" t="s">
        <v>506</v>
      </c>
      <c r="D24" s="382"/>
      <c r="E24" s="518"/>
      <c r="F24" s="518">
        <v>2</v>
      </c>
      <c r="G24" s="518">
        <v>5</v>
      </c>
      <c r="H24" s="930">
        <v>41722</v>
      </c>
      <c r="I24" s="520" t="s">
        <v>359</v>
      </c>
      <c r="J24" s="9"/>
      <c r="K24" s="9"/>
      <c r="L24" s="9"/>
      <c r="M24" s="9"/>
      <c r="N24" s="9"/>
    </row>
    <row r="25" spans="1:14" s="910" customFormat="1" ht="18" customHeight="1" x14ac:dyDescent="0.15">
      <c r="A25" s="534"/>
      <c r="B25" s="535"/>
      <c r="C25" s="261"/>
      <c r="D25" s="251"/>
      <c r="E25" s="251"/>
      <c r="F25" s="251"/>
      <c r="G25" s="251"/>
      <c r="H25" s="931"/>
      <c r="I25" s="256"/>
      <c r="J25" s="9"/>
      <c r="K25" s="9"/>
      <c r="L25" s="9"/>
      <c r="M25" s="9"/>
      <c r="N25" s="9"/>
    </row>
    <row r="26" spans="1:14" s="910" customFormat="1" ht="18" customHeight="1" x14ac:dyDescent="0.15">
      <c r="A26" s="536">
        <v>4</v>
      </c>
      <c r="B26" s="537" t="s">
        <v>364</v>
      </c>
      <c r="C26" s="261"/>
      <c r="D26" s="251"/>
      <c r="E26" s="251"/>
      <c r="F26" s="251"/>
      <c r="G26" s="251"/>
      <c r="H26" s="932">
        <f>H27</f>
        <v>0</v>
      </c>
      <c r="I26" s="256"/>
      <c r="J26" s="9"/>
      <c r="K26" s="9"/>
      <c r="L26" s="9"/>
      <c r="M26" s="9"/>
      <c r="N26" s="9"/>
    </row>
    <row r="27" spans="1:14" s="910" customFormat="1" ht="25" customHeight="1" x14ac:dyDescent="0.15">
      <c r="A27" s="534"/>
      <c r="B27" s="267"/>
      <c r="C27" s="535"/>
      <c r="D27" s="535"/>
      <c r="E27" s="251"/>
      <c r="F27" s="251"/>
      <c r="G27" s="251"/>
      <c r="H27" s="933"/>
      <c r="I27" s="256"/>
      <c r="J27" s="9"/>
      <c r="K27" s="9"/>
      <c r="L27" s="9"/>
      <c r="M27" s="9"/>
      <c r="N27" s="9"/>
    </row>
    <row r="28" spans="1:14" s="910" customFormat="1" ht="18" customHeight="1" x14ac:dyDescent="0.15">
      <c r="A28" s="529">
        <v>5</v>
      </c>
      <c r="B28" s="531" t="s">
        <v>401</v>
      </c>
      <c r="F28" s="1041"/>
      <c r="G28" s="1041"/>
      <c r="H28" s="934">
        <f>H8+H16+H21+H13</f>
        <v>711390</v>
      </c>
      <c r="I28" s="256"/>
      <c r="J28" s="9"/>
      <c r="K28" s="9"/>
      <c r="L28" s="9"/>
      <c r="M28" s="9"/>
      <c r="N28" s="9"/>
    </row>
    <row r="29" spans="1:14" x14ac:dyDescent="0.15">
      <c r="A29" s="90"/>
      <c r="B29" s="1149" t="s">
        <v>1104</v>
      </c>
      <c r="C29" s="1150"/>
      <c r="D29" s="1150"/>
      <c r="E29" s="1150"/>
      <c r="F29" s="1151"/>
      <c r="G29" s="118"/>
      <c r="H29" s="210"/>
      <c r="I29" s="786"/>
      <c r="J29" s="6"/>
      <c r="K29" s="6"/>
      <c r="L29" s="6"/>
      <c r="M29" s="6"/>
      <c r="N29" s="6"/>
    </row>
    <row r="30" spans="1:14" x14ac:dyDescent="0.15">
      <c r="G30" s="913"/>
      <c r="H30" s="1147" t="s">
        <v>1030</v>
      </c>
      <c r="I30" s="1147"/>
      <c r="J30" s="914"/>
      <c r="K30" s="914"/>
      <c r="L30" s="6"/>
      <c r="M30" s="6"/>
      <c r="N30" s="6"/>
    </row>
    <row r="31" spans="1:14" ht="15" customHeight="1" x14ac:dyDescent="0.15">
      <c r="A31" s="1146"/>
      <c r="B31" s="1146"/>
      <c r="C31" s="915"/>
      <c r="D31" s="915"/>
      <c r="E31" s="915"/>
      <c r="F31" s="915"/>
      <c r="G31" s="915"/>
      <c r="H31" s="1145" t="s">
        <v>21</v>
      </c>
      <c r="I31" s="1145"/>
      <c r="J31" s="867"/>
      <c r="K31" s="867"/>
      <c r="L31" s="6"/>
      <c r="M31" s="6"/>
      <c r="N31" s="6"/>
    </row>
    <row r="32" spans="1:14" ht="59.25" customHeight="1" x14ac:dyDescent="0.15">
      <c r="A32" s="1148" t="s">
        <v>1029</v>
      </c>
      <c r="B32" s="1148"/>
      <c r="C32" s="1148"/>
      <c r="D32" s="1148"/>
      <c r="E32" s="1148"/>
      <c r="F32" s="1148"/>
      <c r="G32" s="7"/>
      <c r="I32" s="916"/>
      <c r="J32" s="6"/>
      <c r="K32" s="6"/>
      <c r="L32" s="6"/>
      <c r="M32" s="6"/>
      <c r="N32" s="6"/>
    </row>
    <row r="33" spans="1:14" ht="25.5" customHeight="1" x14ac:dyDescent="0.15">
      <c r="A33" s="5"/>
      <c r="B33" s="7"/>
      <c r="C33" s="7"/>
      <c r="D33" s="7"/>
      <c r="E33" s="7"/>
      <c r="F33" s="7"/>
      <c r="G33" s="7"/>
      <c r="H33" s="1145" t="s">
        <v>850</v>
      </c>
      <c r="I33" s="1145"/>
      <c r="J33" s="6"/>
      <c r="K33" s="6"/>
      <c r="L33" s="6"/>
      <c r="M33" s="6"/>
      <c r="N33" s="6"/>
    </row>
    <row r="34" spans="1:14" x14ac:dyDescent="0.15">
      <c r="A34" s="5"/>
      <c r="B34" s="7"/>
      <c r="C34" s="7"/>
      <c r="D34" s="7"/>
      <c r="E34" s="7"/>
      <c r="F34" s="7"/>
      <c r="G34" s="7"/>
      <c r="H34" s="210"/>
      <c r="I34" s="5"/>
      <c r="J34" s="6"/>
      <c r="K34" s="6"/>
      <c r="L34" s="6"/>
      <c r="M34" s="6"/>
      <c r="N34" s="6"/>
    </row>
    <row r="35" spans="1:14" x14ac:dyDescent="0.15">
      <c r="A35" s="5"/>
      <c r="B35" s="7"/>
      <c r="C35" s="7"/>
      <c r="D35" s="7"/>
      <c r="E35" s="7"/>
      <c r="F35" s="7"/>
      <c r="G35" s="7"/>
      <c r="H35" s="210"/>
      <c r="I35" s="5"/>
      <c r="J35" s="6"/>
      <c r="K35" s="6"/>
      <c r="L35" s="6"/>
      <c r="M35" s="6"/>
      <c r="N35" s="6"/>
    </row>
    <row r="36" spans="1:14" x14ac:dyDescent="0.15">
      <c r="A36" s="5"/>
      <c r="B36" s="7"/>
      <c r="C36" s="7"/>
      <c r="D36" s="7"/>
      <c r="E36" s="7"/>
      <c r="F36" s="7"/>
      <c r="G36" s="7"/>
      <c r="H36" s="210"/>
      <c r="I36" s="5"/>
      <c r="J36" s="6"/>
      <c r="K36" s="6"/>
      <c r="L36" s="6"/>
      <c r="M36" s="6"/>
      <c r="N36" s="6"/>
    </row>
    <row r="37" spans="1:14" ht="13.5" customHeight="1" x14ac:dyDescent="0.15">
      <c r="A37" s="5"/>
      <c r="B37" s="7"/>
      <c r="C37" s="7"/>
      <c r="D37" s="7"/>
      <c r="E37" s="7"/>
      <c r="F37" s="7"/>
      <c r="G37" s="7"/>
      <c r="H37" s="210"/>
      <c r="I37" s="5"/>
      <c r="J37" s="6"/>
      <c r="K37" s="6"/>
      <c r="L37" s="6"/>
      <c r="M37" s="6"/>
      <c r="N37" s="6"/>
    </row>
    <row r="38" spans="1:14" x14ac:dyDescent="0.15">
      <c r="A38" s="5"/>
      <c r="B38" s="7"/>
      <c r="C38" s="7"/>
      <c r="D38" s="7"/>
      <c r="E38" s="7"/>
      <c r="F38" s="7"/>
      <c r="G38" s="7"/>
      <c r="H38" s="210"/>
      <c r="I38" s="5"/>
      <c r="J38" s="6"/>
      <c r="K38" s="6"/>
      <c r="L38" s="6"/>
      <c r="M38" s="6"/>
      <c r="N38" s="6"/>
    </row>
    <row r="39" spans="1:14" x14ac:dyDescent="0.15">
      <c r="A39" s="5"/>
      <c r="B39" s="7"/>
      <c r="C39" s="7"/>
      <c r="D39" s="7"/>
      <c r="E39" s="7"/>
      <c r="F39" s="7"/>
      <c r="G39" s="7"/>
      <c r="H39" s="210"/>
      <c r="I39" s="5"/>
      <c r="J39" s="6"/>
      <c r="K39" s="6"/>
      <c r="L39" s="6"/>
      <c r="M39" s="6"/>
      <c r="N39" s="6"/>
    </row>
    <row r="40" spans="1:14" x14ac:dyDescent="0.15">
      <c r="A40" s="5"/>
      <c r="B40" s="7"/>
      <c r="C40" s="7"/>
      <c r="D40" s="7"/>
      <c r="E40" s="7"/>
      <c r="F40" s="7"/>
      <c r="G40" s="7"/>
      <c r="H40" s="210"/>
      <c r="I40" s="5"/>
      <c r="J40" s="6"/>
      <c r="K40" s="6"/>
      <c r="L40" s="6"/>
      <c r="M40" s="6"/>
      <c r="N40" s="6"/>
    </row>
    <row r="41" spans="1:14" x14ac:dyDescent="0.15">
      <c r="A41" s="5"/>
      <c r="B41" s="7"/>
      <c r="C41" s="7"/>
      <c r="D41" s="7"/>
      <c r="E41" s="7"/>
      <c r="F41" s="7"/>
      <c r="G41" s="7"/>
      <c r="H41" s="210"/>
      <c r="I41" s="5"/>
      <c r="J41" s="6"/>
      <c r="K41" s="6"/>
      <c r="L41" s="6"/>
      <c r="M41" s="6"/>
      <c r="N41" s="6"/>
    </row>
    <row r="42" spans="1:14" x14ac:dyDescent="0.15">
      <c r="A42" s="5"/>
      <c r="B42" s="7"/>
      <c r="C42" s="7"/>
      <c r="D42" s="7"/>
      <c r="E42" s="7"/>
      <c r="F42" s="7"/>
      <c r="G42" s="7"/>
      <c r="H42" s="210"/>
      <c r="I42" s="5"/>
      <c r="J42" s="6"/>
      <c r="K42" s="6"/>
      <c r="L42" s="6"/>
      <c r="M42" s="6"/>
      <c r="N42" s="6"/>
    </row>
    <row r="43" spans="1:14" x14ac:dyDescent="0.15">
      <c r="A43" s="5"/>
      <c r="B43" s="7"/>
      <c r="C43" s="7"/>
      <c r="D43" s="7"/>
      <c r="E43" s="7"/>
      <c r="F43" s="7"/>
      <c r="G43" s="7"/>
      <c r="H43" s="210"/>
      <c r="I43" s="5"/>
      <c r="J43" s="6"/>
      <c r="K43" s="6"/>
      <c r="L43" s="6"/>
      <c r="M43" s="6"/>
      <c r="N43" s="6"/>
    </row>
    <row r="44" spans="1:14" x14ac:dyDescent="0.15">
      <c r="A44" s="5"/>
      <c r="B44" s="7"/>
      <c r="C44" s="7"/>
      <c r="D44" s="7"/>
      <c r="E44" s="7"/>
      <c r="F44" s="7"/>
      <c r="G44" s="7"/>
      <c r="H44" s="210"/>
      <c r="I44" s="5"/>
      <c r="J44" s="6"/>
      <c r="K44" s="6"/>
      <c r="L44" s="6"/>
      <c r="M44" s="6"/>
      <c r="N44" s="6"/>
    </row>
    <row r="45" spans="1:14" x14ac:dyDescent="0.15">
      <c r="A45" s="5"/>
      <c r="B45" s="7"/>
      <c r="C45" s="7"/>
      <c r="D45" s="7"/>
      <c r="E45" s="7"/>
      <c r="F45" s="7"/>
      <c r="G45" s="7"/>
      <c r="H45" s="210"/>
      <c r="I45" s="5"/>
      <c r="J45" s="6"/>
      <c r="K45" s="6"/>
      <c r="L45" s="6"/>
      <c r="M45" s="6"/>
      <c r="N45" s="6"/>
    </row>
    <row r="46" spans="1:14" x14ac:dyDescent="0.15">
      <c r="A46" s="5"/>
      <c r="B46" s="7"/>
      <c r="C46" s="7"/>
      <c r="D46" s="7"/>
      <c r="E46" s="7"/>
      <c r="F46" s="7"/>
      <c r="G46" s="7"/>
      <c r="H46" s="210"/>
      <c r="I46" s="5"/>
      <c r="J46" s="6"/>
      <c r="K46" s="6"/>
      <c r="L46" s="6"/>
      <c r="M46" s="6"/>
      <c r="N46" s="6"/>
    </row>
    <row r="47" spans="1:14" x14ac:dyDescent="0.15">
      <c r="A47" s="5"/>
      <c r="B47" s="7"/>
      <c r="C47" s="7"/>
      <c r="D47" s="7"/>
      <c r="E47" s="7"/>
      <c r="F47" s="7"/>
      <c r="G47" s="7"/>
      <c r="H47" s="210"/>
      <c r="I47" s="5"/>
      <c r="J47" s="6"/>
      <c r="K47" s="6"/>
      <c r="L47" s="6"/>
      <c r="M47" s="6"/>
      <c r="N47" s="6"/>
    </row>
    <row r="48" spans="1:14" x14ac:dyDescent="0.15">
      <c r="A48" s="5"/>
      <c r="B48" s="7"/>
      <c r="C48" s="7"/>
      <c r="D48" s="7"/>
      <c r="E48" s="7"/>
      <c r="F48" s="7"/>
      <c r="G48" s="7"/>
      <c r="H48" s="210"/>
      <c r="I48" s="5"/>
      <c r="J48" s="6"/>
      <c r="K48" s="6"/>
      <c r="L48" s="6"/>
      <c r="M48" s="6"/>
      <c r="N48" s="6"/>
    </row>
    <row r="49" spans="1:14" x14ac:dyDescent="0.15">
      <c r="A49" s="5"/>
      <c r="B49" s="7"/>
      <c r="C49" s="7"/>
      <c r="D49" s="7"/>
      <c r="E49" s="7"/>
      <c r="F49" s="7"/>
      <c r="G49" s="7"/>
      <c r="H49" s="210"/>
      <c r="I49" s="5"/>
      <c r="J49" s="6"/>
      <c r="K49" s="6"/>
      <c r="L49" s="6"/>
      <c r="M49" s="6"/>
      <c r="N49" s="6"/>
    </row>
    <row r="50" spans="1:14" x14ac:dyDescent="0.15">
      <c r="A50" s="5"/>
      <c r="B50" s="7"/>
      <c r="C50" s="7"/>
      <c r="D50" s="7"/>
      <c r="E50" s="7"/>
      <c r="F50" s="7"/>
      <c r="G50" s="7"/>
      <c r="H50" s="210"/>
      <c r="I50" s="5"/>
      <c r="J50" s="6"/>
      <c r="K50" s="6"/>
      <c r="L50" s="6"/>
      <c r="M50" s="6"/>
      <c r="N50" s="6"/>
    </row>
    <row r="51" spans="1:14" x14ac:dyDescent="0.15">
      <c r="A51" s="5"/>
      <c r="B51" s="7"/>
      <c r="C51" s="7"/>
      <c r="D51" s="7"/>
      <c r="E51" s="7"/>
      <c r="F51" s="7"/>
      <c r="G51" s="7"/>
      <c r="H51" s="210"/>
      <c r="I51" s="5"/>
      <c r="J51" s="6"/>
      <c r="K51" s="6"/>
      <c r="L51" s="6"/>
      <c r="M51" s="6"/>
      <c r="N51" s="6"/>
    </row>
    <row r="52" spans="1:14" x14ac:dyDescent="0.15">
      <c r="A52" s="5"/>
      <c r="B52" s="7"/>
      <c r="C52" s="7"/>
      <c r="D52" s="7"/>
      <c r="E52" s="7"/>
      <c r="F52" s="7"/>
      <c r="G52" s="7"/>
      <c r="H52" s="210"/>
      <c r="I52" s="5"/>
      <c r="J52" s="6"/>
      <c r="K52" s="6"/>
      <c r="L52" s="6"/>
      <c r="M52" s="6"/>
      <c r="N52" s="6"/>
    </row>
    <row r="53" spans="1:14" x14ac:dyDescent="0.15">
      <c r="A53" s="5"/>
      <c r="B53" s="7"/>
      <c r="C53" s="7"/>
      <c r="D53" s="7"/>
      <c r="E53" s="7"/>
      <c r="F53" s="7"/>
      <c r="G53" s="7"/>
      <c r="H53" s="210"/>
      <c r="I53" s="5"/>
      <c r="J53" s="6"/>
      <c r="K53" s="6"/>
      <c r="L53" s="6"/>
      <c r="M53" s="6"/>
      <c r="N53" s="6"/>
    </row>
    <row r="54" spans="1:14" x14ac:dyDescent="0.15">
      <c r="A54" s="5"/>
      <c r="B54" s="7"/>
      <c r="C54" s="7"/>
      <c r="D54" s="7"/>
      <c r="E54" s="7"/>
      <c r="F54" s="7"/>
      <c r="G54" s="7"/>
      <c r="H54" s="210"/>
      <c r="I54" s="5"/>
      <c r="J54" s="6"/>
      <c r="K54" s="6"/>
      <c r="L54" s="6"/>
      <c r="M54" s="6"/>
      <c r="N54" s="6"/>
    </row>
    <row r="55" spans="1:14" x14ac:dyDescent="0.15">
      <c r="A55" s="5"/>
      <c r="B55" s="7"/>
      <c r="C55" s="7"/>
      <c r="D55" s="7"/>
      <c r="E55" s="7"/>
      <c r="F55" s="7"/>
      <c r="G55" s="7"/>
      <c r="H55" s="210"/>
      <c r="I55" s="5"/>
      <c r="J55" s="6"/>
      <c r="K55" s="6"/>
      <c r="L55" s="6"/>
      <c r="M55" s="6"/>
      <c r="N55" s="6"/>
    </row>
    <row r="56" spans="1:14" x14ac:dyDescent="0.15">
      <c r="A56" s="5"/>
      <c r="B56" s="7"/>
      <c r="C56" s="7"/>
      <c r="D56" s="7"/>
      <c r="E56" s="7"/>
      <c r="F56" s="7"/>
      <c r="G56" s="7"/>
      <c r="H56" s="210"/>
      <c r="I56" s="5"/>
      <c r="J56" s="6"/>
      <c r="K56" s="6"/>
      <c r="L56" s="6"/>
      <c r="M56" s="6"/>
      <c r="N56" s="6"/>
    </row>
    <row r="57" spans="1:14" x14ac:dyDescent="0.15">
      <c r="A57" s="5"/>
      <c r="B57" s="7"/>
      <c r="C57" s="7"/>
      <c r="D57" s="7"/>
      <c r="E57" s="7"/>
      <c r="F57" s="7"/>
      <c r="G57" s="7"/>
      <c r="H57" s="210"/>
      <c r="I57" s="5"/>
      <c r="J57" s="6"/>
      <c r="K57" s="6"/>
      <c r="L57" s="6"/>
      <c r="M57" s="6"/>
      <c r="N57" s="6"/>
    </row>
    <row r="58" spans="1:14" x14ac:dyDescent="0.15">
      <c r="A58" s="5"/>
      <c r="B58" s="7"/>
      <c r="C58" s="7"/>
      <c r="D58" s="7"/>
      <c r="E58" s="7"/>
      <c r="F58" s="7"/>
      <c r="G58" s="7"/>
      <c r="H58" s="210"/>
      <c r="I58" s="5"/>
      <c r="J58" s="6"/>
      <c r="K58" s="6"/>
      <c r="L58" s="6"/>
      <c r="M58" s="6"/>
      <c r="N58" s="6"/>
    </row>
    <row r="59" spans="1:14" x14ac:dyDescent="0.15">
      <c r="A59" s="5"/>
      <c r="B59" s="7"/>
      <c r="C59" s="7"/>
      <c r="D59" s="7"/>
      <c r="E59" s="7"/>
      <c r="F59" s="7"/>
      <c r="G59" s="7"/>
      <c r="H59" s="210"/>
      <c r="I59" s="5"/>
      <c r="J59" s="6"/>
      <c r="K59" s="6"/>
      <c r="L59" s="6"/>
      <c r="M59" s="6"/>
      <c r="N59" s="6"/>
    </row>
  </sheetData>
  <mergeCells count="11">
    <mergeCell ref="B29:F29"/>
    <mergeCell ref="A1:B1"/>
    <mergeCell ref="A2:B2"/>
    <mergeCell ref="C1:G1"/>
    <mergeCell ref="C2:G2"/>
    <mergeCell ref="A3:I3"/>
    <mergeCell ref="H33:I33"/>
    <mergeCell ref="H31:I31"/>
    <mergeCell ref="A31:B31"/>
    <mergeCell ref="H30:I30"/>
    <mergeCell ref="A32:F32"/>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M52"/>
  <sheetViews>
    <sheetView zoomScale="115" zoomScaleNormal="115" zoomScalePageLayoutView="115" workbookViewId="0">
      <pane xSplit="2" ySplit="5" topLeftCell="C18" activePane="bottomRight" state="frozen"/>
      <selection pane="topRight" activeCell="C1" sqref="C1"/>
      <selection pane="bottomLeft" activeCell="A8" sqref="A8"/>
      <selection pane="bottomRight" activeCell="F19" sqref="F19"/>
    </sheetView>
  </sheetViews>
  <sheetFormatPr baseColWidth="10" defaultColWidth="9.1640625" defaultRowHeight="13" x14ac:dyDescent="0.15"/>
  <cols>
    <col min="1" max="1" width="5.5" style="801" customWidth="1"/>
    <col min="2" max="2" width="35.83203125" style="782" customWidth="1"/>
    <col min="3" max="3" width="8.83203125" style="782" customWidth="1"/>
    <col min="4" max="4" width="7.6640625" style="783" customWidth="1"/>
    <col min="5" max="5" width="9.5" style="782" customWidth="1"/>
    <col min="6" max="6" width="10.6640625" style="782" customWidth="1"/>
    <col min="7" max="7" width="18" style="784" customWidth="1"/>
    <col min="8" max="16384" width="9.1640625" style="784"/>
  </cols>
  <sheetData>
    <row r="1" spans="1:12" ht="16" x14ac:dyDescent="0.15">
      <c r="A1" s="1152" t="s">
        <v>139</v>
      </c>
      <c r="B1" s="1152"/>
      <c r="G1" s="762" t="s">
        <v>33</v>
      </c>
    </row>
    <row r="2" spans="1:12" ht="14.25" customHeight="1" x14ac:dyDescent="0.15">
      <c r="A2" s="1153" t="s">
        <v>590</v>
      </c>
      <c r="B2" s="1153"/>
      <c r="C2" s="1145"/>
      <c r="D2" s="1145"/>
      <c r="E2" s="1145"/>
      <c r="F2" s="1145"/>
      <c r="G2" s="1145"/>
      <c r="H2" s="114"/>
      <c r="I2" s="114"/>
      <c r="J2" s="114"/>
      <c r="K2" s="114"/>
      <c r="L2" s="114"/>
    </row>
    <row r="3" spans="1:12" ht="30" customHeight="1" x14ac:dyDescent="0.15">
      <c r="A3" s="1154" t="s">
        <v>860</v>
      </c>
      <c r="B3" s="1154"/>
      <c r="C3" s="1154"/>
      <c r="D3" s="1154"/>
      <c r="E3" s="1154"/>
      <c r="F3" s="1154"/>
      <c r="G3" s="1154"/>
      <c r="H3" s="114"/>
      <c r="I3" s="114"/>
      <c r="J3" s="114"/>
      <c r="K3" s="114"/>
      <c r="L3" s="114"/>
    </row>
    <row r="4" spans="1:12" ht="14" thickBot="1" x14ac:dyDescent="0.2">
      <c r="A4" s="383"/>
      <c r="B4" s="383"/>
      <c r="C4" s="383"/>
      <c r="D4" s="786"/>
      <c r="E4" s="383"/>
      <c r="F4" s="380" t="s">
        <v>86</v>
      </c>
      <c r="G4" s="383"/>
      <c r="H4" s="114"/>
      <c r="I4" s="114"/>
      <c r="J4" s="114"/>
      <c r="K4" s="114"/>
      <c r="L4" s="114"/>
    </row>
    <row r="5" spans="1:12" ht="38.25" customHeight="1" thickTop="1" x14ac:dyDescent="0.15">
      <c r="A5" s="787" t="s">
        <v>0</v>
      </c>
      <c r="B5" s="788" t="s">
        <v>27</v>
      </c>
      <c r="C5" s="788" t="s">
        <v>1</v>
      </c>
      <c r="D5" s="789" t="s">
        <v>394</v>
      </c>
      <c r="E5" s="789" t="s">
        <v>28</v>
      </c>
      <c r="F5" s="789" t="s">
        <v>29</v>
      </c>
      <c r="G5" s="789" t="s">
        <v>2</v>
      </c>
      <c r="H5" s="114"/>
      <c r="I5" s="114"/>
      <c r="J5" s="114"/>
      <c r="K5" s="114"/>
      <c r="L5" s="114"/>
    </row>
    <row r="6" spans="1:12" ht="21.75" customHeight="1" x14ac:dyDescent="0.15">
      <c r="A6" s="520">
        <v>1</v>
      </c>
      <c r="B6" s="1008" t="s">
        <v>42</v>
      </c>
      <c r="C6" s="1009"/>
      <c r="D6" s="1010"/>
      <c r="E6" s="1010"/>
      <c r="F6" s="1055">
        <f>SUM(F7:F11)</f>
        <v>34200</v>
      </c>
      <c r="G6" s="1011"/>
      <c r="H6" s="114"/>
      <c r="I6" s="114"/>
      <c r="J6" s="114"/>
      <c r="K6" s="114"/>
      <c r="L6" s="114"/>
    </row>
    <row r="7" spans="1:12" ht="35" customHeight="1" x14ac:dyDescent="0.15">
      <c r="A7" s="520" t="s">
        <v>390</v>
      </c>
      <c r="B7" s="1012" t="s">
        <v>861</v>
      </c>
      <c r="C7" s="1013" t="s">
        <v>879</v>
      </c>
      <c r="D7" s="1010">
        <v>2</v>
      </c>
      <c r="E7" s="1010">
        <v>100</v>
      </c>
      <c r="F7" s="1014">
        <f t="shared" ref="F7:F11" si="0">D7*E7</f>
        <v>200</v>
      </c>
      <c r="G7" s="1010"/>
      <c r="I7" s="114"/>
      <c r="J7" s="114"/>
      <c r="K7" s="114"/>
      <c r="L7" s="114"/>
    </row>
    <row r="8" spans="1:12" ht="36" customHeight="1" x14ac:dyDescent="0.15">
      <c r="A8" s="520">
        <v>1.2</v>
      </c>
      <c r="B8" s="1008" t="s">
        <v>862</v>
      </c>
      <c r="C8" s="1015" t="s">
        <v>863</v>
      </c>
      <c r="D8" s="1016" t="s">
        <v>880</v>
      </c>
      <c r="E8" s="1015"/>
      <c r="F8" s="1014">
        <f t="shared" si="0"/>
        <v>0</v>
      </c>
      <c r="G8" s="1015" t="s">
        <v>864</v>
      </c>
      <c r="I8" s="114"/>
      <c r="J8" s="114"/>
      <c r="K8" s="114"/>
      <c r="L8" s="114"/>
    </row>
    <row r="9" spans="1:12" ht="54" customHeight="1" x14ac:dyDescent="0.15">
      <c r="A9" s="520">
        <v>1.3</v>
      </c>
      <c r="B9" s="1008" t="s">
        <v>865</v>
      </c>
      <c r="C9" s="1015" t="s">
        <v>863</v>
      </c>
      <c r="D9" s="382">
        <v>1</v>
      </c>
      <c r="E9" s="1015"/>
      <c r="F9" s="1014">
        <f t="shared" si="0"/>
        <v>0</v>
      </c>
      <c r="G9" s="1015" t="s">
        <v>864</v>
      </c>
      <c r="I9" s="114"/>
      <c r="J9" s="114"/>
      <c r="K9" s="114"/>
      <c r="L9" s="114"/>
    </row>
    <row r="10" spans="1:12" ht="28" x14ac:dyDescent="0.15">
      <c r="A10" s="520">
        <v>1.4</v>
      </c>
      <c r="B10" s="1008" t="s">
        <v>866</v>
      </c>
      <c r="C10" s="1015" t="s">
        <v>391</v>
      </c>
      <c r="D10" s="382">
        <v>1</v>
      </c>
      <c r="E10" s="1015">
        <v>20000</v>
      </c>
      <c r="F10" s="1014">
        <f t="shared" si="0"/>
        <v>20000</v>
      </c>
      <c r="G10" s="1015" t="s">
        <v>867</v>
      </c>
      <c r="I10" s="114"/>
      <c r="J10" s="114"/>
      <c r="K10" s="114"/>
      <c r="L10" s="114"/>
    </row>
    <row r="11" spans="1:12" ht="27" customHeight="1" x14ac:dyDescent="0.15">
      <c r="A11" s="1017">
        <v>1.5</v>
      </c>
      <c r="B11" s="1018" t="s">
        <v>868</v>
      </c>
      <c r="C11" s="1015" t="s">
        <v>881</v>
      </c>
      <c r="D11" s="382">
        <v>1</v>
      </c>
      <c r="E11" s="1019">
        <v>14000</v>
      </c>
      <c r="F11" s="1014">
        <f t="shared" si="0"/>
        <v>14000</v>
      </c>
      <c r="G11" s="1015" t="s">
        <v>869</v>
      </c>
      <c r="I11" s="114"/>
      <c r="J11" s="114"/>
      <c r="K11" s="114"/>
      <c r="L11" s="114"/>
    </row>
    <row r="12" spans="1:12" ht="21.75" customHeight="1" x14ac:dyDescent="0.15">
      <c r="A12" s="520">
        <v>2</v>
      </c>
      <c r="B12" s="1020" t="s">
        <v>870</v>
      </c>
      <c r="C12" s="1013"/>
      <c r="D12" s="382"/>
      <c r="E12" s="1015"/>
      <c r="F12" s="1056">
        <f>SUM(F13:F14)</f>
        <v>30000</v>
      </c>
      <c r="I12" s="114"/>
      <c r="J12" s="114"/>
      <c r="K12" s="114"/>
      <c r="L12" s="114"/>
    </row>
    <row r="13" spans="1:12" s="117" customFormat="1" ht="26" customHeight="1" x14ac:dyDescent="0.15">
      <c r="A13" s="520">
        <v>2.1</v>
      </c>
      <c r="B13" s="1008" t="s">
        <v>871</v>
      </c>
      <c r="C13" s="1015" t="s">
        <v>882</v>
      </c>
      <c r="D13" s="1016" t="s">
        <v>883</v>
      </c>
      <c r="E13" s="1015">
        <v>200</v>
      </c>
      <c r="F13" s="1014">
        <f t="shared" ref="F13:F17" si="1">D13*E13</f>
        <v>20000</v>
      </c>
      <c r="G13" s="1015" t="s">
        <v>864</v>
      </c>
      <c r="I13" s="116"/>
      <c r="J13" s="116"/>
      <c r="K13" s="116"/>
      <c r="L13" s="116"/>
    </row>
    <row r="14" spans="1:12" s="117" customFormat="1" ht="28" x14ac:dyDescent="0.15">
      <c r="A14" s="520">
        <v>2.2000000000000002</v>
      </c>
      <c r="B14" s="538" t="s">
        <v>873</v>
      </c>
      <c r="C14" s="1015" t="s">
        <v>872</v>
      </c>
      <c r="D14" s="382">
        <v>100</v>
      </c>
      <c r="E14" s="1015">
        <v>100</v>
      </c>
      <c r="F14" s="1014">
        <f t="shared" si="1"/>
        <v>10000</v>
      </c>
      <c r="G14" s="1015"/>
      <c r="I14" s="116"/>
      <c r="J14" s="116"/>
      <c r="K14" s="116"/>
      <c r="L14" s="116"/>
    </row>
    <row r="15" spans="1:12" s="117" customFormat="1" ht="21.75" customHeight="1" x14ac:dyDescent="0.15">
      <c r="A15" s="520">
        <v>3</v>
      </c>
      <c r="B15" s="1008" t="s">
        <v>874</v>
      </c>
      <c r="C15" s="1015"/>
      <c r="D15" s="382">
        <v>1</v>
      </c>
      <c r="E15" s="1015"/>
      <c r="F15" s="1014">
        <f t="shared" si="1"/>
        <v>0</v>
      </c>
      <c r="G15" s="1015"/>
      <c r="I15" s="116"/>
      <c r="J15" s="116"/>
      <c r="K15" s="116"/>
      <c r="L15" s="116"/>
    </row>
    <row r="16" spans="1:12" s="117" customFormat="1" ht="21" customHeight="1" x14ac:dyDescent="0.15">
      <c r="A16" s="520">
        <v>4</v>
      </c>
      <c r="B16" s="1008" t="s">
        <v>43</v>
      </c>
      <c r="C16" s="524"/>
      <c r="D16" s="382">
        <v>1</v>
      </c>
      <c r="E16" s="382"/>
      <c r="F16" s="1014">
        <f>SUM(F17:F19)</f>
        <v>26600</v>
      </c>
      <c r="G16" s="1015" t="s">
        <v>875</v>
      </c>
      <c r="I16" s="116"/>
      <c r="J16" s="116"/>
      <c r="K16" s="116"/>
      <c r="L16" s="116"/>
    </row>
    <row r="17" spans="1:65" s="117" customFormat="1" ht="32" customHeight="1" x14ac:dyDescent="0.15">
      <c r="A17" s="520">
        <v>4.0999999999999996</v>
      </c>
      <c r="B17" s="1008" t="s">
        <v>876</v>
      </c>
      <c r="C17" s="524" t="s">
        <v>393</v>
      </c>
      <c r="D17" s="382">
        <v>2</v>
      </c>
      <c r="E17" s="1014">
        <v>12000</v>
      </c>
      <c r="F17" s="1014">
        <f t="shared" si="1"/>
        <v>24000</v>
      </c>
      <c r="G17" s="1008"/>
      <c r="I17" s="116"/>
      <c r="J17" s="116"/>
      <c r="K17" s="116"/>
      <c r="L17" s="116"/>
    </row>
    <row r="18" spans="1:65" s="117" customFormat="1" ht="21.75" customHeight="1" x14ac:dyDescent="0.15">
      <c r="A18" s="520">
        <v>4.2</v>
      </c>
      <c r="B18" s="1008" t="s">
        <v>877</v>
      </c>
      <c r="C18" s="524" t="s">
        <v>391</v>
      </c>
      <c r="D18" s="382">
        <v>1</v>
      </c>
      <c r="E18" s="382">
        <v>2000</v>
      </c>
      <c r="F18" s="1014">
        <f>D18*E18</f>
        <v>2000</v>
      </c>
      <c r="G18" s="1008"/>
      <c r="I18" s="116"/>
      <c r="J18" s="116"/>
      <c r="K18" s="116"/>
      <c r="L18" s="116"/>
    </row>
    <row r="19" spans="1:65" s="117" customFormat="1" ht="24" customHeight="1" x14ac:dyDescent="0.15">
      <c r="A19" s="520">
        <v>4.3</v>
      </c>
      <c r="B19" s="1008" t="s">
        <v>878</v>
      </c>
      <c r="C19" s="524" t="s">
        <v>393</v>
      </c>
      <c r="D19" s="382">
        <v>1</v>
      </c>
      <c r="E19" s="382">
        <v>600</v>
      </c>
      <c r="F19" s="1014">
        <f t="shared" ref="F19" si="2">D19*E19</f>
        <v>600</v>
      </c>
      <c r="G19" s="538"/>
      <c r="I19" s="116"/>
      <c r="J19" s="116"/>
      <c r="K19" s="116"/>
      <c r="L19" s="116"/>
    </row>
    <row r="20" spans="1:65" s="117" customFormat="1" ht="29.25" customHeight="1" x14ac:dyDescent="0.15">
      <c r="A20" s="520">
        <v>5</v>
      </c>
      <c r="B20" s="1008" t="s">
        <v>17</v>
      </c>
      <c r="C20" s="524"/>
      <c r="D20" s="382"/>
      <c r="E20" s="382"/>
      <c r="F20" s="1021"/>
      <c r="G20" s="538"/>
      <c r="I20" s="116"/>
      <c r="J20" s="116"/>
      <c r="K20" s="116"/>
      <c r="L20" s="116"/>
    </row>
    <row r="21" spans="1:65" s="117" customFormat="1" ht="21.75" customHeight="1" x14ac:dyDescent="0.15">
      <c r="A21" s="1160" t="s">
        <v>24</v>
      </c>
      <c r="B21" s="1160"/>
      <c r="C21" s="524"/>
      <c r="D21" s="1022">
        <f>SUM(D7:D20)</f>
        <v>111</v>
      </c>
      <c r="E21" s="1022">
        <f t="shared" ref="E21" si="3">SUM(E7:E20)</f>
        <v>49000</v>
      </c>
      <c r="F21" s="1022">
        <f>F6+F12+F15+F16+F20</f>
        <v>90800</v>
      </c>
      <c r="G21" s="1008"/>
      <c r="I21" s="116"/>
      <c r="J21" s="116"/>
      <c r="K21" s="116"/>
      <c r="L21" s="116"/>
    </row>
    <row r="22" spans="1:65" s="791" customFormat="1" ht="24" customHeight="1" x14ac:dyDescent="0.15">
      <c r="A22" s="384"/>
      <c r="B22" s="1159" t="s">
        <v>885</v>
      </c>
      <c r="C22" s="1159"/>
      <c r="D22" s="790"/>
      <c r="E22" s="792"/>
      <c r="F22" s="792"/>
      <c r="G22" s="786"/>
      <c r="H22" s="793"/>
      <c r="I22" s="793"/>
      <c r="J22" s="121"/>
      <c r="K22" s="121"/>
      <c r="L22" s="121"/>
    </row>
    <row r="23" spans="1:65" s="791" customFormat="1" x14ac:dyDescent="0.15">
      <c r="D23" s="794"/>
      <c r="E23" s="795"/>
      <c r="F23" s="1157" t="s">
        <v>886</v>
      </c>
      <c r="G23" s="1157"/>
      <c r="H23" s="796"/>
      <c r="I23" s="796"/>
      <c r="J23" s="121"/>
      <c r="K23" s="121"/>
      <c r="L23" s="121"/>
    </row>
    <row r="24" spans="1:65" s="791" customFormat="1" ht="15" customHeight="1" x14ac:dyDescent="0.15">
      <c r="A24" s="1158"/>
      <c r="B24" s="1158"/>
      <c r="C24" s="797"/>
      <c r="D24" s="790"/>
      <c r="E24" s="797"/>
      <c r="F24" s="1159" t="s">
        <v>21</v>
      </c>
      <c r="G24" s="1159"/>
      <c r="H24" s="121"/>
      <c r="I24" s="121"/>
      <c r="J24" s="121"/>
      <c r="K24" s="121"/>
      <c r="L24" s="121"/>
    </row>
    <row r="25" spans="1:65" s="791" customFormat="1" ht="33" customHeight="1" x14ac:dyDescent="0.15">
      <c r="A25" s="1156"/>
      <c r="B25" s="1156"/>
      <c r="C25" s="1156"/>
      <c r="D25" s="798"/>
      <c r="E25" s="799"/>
      <c r="F25" s="792"/>
      <c r="G25" s="800"/>
      <c r="H25" s="121"/>
      <c r="I25" s="121"/>
      <c r="J25" s="121"/>
      <c r="K25" s="121"/>
      <c r="L25" s="121"/>
    </row>
    <row r="26" spans="1:65" s="791" customFormat="1" ht="39" customHeight="1" x14ac:dyDescent="0.15">
      <c r="D26" s="794"/>
      <c r="E26" s="792"/>
      <c r="F26" s="1145" t="s">
        <v>850</v>
      </c>
      <c r="G26" s="1145"/>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15">
      <c r="A27" s="90"/>
      <c r="B27" s="118"/>
      <c r="C27" s="118"/>
      <c r="D27" s="210"/>
      <c r="E27" s="118"/>
      <c r="F27" s="118"/>
      <c r="G27" s="114"/>
      <c r="H27" s="114"/>
      <c r="I27" s="114"/>
      <c r="J27" s="114"/>
      <c r="K27" s="114"/>
      <c r="L27" s="114"/>
    </row>
    <row r="28" spans="1:65" ht="96" customHeight="1" x14ac:dyDescent="0.15">
      <c r="A28" s="1155" t="s">
        <v>884</v>
      </c>
      <c r="B28" s="1155"/>
      <c r="C28" s="1155"/>
      <c r="D28" s="1155"/>
      <c r="E28" s="1155"/>
      <c r="F28" s="1155"/>
      <c r="G28" s="114"/>
      <c r="H28" s="114"/>
      <c r="I28" s="114"/>
      <c r="J28" s="114"/>
      <c r="K28" s="114"/>
      <c r="L28" s="114"/>
    </row>
    <row r="29" spans="1:65" x14ac:dyDescent="0.15">
      <c r="A29" s="90"/>
      <c r="B29" s="118"/>
      <c r="C29" s="118"/>
      <c r="D29" s="210"/>
      <c r="E29" s="118"/>
      <c r="F29" s="118"/>
      <c r="G29" s="114"/>
      <c r="H29" s="114"/>
      <c r="I29" s="114"/>
      <c r="J29" s="114"/>
      <c r="K29" s="114"/>
      <c r="L29" s="114"/>
    </row>
    <row r="30" spans="1:65" ht="13.5" customHeight="1" x14ac:dyDescent="0.15">
      <c r="A30" s="90"/>
      <c r="B30" s="118"/>
      <c r="C30" s="118"/>
      <c r="D30" s="210"/>
      <c r="E30" s="118"/>
      <c r="F30" s="118"/>
      <c r="G30" s="114"/>
      <c r="H30" s="114"/>
      <c r="I30" s="114"/>
      <c r="J30" s="114"/>
      <c r="K30" s="114"/>
      <c r="L30" s="114"/>
    </row>
    <row r="31" spans="1:65" x14ac:dyDescent="0.15">
      <c r="A31" s="90"/>
      <c r="B31" s="118"/>
      <c r="C31" s="118"/>
      <c r="D31" s="210"/>
      <c r="E31" s="118"/>
      <c r="F31" s="118"/>
      <c r="G31" s="114"/>
      <c r="H31" s="114"/>
      <c r="I31" s="114"/>
      <c r="J31" s="114"/>
      <c r="K31" s="114"/>
      <c r="L31" s="114"/>
    </row>
    <row r="32" spans="1:65" x14ac:dyDescent="0.15">
      <c r="A32" s="90"/>
      <c r="B32" s="118"/>
      <c r="C32" s="118"/>
      <c r="D32" s="210"/>
      <c r="E32" s="118"/>
      <c r="F32" s="118"/>
      <c r="G32" s="114"/>
      <c r="H32" s="114"/>
      <c r="I32" s="114"/>
      <c r="J32" s="114"/>
      <c r="K32" s="114"/>
      <c r="L32" s="114"/>
    </row>
    <row r="33" spans="1:12" x14ac:dyDescent="0.15">
      <c r="A33" s="90"/>
      <c r="B33" s="118"/>
      <c r="C33" s="118"/>
      <c r="D33" s="210"/>
      <c r="E33" s="118"/>
      <c r="F33" s="118"/>
      <c r="G33" s="114"/>
      <c r="H33" s="114"/>
      <c r="I33" s="114"/>
      <c r="J33" s="114"/>
      <c r="K33" s="114"/>
      <c r="L33" s="114"/>
    </row>
    <row r="34" spans="1:12" x14ac:dyDescent="0.15">
      <c r="A34" s="90"/>
      <c r="B34" s="118"/>
      <c r="C34" s="118"/>
      <c r="D34" s="210"/>
      <c r="E34" s="118"/>
      <c r="F34" s="118"/>
      <c r="G34" s="114"/>
      <c r="H34" s="114"/>
      <c r="I34" s="114"/>
      <c r="J34" s="114"/>
      <c r="K34" s="114"/>
      <c r="L34" s="114"/>
    </row>
    <row r="35" spans="1:12" x14ac:dyDescent="0.15">
      <c r="A35" s="90"/>
      <c r="B35" s="118"/>
      <c r="C35" s="118"/>
      <c r="D35" s="210"/>
      <c r="E35" s="118"/>
      <c r="F35" s="118"/>
      <c r="G35" s="114"/>
      <c r="H35" s="114"/>
      <c r="I35" s="114"/>
      <c r="J35" s="114"/>
      <c r="K35" s="114"/>
      <c r="L35" s="114"/>
    </row>
    <row r="36" spans="1:12" x14ac:dyDescent="0.15">
      <c r="A36" s="90"/>
      <c r="B36" s="118"/>
      <c r="C36" s="118"/>
      <c r="D36" s="210"/>
      <c r="E36" s="118"/>
      <c r="F36" s="118"/>
      <c r="G36" s="114"/>
      <c r="H36" s="114"/>
      <c r="I36" s="114"/>
      <c r="J36" s="114"/>
      <c r="K36" s="114"/>
      <c r="L36" s="114"/>
    </row>
    <row r="37" spans="1:12" x14ac:dyDescent="0.15">
      <c r="A37" s="90"/>
      <c r="B37" s="118"/>
      <c r="C37" s="118"/>
      <c r="D37" s="210"/>
      <c r="E37" s="118"/>
      <c r="F37" s="118"/>
      <c r="G37" s="114"/>
      <c r="H37" s="114"/>
      <c r="I37" s="114"/>
      <c r="J37" s="114"/>
      <c r="K37" s="114"/>
      <c r="L37" s="114"/>
    </row>
    <row r="38" spans="1:12" x14ac:dyDescent="0.15">
      <c r="A38" s="90"/>
      <c r="B38" s="118"/>
      <c r="C38" s="118"/>
      <c r="D38" s="210"/>
      <c r="E38" s="118"/>
      <c r="F38" s="118"/>
      <c r="G38" s="114"/>
      <c r="H38" s="114"/>
      <c r="I38" s="114"/>
      <c r="J38" s="114"/>
      <c r="K38" s="114"/>
      <c r="L38" s="114"/>
    </row>
    <row r="39" spans="1:12" x14ac:dyDescent="0.15">
      <c r="A39" s="90"/>
      <c r="B39" s="118"/>
      <c r="C39" s="118"/>
      <c r="D39" s="210"/>
      <c r="E39" s="118"/>
      <c r="F39" s="118"/>
      <c r="G39" s="114"/>
      <c r="H39" s="114"/>
      <c r="I39" s="114"/>
      <c r="J39" s="114"/>
      <c r="K39" s="114"/>
      <c r="L39" s="114"/>
    </row>
    <row r="40" spans="1:12" x14ac:dyDescent="0.15">
      <c r="A40" s="90"/>
      <c r="B40" s="118"/>
      <c r="C40" s="118"/>
      <c r="D40" s="210"/>
      <c r="E40" s="118"/>
      <c r="F40" s="118"/>
      <c r="G40" s="114"/>
      <c r="H40" s="114"/>
      <c r="I40" s="114"/>
      <c r="J40" s="114"/>
      <c r="K40" s="114"/>
      <c r="L40" s="114"/>
    </row>
    <row r="41" spans="1:12" x14ac:dyDescent="0.15">
      <c r="A41" s="90"/>
      <c r="B41" s="118"/>
      <c r="C41" s="118"/>
      <c r="D41" s="210"/>
      <c r="E41" s="118"/>
      <c r="F41" s="118"/>
      <c r="G41" s="114"/>
      <c r="H41" s="114"/>
      <c r="I41" s="114"/>
      <c r="J41" s="114"/>
      <c r="K41" s="114"/>
      <c r="L41" s="114"/>
    </row>
    <row r="42" spans="1:12" x14ac:dyDescent="0.15">
      <c r="A42" s="90"/>
      <c r="B42" s="118"/>
      <c r="C42" s="118"/>
      <c r="D42" s="210"/>
      <c r="E42" s="118"/>
      <c r="F42" s="118"/>
      <c r="G42" s="114"/>
      <c r="H42" s="114"/>
      <c r="I42" s="114"/>
      <c r="J42" s="114"/>
      <c r="K42" s="114"/>
      <c r="L42" s="114"/>
    </row>
    <row r="43" spans="1:12" x14ac:dyDescent="0.15">
      <c r="A43" s="90"/>
      <c r="B43" s="118"/>
      <c r="C43" s="118"/>
      <c r="D43" s="210"/>
      <c r="E43" s="118"/>
      <c r="F43" s="118"/>
      <c r="G43" s="114"/>
      <c r="H43" s="114"/>
      <c r="I43" s="114"/>
      <c r="J43" s="114"/>
      <c r="K43" s="114"/>
      <c r="L43" s="114"/>
    </row>
    <row r="44" spans="1:12" x14ac:dyDescent="0.15">
      <c r="A44" s="90"/>
      <c r="B44" s="118"/>
      <c r="C44" s="118"/>
      <c r="D44" s="210"/>
      <c r="E44" s="118"/>
      <c r="F44" s="118"/>
      <c r="G44" s="114"/>
      <c r="H44" s="114"/>
      <c r="I44" s="114"/>
      <c r="J44" s="114"/>
      <c r="K44" s="114"/>
      <c r="L44" s="114"/>
    </row>
    <row r="45" spans="1:12" x14ac:dyDescent="0.15">
      <c r="A45" s="90"/>
      <c r="B45" s="118"/>
      <c r="C45" s="118"/>
      <c r="D45" s="210"/>
      <c r="E45" s="118"/>
      <c r="F45" s="118"/>
      <c r="G45" s="114"/>
      <c r="H45" s="114"/>
      <c r="I45" s="114"/>
      <c r="J45" s="114"/>
      <c r="K45" s="114"/>
      <c r="L45" s="114"/>
    </row>
    <row r="46" spans="1:12" x14ac:dyDescent="0.15">
      <c r="A46" s="90"/>
      <c r="B46" s="118"/>
      <c r="C46" s="118"/>
      <c r="D46" s="210"/>
      <c r="E46" s="118"/>
      <c r="F46" s="118"/>
      <c r="G46" s="114"/>
      <c r="H46" s="114"/>
      <c r="I46" s="114"/>
      <c r="J46" s="114"/>
      <c r="K46" s="114"/>
      <c r="L46" s="114"/>
    </row>
    <row r="47" spans="1:12" x14ac:dyDescent="0.15">
      <c r="A47" s="90"/>
      <c r="B47" s="118"/>
      <c r="C47" s="118"/>
      <c r="D47" s="210"/>
      <c r="E47" s="118"/>
      <c r="F47" s="118"/>
      <c r="G47" s="114"/>
      <c r="H47" s="114"/>
      <c r="I47" s="114"/>
      <c r="J47" s="114"/>
      <c r="K47" s="114"/>
      <c r="L47" s="114"/>
    </row>
    <row r="48" spans="1:12" x14ac:dyDescent="0.15">
      <c r="A48" s="90"/>
      <c r="B48" s="118"/>
      <c r="C48" s="118"/>
      <c r="D48" s="210"/>
      <c r="E48" s="118"/>
      <c r="F48" s="118"/>
      <c r="G48" s="114"/>
      <c r="H48" s="114"/>
      <c r="I48" s="114"/>
      <c r="J48" s="114"/>
      <c r="K48" s="114"/>
      <c r="L48" s="114"/>
    </row>
    <row r="49" spans="1:12" x14ac:dyDescent="0.15">
      <c r="A49" s="90"/>
      <c r="B49" s="118"/>
      <c r="C49" s="118"/>
      <c r="D49" s="210"/>
      <c r="E49" s="118"/>
      <c r="F49" s="118"/>
      <c r="G49" s="114"/>
      <c r="H49" s="114"/>
      <c r="I49" s="114"/>
      <c r="J49" s="114"/>
      <c r="K49" s="114"/>
      <c r="L49" s="114"/>
    </row>
    <row r="50" spans="1:12" x14ac:dyDescent="0.15">
      <c r="A50" s="90"/>
      <c r="B50" s="118"/>
      <c r="C50" s="118"/>
      <c r="D50" s="210"/>
      <c r="E50" s="118"/>
      <c r="F50" s="118"/>
      <c r="G50" s="114"/>
      <c r="H50" s="114"/>
      <c r="I50" s="114"/>
      <c r="J50" s="114"/>
      <c r="K50" s="114"/>
      <c r="L50" s="114"/>
    </row>
    <row r="51" spans="1:12" x14ac:dyDescent="0.15">
      <c r="A51" s="90"/>
      <c r="B51" s="118"/>
      <c r="C51" s="118"/>
      <c r="D51" s="210"/>
      <c r="E51" s="118"/>
      <c r="F51" s="118"/>
      <c r="G51" s="114"/>
      <c r="H51" s="114"/>
      <c r="I51" s="114"/>
      <c r="J51" s="114"/>
      <c r="K51" s="114"/>
      <c r="L51" s="114"/>
    </row>
    <row r="52" spans="1:12" x14ac:dyDescent="0.15">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85"/>
  <sheetViews>
    <sheetView zoomScale="106" zoomScaleNormal="106" zoomScalePageLayoutView="106" workbookViewId="0">
      <pane xSplit="2" ySplit="5" topLeftCell="C14" activePane="bottomRight" state="frozen"/>
      <selection pane="topRight" activeCell="C1" sqref="C1"/>
      <selection pane="bottomLeft" activeCell="A8" sqref="A8"/>
      <selection pane="bottomRight" activeCell="B32" sqref="B32"/>
    </sheetView>
  </sheetViews>
  <sheetFormatPr baseColWidth="10" defaultColWidth="9.1640625" defaultRowHeight="13" x14ac:dyDescent="0.15"/>
  <cols>
    <col min="1" max="1" width="5.1640625" style="91" customWidth="1"/>
    <col min="2" max="2" width="34.1640625" style="119" customWidth="1"/>
    <col min="3" max="3" width="9.83203125" style="119" customWidth="1"/>
    <col min="4" max="4" width="9.5" style="119" customWidth="1"/>
    <col min="5" max="5" width="36.6640625" style="115" customWidth="1"/>
    <col min="6" max="16384" width="9.1640625" style="115"/>
  </cols>
  <sheetData>
    <row r="1" spans="1:5" ht="14.25" customHeight="1" x14ac:dyDescent="0.15">
      <c r="A1" s="1152" t="s">
        <v>139</v>
      </c>
      <c r="B1" s="1152"/>
      <c r="C1" s="110"/>
      <c r="D1" s="110"/>
      <c r="E1" s="43" t="s">
        <v>34</v>
      </c>
    </row>
    <row r="2" spans="1:5" ht="14.25" customHeight="1" x14ac:dyDescent="0.15">
      <c r="A2" s="1162" t="s">
        <v>591</v>
      </c>
      <c r="B2" s="1162"/>
      <c r="C2" s="124"/>
      <c r="D2" s="124"/>
      <c r="E2" s="124"/>
    </row>
    <row r="3" spans="1:5" ht="28.5" customHeight="1" x14ac:dyDescent="0.15">
      <c r="A3" s="1064" t="s">
        <v>1045</v>
      </c>
      <c r="B3" s="1064"/>
      <c r="C3" s="1064"/>
      <c r="D3" s="1064"/>
      <c r="E3" s="1064"/>
    </row>
    <row r="4" spans="1:5" x14ac:dyDescent="0.15">
      <c r="A4" s="127"/>
      <c r="B4" s="127"/>
      <c r="C4" s="127"/>
      <c r="D4" s="127"/>
      <c r="E4" s="112"/>
    </row>
    <row r="5" spans="1:5" ht="36.75" customHeight="1" x14ac:dyDescent="0.15">
      <c r="A5" s="269" t="s">
        <v>0</v>
      </c>
      <c r="B5" s="269" t="s">
        <v>9</v>
      </c>
      <c r="C5" s="269" t="s">
        <v>35</v>
      </c>
      <c r="D5" s="269" t="s">
        <v>10</v>
      </c>
      <c r="E5" s="269" t="s">
        <v>72</v>
      </c>
    </row>
    <row r="6" spans="1:5" s="125" customFormat="1" ht="28.5" customHeight="1" x14ac:dyDescent="0.15">
      <c r="A6" s="269"/>
      <c r="B6" s="270" t="s">
        <v>821</v>
      </c>
      <c r="C6" s="269"/>
      <c r="D6" s="269"/>
      <c r="E6" s="269"/>
    </row>
    <row r="7" spans="1:5" s="120" customFormat="1" ht="18.75" customHeight="1" x14ac:dyDescent="0.15">
      <c r="A7" s="269"/>
      <c r="B7" s="270" t="s">
        <v>348</v>
      </c>
      <c r="C7" s="269"/>
      <c r="D7" s="269"/>
      <c r="E7" s="269"/>
    </row>
    <row r="8" spans="1:5" s="120" customFormat="1" ht="18.75" customHeight="1" x14ac:dyDescent="0.15">
      <c r="A8" s="269"/>
      <c r="B8" s="270" t="s">
        <v>822</v>
      </c>
      <c r="C8" s="269"/>
      <c r="D8" s="269"/>
      <c r="E8" s="269"/>
    </row>
    <row r="9" spans="1:5" s="120" customFormat="1" ht="30" customHeight="1" x14ac:dyDescent="0.15">
      <c r="A9" s="269"/>
      <c r="B9" s="271" t="s">
        <v>1057</v>
      </c>
      <c r="C9" s="269"/>
      <c r="D9" s="269"/>
      <c r="E9" s="269"/>
    </row>
    <row r="10" spans="1:5" s="120" customFormat="1" ht="29.25" customHeight="1" x14ac:dyDescent="0.15">
      <c r="A10" s="269"/>
      <c r="B10" s="271" t="s">
        <v>1046</v>
      </c>
      <c r="C10" s="269"/>
      <c r="D10" s="269"/>
      <c r="E10" s="269"/>
    </row>
    <row r="11" spans="1:5" s="120" customFormat="1" ht="18.75" customHeight="1" x14ac:dyDescent="0.15">
      <c r="A11" s="269"/>
      <c r="B11" s="257" t="s">
        <v>1047</v>
      </c>
      <c r="C11" s="269"/>
      <c r="D11" s="269"/>
      <c r="E11" s="269"/>
    </row>
    <row r="12" spans="1:5" s="120" customFormat="1" ht="18.75" customHeight="1" x14ac:dyDescent="0.15">
      <c r="A12" s="269"/>
      <c r="B12" s="272" t="s">
        <v>754</v>
      </c>
      <c r="C12" s="269"/>
      <c r="D12" s="269"/>
      <c r="E12" s="269"/>
    </row>
    <row r="13" spans="1:5" s="120" customFormat="1" ht="25.5" customHeight="1" x14ac:dyDescent="0.15">
      <c r="A13" s="269" t="s">
        <v>7</v>
      </c>
      <c r="B13" s="273" t="s">
        <v>175</v>
      </c>
      <c r="C13" s="269"/>
      <c r="D13" s="269"/>
      <c r="E13" s="269"/>
    </row>
    <row r="14" spans="1:5" s="120" customFormat="1" ht="25.5" customHeight="1" x14ac:dyDescent="0.15">
      <c r="A14" s="258">
        <v>1</v>
      </c>
      <c r="B14" s="271" t="s">
        <v>365</v>
      </c>
      <c r="C14" s="269"/>
      <c r="D14" s="269"/>
      <c r="E14" s="274" t="s">
        <v>518</v>
      </c>
    </row>
    <row r="15" spans="1:5" s="120" customFormat="1" ht="18.75" customHeight="1" x14ac:dyDescent="0.15">
      <c r="A15" s="258">
        <v>2</v>
      </c>
      <c r="B15" s="271" t="s">
        <v>366</v>
      </c>
      <c r="C15" s="269"/>
      <c r="D15" s="269"/>
      <c r="E15" s="269"/>
    </row>
    <row r="16" spans="1:5" s="117" customFormat="1" ht="15.75" customHeight="1" x14ac:dyDescent="0.15">
      <c r="A16" s="268" t="s">
        <v>7</v>
      </c>
      <c r="B16" s="259" t="s">
        <v>367</v>
      </c>
      <c r="C16" s="268"/>
      <c r="D16" s="268"/>
      <c r="E16" s="275"/>
    </row>
    <row r="17" spans="1:5" s="117" customFormat="1" ht="15.75" customHeight="1" x14ac:dyDescent="0.15">
      <c r="A17" s="260"/>
      <c r="B17" s="276" t="s">
        <v>820</v>
      </c>
      <c r="C17" s="260"/>
      <c r="D17" s="260"/>
      <c r="E17" s="277"/>
    </row>
    <row r="18" spans="1:5" s="117" customFormat="1" ht="15.75" customHeight="1" x14ac:dyDescent="0.15">
      <c r="A18" s="260"/>
      <c r="B18" s="276" t="s">
        <v>1031</v>
      </c>
      <c r="C18" s="260"/>
      <c r="D18" s="260"/>
      <c r="E18" s="277"/>
    </row>
    <row r="19" spans="1:5" s="117" customFormat="1" ht="17.25" customHeight="1" x14ac:dyDescent="0.15">
      <c r="A19" s="260"/>
      <c r="B19" s="276" t="s">
        <v>332</v>
      </c>
      <c r="C19" s="260" t="s">
        <v>335</v>
      </c>
      <c r="D19" s="260" t="s">
        <v>369</v>
      </c>
      <c r="E19" s="381" t="s">
        <v>1032</v>
      </c>
    </row>
    <row r="20" spans="1:5" s="117" customFormat="1" ht="15.75" customHeight="1" x14ac:dyDescent="0.15">
      <c r="A20" s="260"/>
      <c r="B20" s="276" t="s">
        <v>371</v>
      </c>
      <c r="C20" s="260"/>
      <c r="D20" s="260"/>
      <c r="E20" s="278"/>
    </row>
    <row r="21" spans="1:5" s="117" customFormat="1" ht="15.75" customHeight="1" x14ac:dyDescent="0.15">
      <c r="A21" s="260"/>
      <c r="B21" s="276" t="s">
        <v>372</v>
      </c>
      <c r="C21" s="260"/>
      <c r="D21" s="260"/>
      <c r="E21" s="278"/>
    </row>
    <row r="22" spans="1:5" s="117" customFormat="1" ht="15.75" customHeight="1" x14ac:dyDescent="0.15">
      <c r="A22" s="544" t="s">
        <v>8</v>
      </c>
      <c r="B22" s="517" t="s">
        <v>373</v>
      </c>
      <c r="C22" s="544"/>
      <c r="D22" s="544"/>
      <c r="E22" s="545"/>
    </row>
    <row r="23" spans="1:5" s="117" customFormat="1" ht="15.75" customHeight="1" x14ac:dyDescent="0.15">
      <c r="A23" s="519"/>
      <c r="B23" s="546" t="s">
        <v>1033</v>
      </c>
      <c r="C23" s="519"/>
      <c r="D23" s="519"/>
      <c r="E23" s="381"/>
    </row>
    <row r="24" spans="1:5" s="117" customFormat="1" ht="15.75" customHeight="1" x14ac:dyDescent="0.15">
      <c r="A24" s="519"/>
      <c r="B24" s="546" t="s">
        <v>1040</v>
      </c>
      <c r="C24" s="519"/>
      <c r="D24" s="519"/>
      <c r="E24" s="381"/>
    </row>
    <row r="25" spans="1:5" s="117" customFormat="1" ht="30" customHeight="1" x14ac:dyDescent="0.15">
      <c r="A25" s="519"/>
      <c r="B25" s="546" t="s">
        <v>374</v>
      </c>
      <c r="C25" s="519"/>
      <c r="D25" s="519" t="s">
        <v>369</v>
      </c>
      <c r="E25" s="381" t="s">
        <v>370</v>
      </c>
    </row>
    <row r="26" spans="1:5" s="117" customFormat="1" ht="27" customHeight="1" x14ac:dyDescent="0.15">
      <c r="A26" s="519"/>
      <c r="B26" s="546" t="s">
        <v>375</v>
      </c>
      <c r="C26" s="519"/>
      <c r="D26" s="519" t="s">
        <v>369</v>
      </c>
      <c r="E26" s="381" t="s">
        <v>387</v>
      </c>
    </row>
    <row r="27" spans="1:5" s="117" customFormat="1" ht="25.5" customHeight="1" x14ac:dyDescent="0.15">
      <c r="A27" s="519"/>
      <c r="B27" s="546" t="s">
        <v>376</v>
      </c>
      <c r="C27" s="519"/>
      <c r="D27" s="519" t="s">
        <v>369</v>
      </c>
      <c r="E27" s="381" t="s">
        <v>389</v>
      </c>
    </row>
    <row r="28" spans="1:5" s="117" customFormat="1" ht="25.5" customHeight="1" x14ac:dyDescent="0.15">
      <c r="A28" s="519"/>
      <c r="B28" s="546" t="s">
        <v>614</v>
      </c>
      <c r="C28" s="519"/>
      <c r="D28" s="519" t="s">
        <v>369</v>
      </c>
      <c r="E28" s="381" t="s">
        <v>1042</v>
      </c>
    </row>
    <row r="29" spans="1:5" s="117" customFormat="1" ht="25.5" customHeight="1" x14ac:dyDescent="0.15">
      <c r="A29" s="519"/>
      <c r="B29" s="546" t="s">
        <v>1041</v>
      </c>
      <c r="C29" s="519"/>
      <c r="D29" s="519" t="s">
        <v>369</v>
      </c>
      <c r="E29" s="381" t="s">
        <v>1042</v>
      </c>
    </row>
    <row r="30" spans="1:5" s="117" customFormat="1" ht="15.75" customHeight="1" x14ac:dyDescent="0.15">
      <c r="A30" s="519"/>
      <c r="B30" s="546" t="s">
        <v>377</v>
      </c>
      <c r="C30" s="519"/>
      <c r="D30" s="519"/>
      <c r="E30" s="381"/>
    </row>
    <row r="31" spans="1:5" s="117" customFormat="1" ht="15.75" customHeight="1" x14ac:dyDescent="0.15">
      <c r="A31" s="519"/>
      <c r="B31" s="546" t="s">
        <v>1107</v>
      </c>
      <c r="C31" s="519"/>
      <c r="D31" s="519"/>
      <c r="E31" s="381"/>
    </row>
    <row r="32" spans="1:5" s="117" customFormat="1" ht="21" customHeight="1" x14ac:dyDescent="0.15">
      <c r="A32" s="519"/>
      <c r="B32" s="546" t="s">
        <v>1106</v>
      </c>
      <c r="C32" s="519"/>
      <c r="D32" s="519"/>
      <c r="E32" s="381"/>
    </row>
    <row r="33" spans="1:5" s="117" customFormat="1" ht="31" customHeight="1" x14ac:dyDescent="0.15">
      <c r="A33" s="531" t="s">
        <v>25</v>
      </c>
      <c r="B33" s="530" t="s">
        <v>297</v>
      </c>
      <c r="C33" s="533"/>
      <c r="D33" s="533"/>
      <c r="E33" s="547"/>
    </row>
    <row r="34" spans="1:5" s="117" customFormat="1" ht="15.75" customHeight="1" x14ac:dyDescent="0.15">
      <c r="A34" s="531"/>
      <c r="B34" s="546" t="s">
        <v>386</v>
      </c>
      <c r="C34" s="519"/>
      <c r="D34" s="519"/>
      <c r="E34" s="381"/>
    </row>
    <row r="35" spans="1:5" s="117" customFormat="1" ht="15.75" customHeight="1" x14ac:dyDescent="0.15">
      <c r="A35" s="531"/>
      <c r="B35" s="546" t="s">
        <v>383</v>
      </c>
      <c r="C35" s="519"/>
      <c r="D35" s="519"/>
      <c r="E35" s="381"/>
    </row>
    <row r="36" spans="1:5" s="117" customFormat="1" ht="25.5" customHeight="1" x14ac:dyDescent="0.15">
      <c r="A36" s="531"/>
      <c r="B36" s="546" t="s">
        <v>379</v>
      </c>
      <c r="C36" s="519"/>
      <c r="D36" s="519" t="s">
        <v>369</v>
      </c>
      <c r="E36" s="381" t="s">
        <v>388</v>
      </c>
    </row>
    <row r="37" spans="1:5" s="117" customFormat="1" ht="15.75" customHeight="1" x14ac:dyDescent="0.15">
      <c r="A37" s="531"/>
      <c r="B37" s="546" t="s">
        <v>377</v>
      </c>
      <c r="C37" s="519"/>
      <c r="D37" s="519"/>
      <c r="E37" s="381"/>
    </row>
    <row r="38" spans="1:5" s="117" customFormat="1" ht="27" customHeight="1" x14ac:dyDescent="0.15">
      <c r="A38" s="531"/>
      <c r="B38" s="546" t="s">
        <v>572</v>
      </c>
      <c r="C38" s="519"/>
      <c r="D38" s="519" t="s">
        <v>378</v>
      </c>
      <c r="E38" s="381" t="s">
        <v>573</v>
      </c>
    </row>
    <row r="39" spans="1:5" s="117" customFormat="1" ht="15.75" customHeight="1" x14ac:dyDescent="0.15">
      <c r="A39" s="531" t="s">
        <v>36</v>
      </c>
      <c r="B39" s="530" t="s">
        <v>381</v>
      </c>
      <c r="C39" s="533"/>
      <c r="D39" s="533"/>
      <c r="E39" s="547"/>
    </row>
    <row r="40" spans="1:5" s="117" customFormat="1" ht="15.75" customHeight="1" x14ac:dyDescent="0.15">
      <c r="A40" s="531"/>
      <c r="B40" s="546" t="s">
        <v>382</v>
      </c>
      <c r="C40" s="519"/>
      <c r="D40" s="519"/>
      <c r="E40" s="381"/>
    </row>
    <row r="41" spans="1:5" s="117" customFormat="1" ht="15.75" customHeight="1" x14ac:dyDescent="0.15">
      <c r="A41" s="531"/>
      <c r="B41" s="546" t="s">
        <v>823</v>
      </c>
      <c r="C41" s="519"/>
      <c r="D41" s="519"/>
      <c r="E41" s="381"/>
    </row>
    <row r="42" spans="1:5" s="117" customFormat="1" ht="25.5" customHeight="1" x14ac:dyDescent="0.15">
      <c r="A42" s="531"/>
      <c r="B42" s="546" t="s">
        <v>384</v>
      </c>
      <c r="C42" s="519"/>
      <c r="D42" s="519" t="s">
        <v>369</v>
      </c>
      <c r="E42" s="381" t="s">
        <v>640</v>
      </c>
    </row>
    <row r="43" spans="1:5" s="117" customFormat="1" ht="25.5" customHeight="1" x14ac:dyDescent="0.15">
      <c r="A43" s="544"/>
      <c r="B43" s="546" t="s">
        <v>346</v>
      </c>
      <c r="C43" s="519"/>
      <c r="D43" s="519" t="s">
        <v>369</v>
      </c>
      <c r="E43" s="381" t="s">
        <v>1043</v>
      </c>
    </row>
    <row r="44" spans="1:5" s="117" customFormat="1" ht="15.75" customHeight="1" x14ac:dyDescent="0.15">
      <c r="A44" s="531"/>
      <c r="B44" s="546" t="s">
        <v>1039</v>
      </c>
      <c r="C44" s="519"/>
      <c r="D44" s="519"/>
      <c r="E44" s="381"/>
    </row>
    <row r="45" spans="1:5" s="117" customFormat="1" ht="34.5" customHeight="1" x14ac:dyDescent="0.15">
      <c r="A45" s="531"/>
      <c r="B45" s="546" t="s">
        <v>572</v>
      </c>
      <c r="C45" s="519"/>
      <c r="D45" s="519"/>
      <c r="E45" s="381" t="s">
        <v>755</v>
      </c>
    </row>
    <row r="46" spans="1:5" s="117" customFormat="1" ht="15.75" customHeight="1" x14ac:dyDescent="0.15">
      <c r="A46" s="279" t="s">
        <v>40</v>
      </c>
      <c r="B46" s="530" t="s">
        <v>385</v>
      </c>
      <c r="C46" s="533"/>
      <c r="D46" s="533"/>
      <c r="E46" s="547"/>
    </row>
    <row r="47" spans="1:5" s="117" customFormat="1" ht="15.75" customHeight="1" x14ac:dyDescent="0.15">
      <c r="A47" s="548"/>
      <c r="B47" s="546" t="s">
        <v>368</v>
      </c>
      <c r="C47" s="519"/>
      <c r="D47" s="519"/>
      <c r="E47" s="381"/>
    </row>
    <row r="48" spans="1:5" s="117" customFormat="1" ht="15.75" customHeight="1" x14ac:dyDescent="0.15">
      <c r="A48" s="548"/>
      <c r="B48" s="546" t="s">
        <v>377</v>
      </c>
      <c r="C48" s="549"/>
      <c r="D48" s="549"/>
      <c r="E48" s="549"/>
    </row>
    <row r="49" spans="1:6" s="117" customFormat="1" ht="50.25" customHeight="1" x14ac:dyDescent="0.15">
      <c r="A49" s="550"/>
      <c r="B49" s="524" t="s">
        <v>380</v>
      </c>
      <c r="C49" s="551"/>
      <c r="D49" s="551"/>
      <c r="E49" s="538" t="s">
        <v>525</v>
      </c>
    </row>
    <row r="50" spans="1:6" s="117" customFormat="1" ht="34.5" customHeight="1" x14ac:dyDescent="0.15">
      <c r="A50" s="752" t="s">
        <v>612</v>
      </c>
      <c r="B50" s="749" t="s">
        <v>508</v>
      </c>
      <c r="C50" s="748"/>
      <c r="D50" s="748"/>
      <c r="E50" s="751"/>
    </row>
    <row r="51" spans="1:6" s="117" customFormat="1" ht="34.5" customHeight="1" x14ac:dyDescent="0.15">
      <c r="A51" s="748"/>
      <c r="B51" s="750" t="s">
        <v>824</v>
      </c>
      <c r="C51" s="748"/>
      <c r="D51" s="748"/>
      <c r="E51" s="750" t="s">
        <v>1095</v>
      </c>
    </row>
    <row r="52" spans="1:6" s="117" customFormat="1" ht="34.5" customHeight="1" x14ac:dyDescent="0.15">
      <c r="A52" s="748"/>
      <c r="B52" s="750" t="s">
        <v>825</v>
      </c>
      <c r="C52" s="748"/>
      <c r="D52" s="748"/>
      <c r="E52" s="750" t="s">
        <v>1094</v>
      </c>
    </row>
    <row r="53" spans="1:6" s="117" customFormat="1" ht="42" x14ac:dyDescent="0.15">
      <c r="A53" s="748"/>
      <c r="B53" s="750" t="s">
        <v>1097</v>
      </c>
      <c r="C53" s="748"/>
      <c r="D53" s="748"/>
      <c r="E53" s="750" t="s">
        <v>1096</v>
      </c>
    </row>
    <row r="54" spans="1:6" s="117" customFormat="1" ht="34.5" customHeight="1" x14ac:dyDescent="0.15">
      <c r="A54" s="748"/>
      <c r="B54" s="552" t="s">
        <v>1082</v>
      </c>
      <c r="C54" s="748"/>
      <c r="D54" s="748"/>
      <c r="E54" s="750"/>
    </row>
    <row r="55" spans="1:6" s="117" customFormat="1" ht="36.75" customHeight="1" x14ac:dyDescent="0.15">
      <c r="A55" s="553"/>
      <c r="B55" s="1163" t="s">
        <v>1098</v>
      </c>
      <c r="C55" s="1163"/>
      <c r="D55" s="1163"/>
      <c r="E55" s="1163"/>
    </row>
    <row r="56" spans="1:6" ht="18.75" customHeight="1" x14ac:dyDescent="0.15">
      <c r="A56" s="89"/>
      <c r="B56" s="109"/>
      <c r="C56" s="109"/>
      <c r="D56" s="109"/>
      <c r="E56" s="126" t="s">
        <v>1044</v>
      </c>
    </row>
    <row r="57" spans="1:6" ht="13.5" customHeight="1" x14ac:dyDescent="0.15">
      <c r="A57" s="89"/>
      <c r="B57" s="110"/>
      <c r="C57" s="109"/>
      <c r="D57" s="109"/>
      <c r="E57" s="54" t="s">
        <v>21</v>
      </c>
    </row>
    <row r="58" spans="1:6" ht="71.25" customHeight="1" x14ac:dyDescent="0.15">
      <c r="A58" s="1161" t="s">
        <v>81</v>
      </c>
      <c r="B58" s="1161"/>
      <c r="C58" s="1161"/>
      <c r="D58" s="1161"/>
      <c r="E58" s="54"/>
    </row>
    <row r="59" spans="1:6" ht="14" x14ac:dyDescent="0.15">
      <c r="A59" s="89"/>
      <c r="B59" s="109"/>
      <c r="C59" s="109"/>
      <c r="D59" s="109"/>
      <c r="E59" s="283" t="s">
        <v>850</v>
      </c>
      <c r="F59" s="110"/>
    </row>
    <row r="60" spans="1:6" x14ac:dyDescent="0.15">
      <c r="A60" s="89"/>
      <c r="B60" s="109"/>
      <c r="C60" s="109"/>
      <c r="D60" s="109"/>
      <c r="E60" s="113"/>
    </row>
    <row r="61" spans="1:6" x14ac:dyDescent="0.15">
      <c r="A61" s="89"/>
      <c r="B61" s="109"/>
      <c r="C61" s="109"/>
      <c r="D61" s="109"/>
      <c r="E61" s="113"/>
    </row>
    <row r="62" spans="1:6" x14ac:dyDescent="0.15">
      <c r="A62" s="89"/>
      <c r="B62" s="109"/>
      <c r="C62" s="109"/>
      <c r="D62" s="109"/>
      <c r="E62" s="113"/>
    </row>
    <row r="63" spans="1:6" ht="13.5" customHeight="1" x14ac:dyDescent="0.15">
      <c r="A63" s="89"/>
      <c r="B63" s="109"/>
      <c r="C63" s="109"/>
      <c r="D63" s="109"/>
      <c r="E63" s="113"/>
    </row>
    <row r="64" spans="1:6" x14ac:dyDescent="0.15">
      <c r="A64" s="89"/>
      <c r="B64" s="109"/>
      <c r="C64" s="109"/>
      <c r="D64" s="109"/>
      <c r="E64" s="113"/>
    </row>
    <row r="65" spans="1:5" x14ac:dyDescent="0.15">
      <c r="A65" s="89"/>
      <c r="B65" s="109"/>
      <c r="C65" s="109"/>
      <c r="D65" s="109"/>
      <c r="E65" s="113"/>
    </row>
    <row r="66" spans="1:5" x14ac:dyDescent="0.15">
      <c r="A66" s="89"/>
      <c r="B66" s="109"/>
      <c r="C66" s="109"/>
      <c r="D66" s="109"/>
      <c r="E66" s="113"/>
    </row>
    <row r="67" spans="1:5" x14ac:dyDescent="0.15">
      <c r="A67" s="89"/>
      <c r="B67" s="109"/>
      <c r="C67" s="109"/>
      <c r="D67" s="109"/>
      <c r="E67" s="113"/>
    </row>
    <row r="68" spans="1:5" x14ac:dyDescent="0.15">
      <c r="A68" s="89"/>
      <c r="B68" s="109"/>
      <c r="C68" s="109"/>
      <c r="D68" s="109"/>
      <c r="E68" s="113"/>
    </row>
    <row r="69" spans="1:5" x14ac:dyDescent="0.15">
      <c r="A69" s="89"/>
      <c r="B69" s="109"/>
      <c r="C69" s="109"/>
      <c r="D69" s="109"/>
      <c r="E69" s="113"/>
    </row>
    <row r="70" spans="1:5" x14ac:dyDescent="0.15">
      <c r="A70" s="89"/>
      <c r="B70" s="109"/>
      <c r="C70" s="109"/>
      <c r="D70" s="109"/>
      <c r="E70" s="113"/>
    </row>
    <row r="71" spans="1:5" x14ac:dyDescent="0.15">
      <c r="A71" s="89"/>
      <c r="B71" s="109"/>
      <c r="C71" s="109"/>
      <c r="D71" s="109"/>
      <c r="E71" s="113"/>
    </row>
    <row r="72" spans="1:5" x14ac:dyDescent="0.15">
      <c r="A72" s="89"/>
      <c r="B72" s="109"/>
      <c r="C72" s="109"/>
      <c r="D72" s="109"/>
      <c r="E72" s="113"/>
    </row>
    <row r="73" spans="1:5" x14ac:dyDescent="0.15">
      <c r="A73" s="89"/>
      <c r="B73" s="109"/>
      <c r="C73" s="109"/>
      <c r="D73" s="109"/>
      <c r="E73" s="113"/>
    </row>
    <row r="74" spans="1:5" x14ac:dyDescent="0.15">
      <c r="A74" s="89"/>
      <c r="B74" s="109"/>
      <c r="C74" s="109"/>
      <c r="D74" s="109"/>
      <c r="E74" s="113"/>
    </row>
    <row r="75" spans="1:5" x14ac:dyDescent="0.15">
      <c r="A75" s="89"/>
      <c r="B75" s="109"/>
      <c r="C75" s="109"/>
      <c r="D75" s="109"/>
      <c r="E75" s="113"/>
    </row>
    <row r="76" spans="1:5" x14ac:dyDescent="0.15">
      <c r="A76" s="89"/>
      <c r="B76" s="109"/>
      <c r="C76" s="109"/>
      <c r="D76" s="109"/>
      <c r="E76" s="113"/>
    </row>
    <row r="77" spans="1:5" x14ac:dyDescent="0.15">
      <c r="A77" s="89"/>
      <c r="B77" s="109"/>
      <c r="C77" s="109"/>
      <c r="D77" s="109"/>
      <c r="E77" s="113"/>
    </row>
    <row r="78" spans="1:5" x14ac:dyDescent="0.15">
      <c r="A78" s="89"/>
      <c r="B78" s="109"/>
      <c r="C78" s="109"/>
      <c r="D78" s="109"/>
      <c r="E78" s="113"/>
    </row>
    <row r="79" spans="1:5" x14ac:dyDescent="0.15">
      <c r="A79" s="89"/>
      <c r="B79" s="109"/>
      <c r="C79" s="109"/>
      <c r="D79" s="109"/>
      <c r="E79" s="113"/>
    </row>
    <row r="80" spans="1:5" x14ac:dyDescent="0.15">
      <c r="A80" s="89"/>
      <c r="B80" s="109"/>
      <c r="C80" s="109"/>
      <c r="D80" s="109"/>
      <c r="E80" s="113"/>
    </row>
    <row r="81" spans="1:5" x14ac:dyDescent="0.15">
      <c r="A81" s="89"/>
      <c r="B81" s="109"/>
      <c r="C81" s="109"/>
      <c r="D81" s="109"/>
      <c r="E81" s="113"/>
    </row>
    <row r="82" spans="1:5" x14ac:dyDescent="0.15">
      <c r="A82" s="89"/>
      <c r="B82" s="109"/>
      <c r="C82" s="109"/>
      <c r="D82" s="109"/>
      <c r="E82" s="113"/>
    </row>
    <row r="83" spans="1:5" x14ac:dyDescent="0.15">
      <c r="A83" s="89"/>
      <c r="B83" s="109"/>
      <c r="C83" s="109"/>
      <c r="D83" s="109"/>
      <c r="E83" s="113"/>
    </row>
    <row r="84" spans="1:5" x14ac:dyDescent="0.15">
      <c r="A84" s="89"/>
      <c r="B84" s="109"/>
      <c r="C84" s="109"/>
      <c r="D84" s="109"/>
      <c r="E84" s="113"/>
    </row>
    <row r="85" spans="1:5" x14ac:dyDescent="0.15">
      <c r="A85" s="90"/>
      <c r="B85" s="118"/>
      <c r="C85" s="118"/>
      <c r="D85" s="118"/>
      <c r="E85" s="114"/>
    </row>
  </sheetData>
  <mergeCells count="5">
    <mergeCell ref="A3:E3"/>
    <mergeCell ref="A58:D58"/>
    <mergeCell ref="A1:B1"/>
    <mergeCell ref="A2:B2"/>
    <mergeCell ref="B55:E55"/>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40"/>
  <sheetViews>
    <sheetView topLeftCell="A16" workbookViewId="0">
      <selection activeCell="G22" sqref="G22"/>
    </sheetView>
  </sheetViews>
  <sheetFormatPr baseColWidth="10" defaultColWidth="9.1640625" defaultRowHeight="13" x14ac:dyDescent="0.15"/>
  <cols>
    <col min="1" max="1" width="6.6640625" style="6" customWidth="1"/>
    <col min="2" max="2" width="47" style="6" customWidth="1"/>
    <col min="3" max="3" width="19.5" style="6" customWidth="1"/>
    <col min="4" max="4" width="14.6640625" style="5" customWidth="1"/>
    <col min="5" max="5" width="14" style="6" customWidth="1"/>
    <col min="6" max="16384" width="9.1640625" style="6"/>
  </cols>
  <sheetData>
    <row r="1" spans="1:5" ht="20" customHeight="1" x14ac:dyDescent="0.2">
      <c r="A1" s="128" t="s">
        <v>139</v>
      </c>
      <c r="B1" s="554"/>
      <c r="C1" s="554"/>
      <c r="D1" s="555"/>
      <c r="E1" s="762" t="s">
        <v>242</v>
      </c>
    </row>
    <row r="2" spans="1:5" ht="20" customHeight="1" x14ac:dyDescent="0.2">
      <c r="A2" s="556" t="s">
        <v>587</v>
      </c>
      <c r="B2" s="554"/>
      <c r="C2" s="554"/>
      <c r="D2" s="557" t="s">
        <v>547</v>
      </c>
    </row>
    <row r="3" spans="1:5" ht="20" customHeight="1" x14ac:dyDescent="0.2">
      <c r="A3" s="1164" t="s">
        <v>887</v>
      </c>
      <c r="B3" s="1164"/>
      <c r="C3" s="1164"/>
      <c r="D3" s="1164"/>
      <c r="E3" s="1164"/>
    </row>
    <row r="4" spans="1:5" ht="14" thickBot="1" x14ac:dyDescent="0.2">
      <c r="A4" s="558"/>
      <c r="B4" s="558"/>
      <c r="C4" s="558"/>
      <c r="D4" s="559"/>
      <c r="E4" s="559"/>
    </row>
    <row r="5" spans="1:5" ht="37.5" customHeight="1" thickTop="1" x14ac:dyDescent="0.15">
      <c r="A5" s="809" t="s">
        <v>0</v>
      </c>
      <c r="B5" s="810" t="s">
        <v>37</v>
      </c>
      <c r="C5" s="810" t="s">
        <v>114</v>
      </c>
      <c r="D5" s="810" t="s">
        <v>38</v>
      </c>
      <c r="E5" s="811" t="s">
        <v>2</v>
      </c>
    </row>
    <row r="6" spans="1:5" ht="33" customHeight="1" x14ac:dyDescent="0.15">
      <c r="A6" s="812" t="s">
        <v>7</v>
      </c>
      <c r="B6" s="803" t="s">
        <v>82</v>
      </c>
      <c r="C6" s="813"/>
      <c r="D6" s="828"/>
      <c r="E6" s="814"/>
    </row>
    <row r="7" spans="1:5" ht="18.75" customHeight="1" x14ac:dyDescent="0.15">
      <c r="A7" s="815">
        <v>1</v>
      </c>
      <c r="B7" s="816" t="s">
        <v>84</v>
      </c>
      <c r="C7" s="816"/>
      <c r="D7" s="829"/>
      <c r="E7" s="817"/>
    </row>
    <row r="8" spans="1:5" ht="50" customHeight="1" x14ac:dyDescent="0.15">
      <c r="A8" s="477" t="s">
        <v>390</v>
      </c>
      <c r="B8" s="419" t="s">
        <v>646</v>
      </c>
      <c r="C8" s="419" t="s">
        <v>647</v>
      </c>
      <c r="D8" s="830">
        <v>650000</v>
      </c>
      <c r="E8" s="818">
        <v>0.5</v>
      </c>
    </row>
    <row r="9" spans="1:5" ht="18.75" customHeight="1" x14ac:dyDescent="0.15">
      <c r="A9" s="815">
        <v>2</v>
      </c>
      <c r="B9" s="816" t="s">
        <v>83</v>
      </c>
      <c r="C9" s="816"/>
      <c r="D9" s="1053">
        <f>SUM(D10:D13)</f>
        <v>725000</v>
      </c>
      <c r="E9" s="817"/>
    </row>
    <row r="10" spans="1:5" ht="46" customHeight="1" x14ac:dyDescent="0.15">
      <c r="A10" s="477">
        <v>2.1</v>
      </c>
      <c r="B10" s="419" t="s">
        <v>588</v>
      </c>
      <c r="C10" s="420" t="s">
        <v>296</v>
      </c>
      <c r="D10" s="421">
        <v>150000</v>
      </c>
      <c r="E10" s="818">
        <v>0.5</v>
      </c>
    </row>
    <row r="11" spans="1:5" ht="46" customHeight="1" x14ac:dyDescent="0.15">
      <c r="A11" s="477" t="s">
        <v>888</v>
      </c>
      <c r="B11" s="419" t="s">
        <v>719</v>
      </c>
      <c r="C11" s="420" t="s">
        <v>756</v>
      </c>
      <c r="D11" s="421">
        <v>200000</v>
      </c>
      <c r="E11" s="478"/>
    </row>
    <row r="12" spans="1:5" ht="46" customHeight="1" x14ac:dyDescent="0.15">
      <c r="A12" s="477">
        <v>2.2999999999999998</v>
      </c>
      <c r="B12" s="419" t="s">
        <v>720</v>
      </c>
      <c r="C12" s="420" t="s">
        <v>889</v>
      </c>
      <c r="D12" s="421">
        <v>200000</v>
      </c>
      <c r="E12" s="478"/>
    </row>
    <row r="13" spans="1:5" ht="46" customHeight="1" x14ac:dyDescent="0.15">
      <c r="A13" s="804">
        <v>2.4</v>
      </c>
      <c r="B13" s="806" t="s">
        <v>890</v>
      </c>
      <c r="C13" s="806" t="s">
        <v>891</v>
      </c>
      <c r="D13" s="831">
        <v>175000</v>
      </c>
      <c r="E13" s="819">
        <v>0.5</v>
      </c>
    </row>
    <row r="14" spans="1:5" ht="18.75" customHeight="1" x14ac:dyDescent="0.15">
      <c r="D14" s="832"/>
      <c r="E14" s="832"/>
    </row>
    <row r="15" spans="1:5" ht="18.75" customHeight="1" x14ac:dyDescent="0.15">
      <c r="A15" s="815">
        <v>3</v>
      </c>
      <c r="B15" s="816" t="s">
        <v>85</v>
      </c>
      <c r="C15" s="816"/>
      <c r="D15" s="829"/>
      <c r="E15" s="817"/>
    </row>
    <row r="16" spans="1:5" ht="33.75" customHeight="1" x14ac:dyDescent="0.15">
      <c r="A16" s="820" t="s">
        <v>8</v>
      </c>
      <c r="B16" s="821" t="s">
        <v>115</v>
      </c>
      <c r="C16" s="821"/>
      <c r="D16" s="833"/>
      <c r="E16" s="822"/>
    </row>
    <row r="17" spans="1:5" ht="18.75" customHeight="1" x14ac:dyDescent="0.15">
      <c r="A17" s="802" t="s">
        <v>25</v>
      </c>
      <c r="B17" s="803" t="s">
        <v>892</v>
      </c>
      <c r="C17" s="803"/>
      <c r="D17" s="1057">
        <f>SUM(D18:D22)</f>
        <v>20000</v>
      </c>
      <c r="E17" s="823"/>
    </row>
    <row r="18" spans="1:5" ht="30" x14ac:dyDescent="0.15">
      <c r="A18" s="477">
        <v>3.1</v>
      </c>
      <c r="B18" s="419" t="s">
        <v>893</v>
      </c>
      <c r="C18" s="419" t="s">
        <v>894</v>
      </c>
      <c r="D18" s="830">
        <v>3000</v>
      </c>
      <c r="E18" s="560"/>
    </row>
    <row r="19" spans="1:5" ht="30" x14ac:dyDescent="0.15">
      <c r="A19" s="477">
        <v>3.2</v>
      </c>
      <c r="B19" s="419" t="s">
        <v>895</v>
      </c>
      <c r="C19" s="419" t="s">
        <v>896</v>
      </c>
      <c r="D19" s="830">
        <v>8000</v>
      </c>
      <c r="E19" s="560"/>
    </row>
    <row r="20" spans="1:5" ht="30" x14ac:dyDescent="0.15">
      <c r="A20" s="1046"/>
      <c r="B20" s="1047" t="s">
        <v>1108</v>
      </c>
      <c r="C20" s="1047" t="s">
        <v>1109</v>
      </c>
      <c r="D20" s="1048">
        <v>3000</v>
      </c>
      <c r="E20" s="1060"/>
    </row>
    <row r="21" spans="1:5" ht="15" x14ac:dyDescent="0.15">
      <c r="A21" s="1046"/>
      <c r="B21" s="1047" t="s">
        <v>1110</v>
      </c>
      <c r="C21" s="1047" t="s">
        <v>1111</v>
      </c>
      <c r="D21" s="1048">
        <v>3000</v>
      </c>
      <c r="E21" s="1060"/>
    </row>
    <row r="22" spans="1:5" ht="45" x14ac:dyDescent="0.15">
      <c r="A22" s="1046"/>
      <c r="B22" s="1047" t="s">
        <v>1112</v>
      </c>
      <c r="C22" s="1047"/>
      <c r="D22" s="1048">
        <v>3000</v>
      </c>
      <c r="E22" s="1060"/>
    </row>
    <row r="23" spans="1:5" ht="25" customHeight="1" x14ac:dyDescent="0.15">
      <c r="A23" s="802" t="s">
        <v>36</v>
      </c>
      <c r="B23" s="803" t="s">
        <v>897</v>
      </c>
      <c r="C23" s="803"/>
      <c r="D23" s="1057">
        <f>SUM(D24:D29)</f>
        <v>131000</v>
      </c>
      <c r="E23" s="1061"/>
    </row>
    <row r="24" spans="1:5" ht="33" customHeight="1" x14ac:dyDescent="0.15">
      <c r="A24" s="804">
        <v>4.0999999999999996</v>
      </c>
      <c r="B24" s="805" t="s">
        <v>898</v>
      </c>
      <c r="C24" s="806" t="s">
        <v>899</v>
      </c>
      <c r="D24" s="831">
        <v>26000</v>
      </c>
      <c r="E24" s="823"/>
    </row>
    <row r="25" spans="1:5" ht="33" customHeight="1" x14ac:dyDescent="0.15">
      <c r="A25" s="804">
        <v>4.2</v>
      </c>
      <c r="B25" s="805" t="s">
        <v>900</v>
      </c>
      <c r="C25" s="806" t="s">
        <v>901</v>
      </c>
      <c r="D25" s="831">
        <v>15000</v>
      </c>
      <c r="E25" s="823"/>
    </row>
    <row r="26" spans="1:5" ht="33" customHeight="1" x14ac:dyDescent="0.15">
      <c r="A26" s="804">
        <v>4.3</v>
      </c>
      <c r="B26" s="805" t="s">
        <v>902</v>
      </c>
      <c r="C26" s="806" t="s">
        <v>903</v>
      </c>
      <c r="D26" s="831">
        <v>25000</v>
      </c>
      <c r="E26" s="823"/>
    </row>
    <row r="27" spans="1:5" ht="33" customHeight="1" x14ac:dyDescent="0.15">
      <c r="A27" s="804">
        <v>4.4000000000000004</v>
      </c>
      <c r="B27" s="805" t="s">
        <v>904</v>
      </c>
      <c r="C27" s="806" t="s">
        <v>905</v>
      </c>
      <c r="D27" s="831">
        <v>21000</v>
      </c>
      <c r="E27" s="823"/>
    </row>
    <row r="28" spans="1:5" ht="33" customHeight="1" x14ac:dyDescent="0.15">
      <c r="A28" s="804">
        <v>4.5</v>
      </c>
      <c r="B28" s="805" t="s">
        <v>906</v>
      </c>
      <c r="C28" s="806" t="s">
        <v>907</v>
      </c>
      <c r="D28" s="831">
        <v>24000</v>
      </c>
      <c r="E28" s="823"/>
    </row>
    <row r="29" spans="1:5" ht="33" customHeight="1" x14ac:dyDescent="0.15">
      <c r="A29" s="807">
        <v>4.5999999999999996</v>
      </c>
      <c r="B29" s="808" t="s">
        <v>908</v>
      </c>
      <c r="C29" s="808" t="s">
        <v>793</v>
      </c>
      <c r="D29" s="835">
        <v>20000</v>
      </c>
      <c r="E29" s="824"/>
    </row>
    <row r="30" spans="1:5" ht="18.75" customHeight="1" x14ac:dyDescent="0.15">
      <c r="A30" s="802" t="s">
        <v>40</v>
      </c>
      <c r="B30" s="803" t="s">
        <v>508</v>
      </c>
      <c r="C30" s="803"/>
      <c r="D30" s="834"/>
      <c r="E30" s="823"/>
    </row>
    <row r="31" spans="1:5" ht="29" customHeight="1" x14ac:dyDescent="0.15">
      <c r="A31" s="1049"/>
      <c r="B31" s="1050" t="s">
        <v>1086</v>
      </c>
      <c r="C31" s="1050"/>
      <c r="D31" s="1058">
        <v>200000</v>
      </c>
      <c r="E31" s="1051"/>
    </row>
    <row r="32" spans="1:5" ht="29" customHeight="1" x14ac:dyDescent="0.15">
      <c r="A32" s="1049"/>
      <c r="B32" s="1050"/>
      <c r="C32" s="1050"/>
      <c r="D32" s="1052"/>
      <c r="E32" s="1051"/>
    </row>
    <row r="33" spans="1:5" ht="16" thickBot="1" x14ac:dyDescent="0.2">
      <c r="A33" s="825"/>
      <c r="B33" s="826" t="s">
        <v>24</v>
      </c>
      <c r="C33" s="826"/>
      <c r="D33" s="836">
        <f>D8+D9+D17+D23+D31</f>
        <v>1726000</v>
      </c>
      <c r="E33" s="827"/>
    </row>
    <row r="34" spans="1:5" ht="15" thickTop="1" x14ac:dyDescent="0.15">
      <c r="A34" s="761"/>
      <c r="B34" s="561"/>
      <c r="C34" s="1165" t="s">
        <v>909</v>
      </c>
      <c r="D34" s="1165"/>
      <c r="E34" s="1165"/>
    </row>
    <row r="35" spans="1:5" ht="23" customHeight="1" x14ac:dyDescent="0.15">
      <c r="B35" s="837" t="s">
        <v>1113</v>
      </c>
      <c r="C35" s="1166" t="s">
        <v>116</v>
      </c>
      <c r="D35" s="1166"/>
      <c r="E35" s="1166"/>
    </row>
    <row r="36" spans="1:5" ht="42.75" customHeight="1" x14ac:dyDescent="0.15"/>
    <row r="37" spans="1:5" x14ac:dyDescent="0.15">
      <c r="A37" s="5"/>
      <c r="B37" s="7"/>
      <c r="C37" s="7"/>
      <c r="D37" s="562"/>
    </row>
    <row r="38" spans="1:5" x14ac:dyDescent="0.15">
      <c r="A38" s="5"/>
      <c r="B38" s="7"/>
      <c r="C38" s="7"/>
      <c r="D38" s="562"/>
    </row>
    <row r="39" spans="1:5" x14ac:dyDescent="0.15">
      <c r="A39" s="5"/>
      <c r="B39" s="7"/>
      <c r="C39" s="1168" t="s">
        <v>1056</v>
      </c>
      <c r="D39" s="1168"/>
      <c r="E39" s="1168"/>
    </row>
    <row r="40" spans="1:5" ht="16" x14ac:dyDescent="0.2">
      <c r="A40" s="1167" t="s">
        <v>910</v>
      </c>
      <c r="B40" s="1167"/>
      <c r="C40" s="1167"/>
      <c r="D40" s="1167"/>
      <c r="E40" s="1167"/>
    </row>
  </sheetData>
  <mergeCells count="5">
    <mergeCell ref="A3:E3"/>
    <mergeCell ref="C34:E34"/>
    <mergeCell ref="C35:E35"/>
    <mergeCell ref="A40:E40"/>
    <mergeCell ref="C39:E39"/>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8"/>
  <sheetViews>
    <sheetView topLeftCell="A27" workbookViewId="0">
      <selection activeCell="G55" sqref="G55"/>
    </sheetView>
  </sheetViews>
  <sheetFormatPr baseColWidth="10" defaultColWidth="8.83203125" defaultRowHeight="13" x14ac:dyDescent="0.15"/>
  <cols>
    <col min="1" max="1" width="5.5" style="1" customWidth="1"/>
    <col min="2" max="2" width="31.5" style="2" customWidth="1"/>
    <col min="3" max="3" width="8.5" style="2" customWidth="1"/>
    <col min="4" max="6" width="9.33203125" style="2" customWidth="1"/>
    <col min="7" max="8" width="9.33203125" customWidth="1"/>
  </cols>
  <sheetData>
    <row r="1" spans="1:13" ht="14.25" customHeight="1" x14ac:dyDescent="0.15">
      <c r="A1" s="1065" t="s">
        <v>3</v>
      </c>
      <c r="B1" s="1065"/>
      <c r="C1" s="10"/>
      <c r="D1" s="10"/>
      <c r="E1" s="10"/>
      <c r="F1" s="10"/>
      <c r="G1" s="746" t="s">
        <v>246</v>
      </c>
      <c r="H1" s="746"/>
      <c r="J1" s="6"/>
      <c r="K1" s="6"/>
      <c r="L1" s="6"/>
      <c r="M1" s="6"/>
    </row>
    <row r="2" spans="1:13" x14ac:dyDescent="0.15">
      <c r="A2" s="1066" t="s">
        <v>604</v>
      </c>
      <c r="B2" s="1066"/>
      <c r="C2" s="10"/>
      <c r="D2" s="10"/>
      <c r="E2" s="10"/>
      <c r="F2" s="10"/>
      <c r="G2" s="10"/>
      <c r="H2" s="11"/>
      <c r="I2" s="11"/>
      <c r="J2" s="6"/>
      <c r="K2" s="6"/>
      <c r="L2" s="6"/>
      <c r="M2" s="6"/>
    </row>
    <row r="3" spans="1:13" x14ac:dyDescent="0.15">
      <c r="A3" s="1064" t="s">
        <v>830</v>
      </c>
      <c r="B3" s="1064"/>
      <c r="C3" s="1064"/>
      <c r="D3" s="1064"/>
      <c r="E3" s="1064"/>
      <c r="F3" s="1064"/>
      <c r="G3" s="1064"/>
      <c r="H3" s="1064"/>
      <c r="I3" s="1064"/>
      <c r="J3" s="6"/>
      <c r="K3" s="6"/>
      <c r="L3" s="6"/>
      <c r="M3" s="6"/>
    </row>
    <row r="4" spans="1:13" ht="14" thickBot="1" x14ac:dyDescent="0.2">
      <c r="A4" s="58"/>
      <c r="B4" s="58"/>
      <c r="C4" s="58"/>
      <c r="D4" s="58"/>
      <c r="E4" s="58"/>
      <c r="F4" s="1067" t="s">
        <v>603</v>
      </c>
      <c r="G4" s="1067"/>
      <c r="H4" s="1067"/>
      <c r="J4" s="6"/>
      <c r="K4" s="6"/>
      <c r="L4" s="6"/>
      <c r="M4" s="6"/>
    </row>
    <row r="5" spans="1:13" ht="37.5" customHeight="1" thickTop="1" x14ac:dyDescent="0.15">
      <c r="A5" s="59" t="s">
        <v>0</v>
      </c>
      <c r="B5" s="60" t="s">
        <v>41</v>
      </c>
      <c r="C5" s="60" t="s">
        <v>1</v>
      </c>
      <c r="D5" s="185" t="s">
        <v>249</v>
      </c>
      <c r="E5" s="185" t="s">
        <v>250</v>
      </c>
      <c r="F5" s="185" t="s">
        <v>251</v>
      </c>
      <c r="G5" s="60" t="s">
        <v>70</v>
      </c>
      <c r="H5" s="61" t="s">
        <v>2</v>
      </c>
      <c r="I5" s="11"/>
      <c r="J5" s="6"/>
      <c r="K5" s="6"/>
      <c r="L5" s="6"/>
      <c r="M5" s="6"/>
    </row>
    <row r="6" spans="1:13" s="1" customFormat="1" ht="14" x14ac:dyDescent="0.15">
      <c r="A6" s="62" t="s">
        <v>117</v>
      </c>
      <c r="B6" s="57" t="s">
        <v>118</v>
      </c>
      <c r="C6" s="57" t="s">
        <v>119</v>
      </c>
      <c r="D6" s="57" t="s">
        <v>120</v>
      </c>
      <c r="E6" s="57" t="s">
        <v>121</v>
      </c>
      <c r="F6" s="57" t="s">
        <v>122</v>
      </c>
      <c r="G6" s="57" t="s">
        <v>123</v>
      </c>
      <c r="H6" s="63" t="s">
        <v>124</v>
      </c>
      <c r="I6" s="53"/>
      <c r="J6" s="5"/>
      <c r="K6" s="5"/>
      <c r="L6" s="5"/>
      <c r="M6" s="5"/>
    </row>
    <row r="7" spans="1:13" s="1" customFormat="1" ht="14" x14ac:dyDescent="0.15">
      <c r="A7" s="173" t="s">
        <v>6</v>
      </c>
      <c r="B7" s="186" t="s">
        <v>216</v>
      </c>
      <c r="C7" s="179"/>
      <c r="D7" s="179">
        <f>D8+D42</f>
        <v>7264</v>
      </c>
      <c r="E7" s="179">
        <f t="shared" ref="E7:F7" si="0">E8+E42</f>
        <v>4648</v>
      </c>
      <c r="F7" s="179">
        <f t="shared" si="0"/>
        <v>726</v>
      </c>
      <c r="G7" s="179">
        <f>SUM(D7:F7)</f>
        <v>12638</v>
      </c>
      <c r="H7" s="180"/>
      <c r="I7" s="169"/>
      <c r="J7" s="5"/>
      <c r="K7" s="5"/>
      <c r="L7" s="5"/>
      <c r="M7" s="5"/>
    </row>
    <row r="8" spans="1:13" s="3" customFormat="1" ht="14" x14ac:dyDescent="0.15">
      <c r="A8" s="173" t="s">
        <v>6</v>
      </c>
      <c r="B8" s="23" t="s">
        <v>216</v>
      </c>
      <c r="C8" s="17"/>
      <c r="D8" s="183">
        <f>D9+D17+D23+D30+D35+D40</f>
        <v>962</v>
      </c>
      <c r="E8" s="183">
        <f t="shared" ref="E8:F8" si="1">E9+E17+E23+E30+E35+E40</f>
        <v>890</v>
      </c>
      <c r="F8" s="183">
        <f t="shared" si="1"/>
        <v>646</v>
      </c>
      <c r="G8" s="179">
        <f>SUM(D8:F8)</f>
        <v>2498</v>
      </c>
      <c r="H8" s="65"/>
      <c r="I8" s="12"/>
      <c r="J8" s="8"/>
      <c r="K8" s="8"/>
      <c r="L8" s="8"/>
      <c r="M8" s="8"/>
    </row>
    <row r="9" spans="1:13" s="41" customFormat="1" ht="32.25" customHeight="1" x14ac:dyDescent="0.15">
      <c r="A9" s="64" t="s">
        <v>7</v>
      </c>
      <c r="B9" s="763" t="s">
        <v>4</v>
      </c>
      <c r="C9" s="79" t="s">
        <v>69</v>
      </c>
      <c r="D9" s="770">
        <f>D10+D16</f>
        <v>893</v>
      </c>
      <c r="E9" s="770">
        <f t="shared" ref="E9:F9" si="2">E10+E16</f>
        <v>841</v>
      </c>
      <c r="F9" s="770">
        <f t="shared" si="2"/>
        <v>112</v>
      </c>
      <c r="G9" s="179">
        <f>SUM(D9:F9)</f>
        <v>1846</v>
      </c>
      <c r="H9" s="80"/>
      <c r="I9" s="13"/>
      <c r="J9" s="9"/>
      <c r="K9" s="9"/>
      <c r="L9" s="9"/>
      <c r="M9" s="9"/>
    </row>
    <row r="10" spans="1:13" s="41" customFormat="1" ht="14" x14ac:dyDescent="0.15">
      <c r="A10" s="77" t="s">
        <v>126</v>
      </c>
      <c r="B10" s="78" t="s">
        <v>831</v>
      </c>
      <c r="C10" s="79" t="s">
        <v>69</v>
      </c>
      <c r="D10" s="770">
        <f>SUM(D11:D15)</f>
        <v>663</v>
      </c>
      <c r="E10" s="770">
        <f>SUM(E11:E15)</f>
        <v>641</v>
      </c>
      <c r="F10" s="770">
        <f t="shared" ref="F10" si="3">SUM(F11:F15)</f>
        <v>82</v>
      </c>
      <c r="G10" s="111">
        <f>SUM(D10:F10)</f>
        <v>1386</v>
      </c>
      <c r="H10" s="80"/>
      <c r="I10" s="13"/>
      <c r="J10" s="9"/>
      <c r="K10" s="9"/>
      <c r="L10" s="9"/>
      <c r="M10" s="9"/>
    </row>
    <row r="11" spans="1:13" s="41" customFormat="1" ht="14" x14ac:dyDescent="0.15">
      <c r="A11" s="77"/>
      <c r="B11" s="78" t="s">
        <v>832</v>
      </c>
      <c r="C11" s="79" t="s">
        <v>69</v>
      </c>
      <c r="D11" s="769">
        <v>70</v>
      </c>
      <c r="E11" s="769">
        <v>67</v>
      </c>
      <c r="F11" s="769">
        <v>29</v>
      </c>
      <c r="G11" s="79">
        <f t="shared" ref="G11:G16" si="4">SUM(D11:F11)</f>
        <v>166</v>
      </c>
      <c r="H11" s="80"/>
      <c r="I11" s="13"/>
      <c r="J11" s="9"/>
      <c r="K11" s="9"/>
      <c r="L11" s="9"/>
      <c r="M11" s="9"/>
    </row>
    <row r="12" spans="1:13" s="41" customFormat="1" ht="14" x14ac:dyDescent="0.15">
      <c r="A12" s="77"/>
      <c r="B12" s="78" t="s">
        <v>833</v>
      </c>
      <c r="C12" s="79" t="s">
        <v>69</v>
      </c>
      <c r="D12" s="184">
        <v>0</v>
      </c>
      <c r="E12" s="184">
        <v>0</v>
      </c>
      <c r="F12" s="184">
        <v>0</v>
      </c>
      <c r="G12" s="79">
        <f t="shared" si="4"/>
        <v>0</v>
      </c>
      <c r="H12" s="80"/>
      <c r="I12" s="13"/>
      <c r="J12" s="9"/>
      <c r="K12" s="9"/>
      <c r="L12" s="9"/>
      <c r="M12" s="9"/>
    </row>
    <row r="13" spans="1:13" s="41" customFormat="1" ht="14" x14ac:dyDescent="0.15">
      <c r="A13" s="77"/>
      <c r="B13" s="78" t="s">
        <v>151</v>
      </c>
      <c r="C13" s="79" t="s">
        <v>69</v>
      </c>
      <c r="D13" s="184">
        <v>241</v>
      </c>
      <c r="E13" s="184">
        <v>269</v>
      </c>
      <c r="F13" s="184">
        <v>0</v>
      </c>
      <c r="G13" s="79">
        <f t="shared" si="4"/>
        <v>510</v>
      </c>
      <c r="H13" s="80"/>
      <c r="I13" s="13"/>
      <c r="J13" s="9"/>
      <c r="K13" s="9"/>
      <c r="L13" s="9"/>
      <c r="M13" s="9"/>
    </row>
    <row r="14" spans="1:13" s="41" customFormat="1" ht="14" x14ac:dyDescent="0.15">
      <c r="A14" s="77"/>
      <c r="B14" s="78" t="s">
        <v>605</v>
      </c>
      <c r="C14" s="79" t="s">
        <v>69</v>
      </c>
      <c r="D14" s="79">
        <v>151</v>
      </c>
      <c r="E14" s="79">
        <v>123</v>
      </c>
      <c r="F14" s="253">
        <v>31</v>
      </c>
      <c r="G14" s="79">
        <f t="shared" si="4"/>
        <v>305</v>
      </c>
      <c r="H14" s="80"/>
      <c r="I14" s="13"/>
      <c r="J14" s="9"/>
      <c r="K14" s="9"/>
      <c r="L14" s="9"/>
      <c r="M14" s="9"/>
    </row>
    <row r="15" spans="1:13" s="41" customFormat="1" ht="14" x14ac:dyDescent="0.15">
      <c r="A15" s="77"/>
      <c r="B15" s="78" t="s">
        <v>829</v>
      </c>
      <c r="C15" s="79" t="s">
        <v>69</v>
      </c>
      <c r="D15" s="204">
        <v>201</v>
      </c>
      <c r="E15" s="204">
        <v>182</v>
      </c>
      <c r="F15" s="204">
        <v>22</v>
      </c>
      <c r="G15" s="79">
        <f t="shared" si="4"/>
        <v>405</v>
      </c>
      <c r="H15" s="80"/>
      <c r="I15" s="13"/>
      <c r="J15" s="9"/>
      <c r="K15" s="9"/>
      <c r="L15" s="9"/>
      <c r="M15" s="9"/>
    </row>
    <row r="16" spans="1:13" s="41" customFormat="1" ht="14" x14ac:dyDescent="0.15">
      <c r="A16" s="77" t="s">
        <v>611</v>
      </c>
      <c r="B16" s="78" t="s">
        <v>834</v>
      </c>
      <c r="C16" s="79"/>
      <c r="D16" s="111">
        <v>230</v>
      </c>
      <c r="E16" s="111">
        <v>200</v>
      </c>
      <c r="F16" s="111">
        <v>30</v>
      </c>
      <c r="G16" s="111">
        <f t="shared" si="4"/>
        <v>460</v>
      </c>
      <c r="H16" s="80"/>
      <c r="I16" s="13"/>
      <c r="J16" s="9"/>
      <c r="K16" s="9"/>
      <c r="L16" s="9"/>
      <c r="M16" s="9"/>
    </row>
    <row r="17" spans="1:13" s="41" customFormat="1" ht="14" x14ac:dyDescent="0.15">
      <c r="A17" s="83" t="s">
        <v>8</v>
      </c>
      <c r="B17" s="764" t="s">
        <v>220</v>
      </c>
      <c r="C17" s="79" t="s">
        <v>67</v>
      </c>
      <c r="D17" s="771">
        <f>D18+D22</f>
        <v>69</v>
      </c>
      <c r="E17" s="771">
        <f t="shared" ref="E17:F17" si="5">E18+E22</f>
        <v>49</v>
      </c>
      <c r="F17" s="771">
        <f t="shared" si="5"/>
        <v>503</v>
      </c>
      <c r="G17" s="79">
        <f>SUM(D17:F17)</f>
        <v>621</v>
      </c>
      <c r="H17" s="80"/>
      <c r="I17" s="13"/>
      <c r="J17" s="9"/>
      <c r="K17" s="9"/>
      <c r="L17" s="9"/>
      <c r="M17" s="9"/>
    </row>
    <row r="18" spans="1:13" s="41" customFormat="1" ht="14" x14ac:dyDescent="0.15">
      <c r="A18" s="77" t="s">
        <v>126</v>
      </c>
      <c r="B18" s="78" t="s">
        <v>835</v>
      </c>
      <c r="C18" s="79" t="s">
        <v>67</v>
      </c>
      <c r="D18" s="111">
        <f>SUM(D19:D21)</f>
        <v>49</v>
      </c>
      <c r="E18" s="111">
        <f t="shared" ref="E18:F18" si="6">SUM(E19:E21)</f>
        <v>29</v>
      </c>
      <c r="F18" s="111">
        <f t="shared" si="6"/>
        <v>403</v>
      </c>
      <c r="G18" s="111">
        <f t="shared" ref="G18:G20" si="7">SUM(D18:F18)</f>
        <v>481</v>
      </c>
      <c r="H18" s="80"/>
      <c r="I18" s="13"/>
      <c r="J18" s="9"/>
      <c r="K18" s="9"/>
      <c r="L18" s="9"/>
      <c r="M18" s="9"/>
    </row>
    <row r="19" spans="1:13" s="41" customFormat="1" ht="28" x14ac:dyDescent="0.15">
      <c r="A19" s="77"/>
      <c r="B19" s="78" t="s">
        <v>836</v>
      </c>
      <c r="C19" s="79" t="s">
        <v>67</v>
      </c>
      <c r="D19" s="79">
        <v>0</v>
      </c>
      <c r="E19" s="79">
        <v>0</v>
      </c>
      <c r="F19" s="79">
        <v>0</v>
      </c>
      <c r="G19" s="79">
        <f t="shared" si="7"/>
        <v>0</v>
      </c>
      <c r="H19" s="80"/>
      <c r="I19" s="13"/>
      <c r="J19" s="9"/>
      <c r="K19" s="9"/>
      <c r="L19" s="9"/>
      <c r="M19" s="9"/>
    </row>
    <row r="20" spans="1:13" s="41" customFormat="1" ht="14" x14ac:dyDescent="0.15">
      <c r="A20" s="77"/>
      <c r="B20" s="78" t="s">
        <v>606</v>
      </c>
      <c r="C20" s="79" t="s">
        <v>67</v>
      </c>
      <c r="D20" s="79">
        <v>23</v>
      </c>
      <c r="E20" s="79">
        <v>7</v>
      </c>
      <c r="F20" s="79">
        <v>272</v>
      </c>
      <c r="G20" s="79">
        <f t="shared" si="7"/>
        <v>302</v>
      </c>
      <c r="H20" s="80"/>
      <c r="I20" s="13"/>
      <c r="J20" s="9"/>
      <c r="K20" s="9"/>
      <c r="L20" s="9"/>
      <c r="M20" s="9"/>
    </row>
    <row r="21" spans="1:13" s="41" customFormat="1" ht="14" x14ac:dyDescent="0.15">
      <c r="A21" s="77"/>
      <c r="B21" s="78" t="s">
        <v>837</v>
      </c>
      <c r="C21" s="79" t="s">
        <v>67</v>
      </c>
      <c r="D21" s="79">
        <v>26</v>
      </c>
      <c r="E21" s="253">
        <v>22</v>
      </c>
      <c r="F21" s="79">
        <v>131</v>
      </c>
      <c r="G21" s="79">
        <f>D21+E21+F21</f>
        <v>179</v>
      </c>
      <c r="H21" s="80"/>
      <c r="I21" s="13"/>
      <c r="J21" s="9"/>
      <c r="K21" s="9"/>
      <c r="L21" s="9"/>
      <c r="M21" s="9"/>
    </row>
    <row r="22" spans="1:13" s="41" customFormat="1" ht="14" x14ac:dyDescent="0.15">
      <c r="A22" s="77" t="s">
        <v>611</v>
      </c>
      <c r="B22" s="78" t="s">
        <v>838</v>
      </c>
      <c r="C22" s="79"/>
      <c r="D22" s="768">
        <v>20</v>
      </c>
      <c r="E22" s="768">
        <v>20</v>
      </c>
      <c r="F22" s="768">
        <v>100</v>
      </c>
      <c r="G22" s="111">
        <f>D22+E22+F22</f>
        <v>140</v>
      </c>
      <c r="H22" s="80"/>
      <c r="I22" s="13"/>
      <c r="J22" s="9"/>
      <c r="K22" s="9"/>
      <c r="L22" s="9"/>
      <c r="M22" s="9"/>
    </row>
    <row r="23" spans="1:13" s="41" customFormat="1" ht="14" x14ac:dyDescent="0.15">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14" x14ac:dyDescent="0.15">
      <c r="A24" s="77" t="s">
        <v>126</v>
      </c>
      <c r="B24" s="78" t="s">
        <v>839</v>
      </c>
      <c r="C24" s="79"/>
      <c r="D24" s="111">
        <f>SUM(D25:D28)</f>
        <v>0</v>
      </c>
      <c r="E24" s="111">
        <f t="shared" ref="E24:F24" si="9">SUM(E25:E28)</f>
        <v>0</v>
      </c>
      <c r="F24" s="111">
        <f t="shared" si="9"/>
        <v>28</v>
      </c>
      <c r="G24" s="79">
        <f>SUM(D24:F24)</f>
        <v>28</v>
      </c>
      <c r="H24" s="80"/>
      <c r="I24" s="13"/>
      <c r="J24" s="9"/>
      <c r="K24" s="9"/>
      <c r="L24" s="9"/>
      <c r="M24" s="9"/>
    </row>
    <row r="25" spans="1:13" s="41" customFormat="1" ht="14" x14ac:dyDescent="0.15">
      <c r="A25" s="77"/>
      <c r="B25" s="78" t="s">
        <v>840</v>
      </c>
      <c r="C25" s="79"/>
      <c r="D25" s="79">
        <v>0</v>
      </c>
      <c r="E25" s="79">
        <v>0</v>
      </c>
      <c r="F25" s="79">
        <v>3</v>
      </c>
      <c r="G25" s="79">
        <f t="shared" ref="G25:G28" si="10">SUM(D25:F25)</f>
        <v>3</v>
      </c>
      <c r="H25" s="80"/>
      <c r="I25" s="13"/>
      <c r="J25" s="9"/>
      <c r="K25" s="9"/>
      <c r="L25" s="9"/>
      <c r="M25" s="9"/>
    </row>
    <row r="26" spans="1:13" s="41" customFormat="1" ht="14" x14ac:dyDescent="0.15">
      <c r="A26" s="77"/>
      <c r="B26" s="78" t="s">
        <v>607</v>
      </c>
      <c r="C26" s="79"/>
      <c r="D26" s="79">
        <v>0</v>
      </c>
      <c r="E26" s="79">
        <v>0</v>
      </c>
      <c r="F26" s="79">
        <v>8</v>
      </c>
      <c r="G26" s="79">
        <f t="shared" si="10"/>
        <v>8</v>
      </c>
      <c r="H26" s="80"/>
      <c r="I26" s="13"/>
      <c r="J26" s="9"/>
      <c r="K26" s="9"/>
      <c r="L26" s="9"/>
      <c r="M26" s="9"/>
    </row>
    <row r="27" spans="1:13" s="41" customFormat="1" ht="14" x14ac:dyDescent="0.15">
      <c r="A27" s="77"/>
      <c r="B27" s="78" t="s">
        <v>608</v>
      </c>
      <c r="C27" s="79"/>
      <c r="D27" s="79">
        <v>0</v>
      </c>
      <c r="E27" s="79">
        <v>0</v>
      </c>
      <c r="F27" s="79">
        <v>12</v>
      </c>
      <c r="G27" s="79">
        <f t="shared" si="10"/>
        <v>12</v>
      </c>
      <c r="H27" s="80"/>
      <c r="I27" s="13"/>
      <c r="J27" s="9"/>
      <c r="K27" s="9"/>
      <c r="L27" s="9"/>
      <c r="M27" s="9"/>
    </row>
    <row r="28" spans="1:13" s="41" customFormat="1" ht="14" x14ac:dyDescent="0.15">
      <c r="A28" s="77"/>
      <c r="B28" s="78" t="s">
        <v>841</v>
      </c>
      <c r="C28" s="79" t="s">
        <v>67</v>
      </c>
      <c r="D28" s="79">
        <v>0</v>
      </c>
      <c r="E28" s="79">
        <v>0</v>
      </c>
      <c r="F28" s="79">
        <v>5</v>
      </c>
      <c r="G28" s="79">
        <f t="shared" si="10"/>
        <v>5</v>
      </c>
      <c r="H28" s="80"/>
      <c r="I28" s="13"/>
      <c r="J28" s="9"/>
      <c r="K28" s="9"/>
      <c r="L28" s="9"/>
      <c r="M28" s="9"/>
    </row>
    <row r="29" spans="1:13" s="41" customFormat="1" ht="14" x14ac:dyDescent="0.15">
      <c r="A29" s="77" t="s">
        <v>611</v>
      </c>
      <c r="B29" s="78" t="s">
        <v>842</v>
      </c>
      <c r="C29" s="79" t="s">
        <v>221</v>
      </c>
      <c r="D29" s="111">
        <f>D30+D33</f>
        <v>0</v>
      </c>
      <c r="E29" s="111">
        <f>E30+E33</f>
        <v>0</v>
      </c>
      <c r="F29" s="111">
        <v>3</v>
      </c>
      <c r="G29" s="111">
        <f>G30+G33</f>
        <v>0</v>
      </c>
      <c r="H29" s="80"/>
      <c r="I29" s="13"/>
      <c r="J29" s="9"/>
      <c r="K29" s="9"/>
      <c r="L29" s="9"/>
      <c r="M29" s="9"/>
    </row>
    <row r="30" spans="1:13" s="41" customFormat="1" ht="14" x14ac:dyDescent="0.15">
      <c r="A30" s="83" t="s">
        <v>36</v>
      </c>
      <c r="B30" s="174" t="s">
        <v>217</v>
      </c>
      <c r="C30" s="79">
        <f>C31+C32</f>
        <v>0</v>
      </c>
      <c r="D30" s="79">
        <f>D31+D32</f>
        <v>0</v>
      </c>
      <c r="E30" s="79">
        <f>E31+E32</f>
        <v>0</v>
      </c>
      <c r="F30" s="79">
        <f>F31+F32</f>
        <v>0</v>
      </c>
      <c r="G30" s="79">
        <f>G31+G32</f>
        <v>0</v>
      </c>
      <c r="H30" s="80"/>
      <c r="I30" s="13"/>
      <c r="J30" s="9"/>
      <c r="K30" s="9"/>
      <c r="L30" s="9"/>
      <c r="M30" s="9"/>
    </row>
    <row r="31" spans="1:13" s="41" customFormat="1" ht="28" x14ac:dyDescent="0.15">
      <c r="A31" s="77" t="s">
        <v>126</v>
      </c>
      <c r="B31" s="78" t="s">
        <v>843</v>
      </c>
      <c r="C31" s="79"/>
      <c r="D31" s="79"/>
      <c r="E31" s="79"/>
      <c r="F31" s="79"/>
      <c r="G31" s="79"/>
      <c r="H31" s="80"/>
      <c r="I31" s="13"/>
      <c r="J31" s="9"/>
      <c r="K31" s="9"/>
      <c r="L31" s="9"/>
      <c r="M31" s="9"/>
    </row>
    <row r="32" spans="1:13" s="41" customFormat="1" ht="14" x14ac:dyDescent="0.15">
      <c r="A32" s="77"/>
      <c r="B32" s="78" t="s">
        <v>609</v>
      </c>
      <c r="C32" s="79"/>
      <c r="D32" s="79"/>
      <c r="E32" s="79"/>
      <c r="F32" s="79"/>
      <c r="G32" s="79"/>
      <c r="H32" s="80"/>
      <c r="I32" s="13"/>
      <c r="J32" s="9"/>
      <c r="K32" s="9"/>
      <c r="L32" s="9"/>
      <c r="M32" s="9"/>
    </row>
    <row r="33" spans="1:13" s="41" customFormat="1" ht="14" x14ac:dyDescent="0.15">
      <c r="A33" s="77"/>
      <c r="B33" s="78" t="s">
        <v>844</v>
      </c>
      <c r="C33" s="79">
        <v>0</v>
      </c>
      <c r="D33" s="79">
        <v>0</v>
      </c>
      <c r="E33" s="79">
        <v>0</v>
      </c>
      <c r="F33" s="79">
        <v>0</v>
      </c>
      <c r="G33" s="79">
        <v>0</v>
      </c>
      <c r="H33" s="80"/>
      <c r="I33" s="13"/>
      <c r="J33" s="9"/>
      <c r="K33" s="9"/>
      <c r="L33" s="9"/>
      <c r="M33" s="9"/>
    </row>
    <row r="34" spans="1:13" s="41" customFormat="1" ht="14" x14ac:dyDescent="0.15">
      <c r="A34" s="77" t="s">
        <v>611</v>
      </c>
      <c r="B34" s="78" t="s">
        <v>845</v>
      </c>
      <c r="C34" s="79" t="s">
        <v>221</v>
      </c>
      <c r="D34" s="111">
        <f>D35+D38</f>
        <v>0</v>
      </c>
      <c r="E34" s="111">
        <f>E35+E38</f>
        <v>0</v>
      </c>
      <c r="F34" s="111">
        <f>F35+F38</f>
        <v>0</v>
      </c>
      <c r="G34" s="111">
        <f>G35+G38</f>
        <v>0</v>
      </c>
      <c r="H34" s="111"/>
      <c r="I34" s="13"/>
      <c r="J34" s="9"/>
      <c r="K34" s="9"/>
      <c r="L34" s="9"/>
      <c r="M34" s="9"/>
    </row>
    <row r="35" spans="1:13" s="41" customFormat="1" ht="14" x14ac:dyDescent="0.15">
      <c r="A35" s="83" t="s">
        <v>40</v>
      </c>
      <c r="B35" s="174" t="s">
        <v>610</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8" x14ac:dyDescent="0.15">
      <c r="A36" s="77" t="s">
        <v>126</v>
      </c>
      <c r="B36" s="78" t="s">
        <v>843</v>
      </c>
      <c r="C36" s="79"/>
      <c r="D36" s="79"/>
      <c r="E36" s="79"/>
      <c r="F36" s="79"/>
      <c r="G36" s="79"/>
      <c r="H36" s="79"/>
      <c r="I36" s="13"/>
      <c r="J36" s="9"/>
      <c r="K36" s="9"/>
      <c r="L36" s="9"/>
      <c r="M36" s="9"/>
    </row>
    <row r="37" spans="1:13" s="41" customFormat="1" ht="14" x14ac:dyDescent="0.15">
      <c r="A37" s="77"/>
      <c r="B37" s="78" t="s">
        <v>609</v>
      </c>
      <c r="C37" s="79"/>
      <c r="D37" s="79"/>
      <c r="E37" s="79"/>
      <c r="F37" s="79"/>
      <c r="G37" s="79"/>
      <c r="H37" s="79"/>
      <c r="I37" s="13"/>
      <c r="J37" s="9"/>
      <c r="K37" s="9"/>
      <c r="L37" s="9"/>
      <c r="M37" s="9"/>
    </row>
    <row r="38" spans="1:13" s="41" customFormat="1" ht="14" x14ac:dyDescent="0.15">
      <c r="A38" s="77"/>
      <c r="B38" s="78" t="s">
        <v>844</v>
      </c>
      <c r="C38" s="79">
        <v>0</v>
      </c>
      <c r="D38" s="79">
        <v>0</v>
      </c>
      <c r="E38" s="79">
        <v>0</v>
      </c>
      <c r="F38" s="79">
        <v>0</v>
      </c>
      <c r="G38" s="79">
        <v>0</v>
      </c>
      <c r="H38" s="79"/>
      <c r="I38" s="13"/>
      <c r="J38" s="9"/>
      <c r="K38" s="9"/>
      <c r="L38" s="9"/>
      <c r="M38" s="9"/>
    </row>
    <row r="39" spans="1:13" s="41" customFormat="1" ht="14" x14ac:dyDescent="0.15">
      <c r="A39" s="77" t="s">
        <v>611</v>
      </c>
      <c r="B39" s="78" t="s">
        <v>845</v>
      </c>
      <c r="C39" s="79" t="s">
        <v>222</v>
      </c>
      <c r="D39" s="79"/>
      <c r="E39" s="79"/>
      <c r="F39" s="79"/>
      <c r="G39" s="79"/>
      <c r="H39" s="80"/>
      <c r="I39" s="13"/>
      <c r="J39" s="9"/>
      <c r="K39" s="9"/>
      <c r="L39" s="9"/>
      <c r="M39" s="9"/>
    </row>
    <row r="40" spans="1:13" s="41" customFormat="1" ht="14" x14ac:dyDescent="0.15">
      <c r="A40" s="83" t="s">
        <v>612</v>
      </c>
      <c r="B40" s="174" t="s">
        <v>218</v>
      </c>
      <c r="C40" s="79"/>
      <c r="D40" s="79"/>
      <c r="E40" s="79"/>
      <c r="F40" s="79"/>
      <c r="G40" s="79"/>
      <c r="H40" s="80"/>
      <c r="I40" s="13"/>
      <c r="J40" s="9"/>
      <c r="K40" s="9"/>
      <c r="L40" s="9"/>
      <c r="M40" s="9"/>
    </row>
    <row r="41" spans="1:13" s="41" customFormat="1" ht="28" x14ac:dyDescent="0.15">
      <c r="A41" s="77"/>
      <c r="B41" s="78" t="s">
        <v>846</v>
      </c>
      <c r="C41" s="79"/>
      <c r="D41" s="79">
        <v>0</v>
      </c>
      <c r="E41" s="79">
        <v>0</v>
      </c>
      <c r="F41" s="79">
        <v>0</v>
      </c>
      <c r="G41" s="79">
        <v>0</v>
      </c>
      <c r="H41" s="80"/>
      <c r="I41" s="13"/>
      <c r="J41" s="9"/>
      <c r="K41" s="9"/>
      <c r="L41" s="9"/>
      <c r="M41" s="9"/>
    </row>
    <row r="42" spans="1:13" s="4" customFormat="1" ht="14" x14ac:dyDescent="0.15">
      <c r="A42" s="83" t="s">
        <v>19</v>
      </c>
      <c r="B42" s="174" t="s">
        <v>219</v>
      </c>
      <c r="C42" s="79"/>
      <c r="D42" s="111">
        <f>D43+D50+D57</f>
        <v>6302</v>
      </c>
      <c r="E42" s="111">
        <f t="shared" ref="E42:F42" si="12">E43+E50+E57</f>
        <v>3758</v>
      </c>
      <c r="F42" s="111">
        <f t="shared" si="12"/>
        <v>80</v>
      </c>
      <c r="G42" s="111">
        <f>SUM(D42:F42)</f>
        <v>10140</v>
      </c>
      <c r="H42" s="80"/>
      <c r="I42" s="13"/>
      <c r="J42" s="9"/>
      <c r="K42" s="9"/>
      <c r="L42" s="9"/>
      <c r="M42" s="9"/>
    </row>
    <row r="43" spans="1:13" s="4" customFormat="1" ht="27.75" customHeight="1" x14ac:dyDescent="0.15">
      <c r="A43" s="81" t="s">
        <v>7</v>
      </c>
      <c r="B43" s="765" t="s">
        <v>847</v>
      </c>
      <c r="C43" s="79" t="s">
        <v>69</v>
      </c>
      <c r="D43" s="111">
        <f>D44+D49</f>
        <v>6302</v>
      </c>
      <c r="E43" s="111">
        <f t="shared" ref="E43:F43" si="13">E44+E49</f>
        <v>3758</v>
      </c>
      <c r="F43" s="111">
        <f t="shared" si="13"/>
        <v>80</v>
      </c>
      <c r="G43" s="111">
        <f>SUM(D43:F43)</f>
        <v>10140</v>
      </c>
      <c r="H43" s="80"/>
      <c r="I43" s="13"/>
      <c r="J43" s="9"/>
      <c r="K43" s="9"/>
      <c r="L43" s="9"/>
      <c r="M43" s="9"/>
    </row>
    <row r="44" spans="1:13" s="4" customFormat="1" ht="14" x14ac:dyDescent="0.15">
      <c r="A44" s="82" t="s">
        <v>126</v>
      </c>
      <c r="B44" s="78" t="s">
        <v>831</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ht="14" x14ac:dyDescent="0.15">
      <c r="A45" s="82"/>
      <c r="B45" s="78" t="s">
        <v>848</v>
      </c>
      <c r="C45" s="79" t="s">
        <v>69</v>
      </c>
      <c r="D45" s="79">
        <v>114</v>
      </c>
      <c r="E45" s="79">
        <v>0</v>
      </c>
      <c r="F45" s="745"/>
      <c r="G45" s="79">
        <f>SUM(D45:E45)</f>
        <v>114</v>
      </c>
      <c r="H45" s="80"/>
      <c r="I45" s="13"/>
      <c r="J45" s="9"/>
      <c r="K45" s="9"/>
      <c r="L45" s="9"/>
      <c r="M45" s="9"/>
    </row>
    <row r="46" spans="1:13" s="4" customFormat="1" ht="14" x14ac:dyDescent="0.15">
      <c r="A46" s="82"/>
      <c r="B46" s="78" t="s">
        <v>151</v>
      </c>
      <c r="C46" s="79" t="s">
        <v>69</v>
      </c>
      <c r="D46" s="79">
        <v>841</v>
      </c>
      <c r="E46" s="79">
        <v>179</v>
      </c>
      <c r="F46" s="745"/>
      <c r="G46" s="79">
        <f t="shared" ref="G46:G48" si="15">SUM(D46:E46)</f>
        <v>1020</v>
      </c>
      <c r="H46" s="80"/>
      <c r="I46" s="13"/>
      <c r="J46" s="9"/>
      <c r="K46" s="9"/>
      <c r="L46" s="9"/>
      <c r="M46" s="9"/>
    </row>
    <row r="47" spans="1:13" s="4" customFormat="1" ht="14" x14ac:dyDescent="0.15">
      <c r="A47" s="82"/>
      <c r="B47" s="78" t="s">
        <v>605</v>
      </c>
      <c r="C47" s="79" t="s">
        <v>69</v>
      </c>
      <c r="D47" s="79">
        <v>1743</v>
      </c>
      <c r="E47" s="79">
        <v>1021</v>
      </c>
      <c r="F47" s="745"/>
      <c r="G47" s="79">
        <f t="shared" si="15"/>
        <v>2764</v>
      </c>
      <c r="H47" s="80"/>
      <c r="I47" s="13"/>
      <c r="J47" s="9"/>
      <c r="K47" s="9"/>
      <c r="L47" s="9"/>
      <c r="M47" s="9"/>
    </row>
    <row r="48" spans="1:13" s="4" customFormat="1" ht="27" customHeight="1" x14ac:dyDescent="0.15">
      <c r="A48" s="82"/>
      <c r="B48" s="78" t="s">
        <v>829</v>
      </c>
      <c r="C48" s="79" t="s">
        <v>69</v>
      </c>
      <c r="D48" s="79">
        <v>2033</v>
      </c>
      <c r="E48" s="79">
        <v>1858</v>
      </c>
      <c r="F48" s="745"/>
      <c r="G48" s="79">
        <f t="shared" si="15"/>
        <v>3891</v>
      </c>
      <c r="H48" s="80"/>
      <c r="I48" s="13"/>
      <c r="J48" s="9"/>
      <c r="K48" s="9"/>
      <c r="L48" s="9"/>
      <c r="M48" s="9"/>
    </row>
    <row r="49" spans="1:13" s="4" customFormat="1" ht="12.75" customHeight="1" x14ac:dyDescent="0.15">
      <c r="A49" s="77" t="s">
        <v>611</v>
      </c>
      <c r="B49" s="78" t="s">
        <v>834</v>
      </c>
      <c r="C49" s="79"/>
      <c r="D49" s="111">
        <v>1571</v>
      </c>
      <c r="E49" s="111">
        <v>700</v>
      </c>
      <c r="F49" s="111">
        <v>80</v>
      </c>
      <c r="G49" s="111">
        <f>D49+E49+F49</f>
        <v>2351</v>
      </c>
      <c r="H49" s="80"/>
      <c r="I49" s="13"/>
      <c r="J49" s="9"/>
      <c r="K49" s="9"/>
      <c r="L49" s="9"/>
      <c r="M49" s="9"/>
    </row>
    <row r="50" spans="1:13" s="4" customFormat="1" ht="14" x14ac:dyDescent="0.15">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ht="14" x14ac:dyDescent="0.15">
      <c r="A51" s="77" t="s">
        <v>126</v>
      </c>
      <c r="B51" s="78" t="s">
        <v>831</v>
      </c>
      <c r="C51" s="79" t="s">
        <v>69</v>
      </c>
      <c r="D51" s="111">
        <f>SUM(D52:D55)</f>
        <v>0</v>
      </c>
      <c r="E51" s="111">
        <f t="shared" ref="E51:F51" si="18">SUM(E52:E55)</f>
        <v>0</v>
      </c>
      <c r="F51" s="111">
        <f t="shared" si="18"/>
        <v>0</v>
      </c>
      <c r="G51" s="111">
        <f t="shared" si="17"/>
        <v>0</v>
      </c>
      <c r="H51" s="80"/>
      <c r="I51" s="13"/>
      <c r="J51" s="9"/>
      <c r="K51" s="9"/>
      <c r="L51" s="9"/>
      <c r="M51" s="9"/>
    </row>
    <row r="52" spans="1:13" s="4" customFormat="1" ht="14" x14ac:dyDescent="0.15">
      <c r="A52" s="77"/>
      <c r="B52" s="78" t="s">
        <v>848</v>
      </c>
      <c r="C52" s="79" t="s">
        <v>69</v>
      </c>
      <c r="D52" s="79">
        <v>0</v>
      </c>
      <c r="E52" s="79">
        <v>0</v>
      </c>
      <c r="F52" s="79">
        <v>0</v>
      </c>
      <c r="G52" s="111">
        <f t="shared" si="17"/>
        <v>0</v>
      </c>
      <c r="H52" s="80"/>
      <c r="I52" s="13"/>
      <c r="J52" s="9"/>
      <c r="K52" s="9"/>
      <c r="L52" s="9"/>
      <c r="M52" s="9"/>
    </row>
    <row r="53" spans="1:13" s="4" customFormat="1" ht="14" x14ac:dyDescent="0.15">
      <c r="A53" s="77"/>
      <c r="B53" s="78" t="s">
        <v>151</v>
      </c>
      <c r="C53" s="79" t="s">
        <v>69</v>
      </c>
      <c r="F53" s="79">
        <v>0</v>
      </c>
      <c r="G53" s="111">
        <v>0</v>
      </c>
      <c r="H53" s="80"/>
      <c r="I53" s="13"/>
      <c r="J53" s="9"/>
      <c r="K53" s="9"/>
      <c r="L53" s="9"/>
      <c r="M53" s="9"/>
    </row>
    <row r="54" spans="1:13" s="4" customFormat="1" ht="14" x14ac:dyDescent="0.15">
      <c r="A54" s="77"/>
      <c r="B54" s="78" t="s">
        <v>605</v>
      </c>
      <c r="C54" s="79" t="s">
        <v>69</v>
      </c>
      <c r="F54" s="79">
        <v>0</v>
      </c>
      <c r="G54" s="111">
        <v>0</v>
      </c>
      <c r="H54" s="80"/>
      <c r="I54" s="13"/>
      <c r="J54" s="9"/>
      <c r="K54" s="9"/>
      <c r="L54" s="9"/>
      <c r="M54" s="9"/>
    </row>
    <row r="55" spans="1:13" s="4" customFormat="1" ht="14" x14ac:dyDescent="0.15">
      <c r="A55" s="77"/>
      <c r="B55" s="78" t="s">
        <v>829</v>
      </c>
      <c r="C55" s="79" t="s">
        <v>69</v>
      </c>
      <c r="F55" s="79">
        <v>0</v>
      </c>
      <c r="G55" s="187">
        <v>0</v>
      </c>
      <c r="H55" s="80"/>
      <c r="I55" s="13"/>
      <c r="J55" s="9"/>
      <c r="K55" s="9"/>
      <c r="L55" s="9"/>
      <c r="M55" s="9"/>
    </row>
    <row r="56" spans="1:13" s="4" customFormat="1" ht="14" x14ac:dyDescent="0.15">
      <c r="A56" s="77" t="s">
        <v>611</v>
      </c>
      <c r="B56" s="78" t="s">
        <v>834</v>
      </c>
      <c r="C56" s="84" t="s">
        <v>223</v>
      </c>
      <c r="D56" s="84">
        <f>SUM(D57:D57)</f>
        <v>0</v>
      </c>
      <c r="E56" s="84">
        <f>SUM(E57:E57)</f>
        <v>0</v>
      </c>
      <c r="F56" s="84">
        <f>SUM(F57:F57)</f>
        <v>0</v>
      </c>
      <c r="G56" s="79">
        <f>D56+E56+F56</f>
        <v>0</v>
      </c>
      <c r="H56" s="85"/>
      <c r="I56" s="13"/>
      <c r="J56" s="9"/>
      <c r="K56" s="9"/>
      <c r="L56" s="9"/>
      <c r="M56" s="9"/>
    </row>
    <row r="57" spans="1:13" s="4" customFormat="1" ht="14" x14ac:dyDescent="0.15">
      <c r="A57" s="175" t="s">
        <v>25</v>
      </c>
      <c r="B57" s="766" t="s">
        <v>55</v>
      </c>
      <c r="C57" s="176"/>
      <c r="D57" s="176"/>
      <c r="E57" s="176"/>
      <c r="F57" s="176"/>
      <c r="G57" s="177"/>
      <c r="H57" s="178"/>
      <c r="I57" s="13"/>
      <c r="J57" s="9"/>
      <c r="K57" s="9"/>
      <c r="L57" s="9"/>
      <c r="M57" s="9"/>
    </row>
    <row r="58" spans="1:13" s="4" customFormat="1" ht="22" customHeight="1" thickBot="1" x14ac:dyDescent="0.2">
      <c r="A58" s="935" t="s">
        <v>126</v>
      </c>
      <c r="B58" s="767"/>
      <c r="C58" s="87"/>
      <c r="D58" s="252"/>
      <c r="E58" s="252"/>
      <c r="F58" s="252"/>
      <c r="G58" s="252"/>
      <c r="H58" s="88"/>
      <c r="I58" s="13"/>
      <c r="J58" s="9"/>
      <c r="K58" s="9"/>
      <c r="L58" s="9"/>
      <c r="M58" s="9"/>
    </row>
    <row r="59" spans="1:13" ht="44" thickTop="1" thickBot="1" x14ac:dyDescent="0.2">
      <c r="A59" s="936"/>
      <c r="B59" s="86" t="s">
        <v>849</v>
      </c>
      <c r="C59" s="87"/>
      <c r="D59" s="252">
        <f>D42+D8</f>
        <v>7264</v>
      </c>
      <c r="E59" s="252">
        <f t="shared" ref="E59:G59" si="19">E42+E8</f>
        <v>4648</v>
      </c>
      <c r="F59" s="252">
        <f t="shared" si="19"/>
        <v>726</v>
      </c>
      <c r="G59" s="252">
        <f t="shared" si="19"/>
        <v>12638</v>
      </c>
      <c r="H59" s="88"/>
      <c r="I59" s="11"/>
      <c r="J59" s="6"/>
      <c r="K59" s="6"/>
      <c r="L59" s="6"/>
      <c r="M59" s="6"/>
    </row>
    <row r="60" spans="1:13" ht="14" thickTop="1" x14ac:dyDescent="0.15">
      <c r="A60" s="31"/>
      <c r="B60" s="10"/>
      <c r="C60" s="10"/>
      <c r="D60" s="10"/>
      <c r="E60" s="10"/>
      <c r="F60" s="10"/>
      <c r="G60" s="11"/>
      <c r="H60" s="11"/>
      <c r="I60" s="11"/>
      <c r="J60" s="6"/>
      <c r="K60" s="6"/>
      <c r="L60" s="6"/>
      <c r="M60" s="6"/>
    </row>
    <row r="61" spans="1:13" x14ac:dyDescent="0.15">
      <c r="A61" s="31"/>
      <c r="B61" s="10"/>
      <c r="C61" s="10"/>
      <c r="D61" s="10"/>
      <c r="E61" s="10"/>
      <c r="F61" s="10"/>
      <c r="G61" s="11"/>
      <c r="H61" s="11"/>
      <c r="I61" s="11"/>
      <c r="J61" s="6"/>
      <c r="K61" s="6"/>
      <c r="L61" s="6"/>
      <c r="M61" s="6"/>
    </row>
    <row r="62" spans="1:13" x14ac:dyDescent="0.15">
      <c r="A62" s="31"/>
      <c r="B62" s="10"/>
      <c r="C62" s="10"/>
      <c r="D62" s="10"/>
      <c r="E62" s="10"/>
      <c r="F62" s="10"/>
      <c r="G62" s="11"/>
      <c r="H62" s="11"/>
      <c r="I62" s="11"/>
      <c r="J62" s="6"/>
      <c r="K62" s="6"/>
      <c r="L62" s="6"/>
      <c r="M62" s="6"/>
    </row>
    <row r="63" spans="1:13" x14ac:dyDescent="0.15">
      <c r="A63" s="31"/>
      <c r="B63" s="10"/>
      <c r="C63" s="10"/>
      <c r="D63" s="10"/>
      <c r="E63" s="10"/>
      <c r="F63" s="10"/>
      <c r="G63" s="11"/>
      <c r="H63" s="11"/>
      <c r="I63" s="11"/>
      <c r="J63" s="6"/>
      <c r="K63" s="6"/>
      <c r="L63" s="6"/>
      <c r="M63" s="6"/>
    </row>
    <row r="64" spans="1:13" x14ac:dyDescent="0.15">
      <c r="A64" s="31"/>
      <c r="B64" s="10"/>
      <c r="C64" s="10"/>
      <c r="D64" s="10"/>
      <c r="E64" s="10"/>
      <c r="F64" s="10"/>
      <c r="G64" s="11"/>
      <c r="H64" s="11"/>
      <c r="I64" s="11"/>
      <c r="J64" s="6"/>
      <c r="K64" s="6"/>
      <c r="L64" s="6"/>
      <c r="M64" s="6"/>
    </row>
    <row r="65" spans="1:13" x14ac:dyDescent="0.15">
      <c r="A65" s="31"/>
      <c r="B65" s="10"/>
      <c r="C65" s="10"/>
      <c r="D65" s="10"/>
      <c r="E65" s="10"/>
      <c r="F65" s="10"/>
      <c r="G65" s="11"/>
      <c r="H65" s="11"/>
      <c r="I65" s="11"/>
      <c r="J65" s="6"/>
      <c r="K65" s="6"/>
      <c r="L65" s="6"/>
      <c r="M65" s="6"/>
    </row>
    <row r="66" spans="1:13" x14ac:dyDescent="0.15">
      <c r="A66" s="31"/>
      <c r="B66" s="10"/>
      <c r="C66" s="10"/>
      <c r="D66" s="10"/>
      <c r="E66" s="10"/>
      <c r="F66" s="10"/>
      <c r="G66" s="11"/>
      <c r="H66" s="11"/>
      <c r="I66" s="11"/>
      <c r="J66" s="6"/>
      <c r="K66" s="6"/>
      <c r="L66" s="6"/>
      <c r="M66" s="6"/>
    </row>
    <row r="67" spans="1:13" x14ac:dyDescent="0.15">
      <c r="A67" s="31"/>
      <c r="B67" s="10"/>
      <c r="C67" s="10"/>
      <c r="D67" s="10"/>
      <c r="E67" s="10"/>
      <c r="F67" s="10"/>
      <c r="G67" s="11"/>
      <c r="H67" s="11"/>
      <c r="I67" s="11"/>
      <c r="J67" s="6"/>
      <c r="K67" s="6"/>
      <c r="L67" s="6"/>
      <c r="M67" s="6"/>
    </row>
    <row r="68" spans="1:13" x14ac:dyDescent="0.15">
      <c r="A68" s="31"/>
      <c r="B68" s="10"/>
      <c r="C68" s="10"/>
      <c r="D68" s="10"/>
      <c r="E68" s="10"/>
      <c r="F68" s="10"/>
      <c r="G68" s="11"/>
      <c r="H68" s="11"/>
      <c r="I68" s="11"/>
      <c r="J68" s="6"/>
      <c r="K68" s="6"/>
      <c r="L68" s="6"/>
      <c r="M68" s="6"/>
    </row>
    <row r="69" spans="1:13" x14ac:dyDescent="0.15">
      <c r="A69" s="31"/>
      <c r="B69" s="10"/>
      <c r="C69" s="10"/>
      <c r="D69" s="10"/>
      <c r="E69" s="10"/>
      <c r="F69" s="10"/>
      <c r="G69" s="11"/>
      <c r="H69" s="11"/>
      <c r="I69" s="11"/>
      <c r="J69" s="6"/>
      <c r="K69" s="6"/>
      <c r="L69" s="6"/>
      <c r="M69" s="6"/>
    </row>
    <row r="70" spans="1:13" x14ac:dyDescent="0.15">
      <c r="A70" s="31"/>
      <c r="B70" s="10"/>
      <c r="C70" s="10"/>
      <c r="D70" s="10"/>
      <c r="E70" s="10"/>
      <c r="F70" s="10"/>
      <c r="G70" s="11"/>
      <c r="H70" s="11"/>
      <c r="I70" s="11"/>
      <c r="J70" s="6"/>
      <c r="K70" s="6"/>
      <c r="L70" s="6"/>
      <c r="M70" s="6"/>
    </row>
    <row r="71" spans="1:13" x14ac:dyDescent="0.15">
      <c r="A71" s="31"/>
      <c r="B71" s="10"/>
      <c r="C71" s="10"/>
      <c r="D71" s="10"/>
      <c r="E71" s="10"/>
      <c r="F71" s="10"/>
      <c r="G71" s="11"/>
      <c r="H71" s="11"/>
      <c r="I71" s="11"/>
      <c r="J71" s="6"/>
      <c r="K71" s="6"/>
      <c r="L71" s="6"/>
      <c r="M71" s="6"/>
    </row>
    <row r="72" spans="1:13" x14ac:dyDescent="0.15">
      <c r="A72" s="31"/>
      <c r="B72" s="10"/>
      <c r="C72" s="10"/>
      <c r="D72" s="10"/>
      <c r="E72" s="10"/>
      <c r="F72" s="10"/>
      <c r="G72" s="11"/>
      <c r="H72" s="11"/>
      <c r="I72" s="11"/>
      <c r="J72" s="6"/>
      <c r="K72" s="6"/>
      <c r="L72" s="6"/>
      <c r="M72" s="6"/>
    </row>
    <row r="73" spans="1:13" x14ac:dyDescent="0.15">
      <c r="A73" s="31"/>
      <c r="B73" s="10"/>
      <c r="C73" s="10"/>
      <c r="D73" s="10"/>
      <c r="E73" s="10"/>
      <c r="F73" s="10"/>
      <c r="G73" s="11"/>
      <c r="H73" s="11"/>
      <c r="I73" s="11"/>
      <c r="J73" s="6"/>
      <c r="K73" s="6"/>
      <c r="L73" s="6"/>
      <c r="M73" s="6"/>
    </row>
    <row r="74" spans="1:13" x14ac:dyDescent="0.15">
      <c r="A74" s="31"/>
      <c r="B74" s="10"/>
      <c r="C74" s="10"/>
      <c r="D74" s="10"/>
      <c r="E74" s="10"/>
      <c r="F74" s="10"/>
      <c r="G74" s="11"/>
      <c r="H74" s="11"/>
      <c r="I74" s="11"/>
      <c r="J74" s="6"/>
      <c r="K74" s="6"/>
      <c r="L74" s="6"/>
      <c r="M74" s="6"/>
    </row>
    <row r="75" spans="1:13" x14ac:dyDescent="0.15">
      <c r="A75" s="31"/>
      <c r="B75" s="10"/>
      <c r="C75" s="10"/>
      <c r="D75" s="10"/>
      <c r="E75" s="10"/>
      <c r="F75" s="10"/>
      <c r="G75" s="11"/>
      <c r="H75" s="11"/>
      <c r="I75" s="11"/>
      <c r="J75" s="6"/>
      <c r="K75" s="6"/>
      <c r="L75" s="6"/>
      <c r="M75" s="6"/>
    </row>
    <row r="76" spans="1:13" x14ac:dyDescent="0.15">
      <c r="A76" s="31"/>
      <c r="B76" s="10"/>
      <c r="C76" s="10"/>
      <c r="D76" s="10"/>
      <c r="E76" s="10"/>
      <c r="F76" s="10"/>
      <c r="G76" s="11"/>
      <c r="H76" s="11"/>
      <c r="I76" s="11"/>
      <c r="J76" s="6"/>
      <c r="K76" s="6"/>
      <c r="L76" s="6"/>
      <c r="M76" s="6"/>
    </row>
    <row r="77" spans="1:13" x14ac:dyDescent="0.15">
      <c r="A77" s="31"/>
      <c r="B77" s="10"/>
      <c r="C77" s="10"/>
      <c r="D77" s="10"/>
      <c r="E77" s="10"/>
      <c r="F77" s="10"/>
      <c r="G77" s="11"/>
      <c r="H77" s="11"/>
      <c r="I77" s="11"/>
      <c r="J77" s="6"/>
      <c r="K77" s="6"/>
      <c r="L77" s="6"/>
      <c r="M77" s="6"/>
    </row>
    <row r="78" spans="1:13" x14ac:dyDescent="0.15">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9"/>
  <sheetViews>
    <sheetView topLeftCell="A4" workbookViewId="0">
      <selection activeCell="B17" sqref="B17"/>
    </sheetView>
  </sheetViews>
  <sheetFormatPr baseColWidth="10" defaultColWidth="9.1640625" defaultRowHeight="16" x14ac:dyDescent="0.15"/>
  <cols>
    <col min="1" max="1" width="5.83203125" style="33" customWidth="1"/>
    <col min="2" max="2" width="39.33203125" style="33" customWidth="1"/>
    <col min="3" max="3" width="10.6640625" style="33" customWidth="1"/>
    <col min="4" max="5" width="12.5" style="33" customWidth="1"/>
    <col min="6" max="6" width="13.1640625" style="33" customWidth="1"/>
    <col min="7" max="7" width="16" style="33" customWidth="1"/>
    <col min="8" max="16384" width="9.1640625" style="33"/>
  </cols>
  <sheetData>
    <row r="1" spans="1:8" ht="17" customHeight="1" x14ac:dyDescent="0.15">
      <c r="A1" s="1169" t="s">
        <v>3</v>
      </c>
      <c r="B1" s="1169"/>
      <c r="C1" s="886"/>
      <c r="G1" s="887" t="s">
        <v>243</v>
      </c>
    </row>
    <row r="2" spans="1:8" ht="17" customHeight="1" x14ac:dyDescent="0.15">
      <c r="A2" s="1127" t="s">
        <v>520</v>
      </c>
      <c r="B2" s="1127"/>
      <c r="C2" s="885"/>
    </row>
    <row r="3" spans="1:8" ht="23.25" customHeight="1" x14ac:dyDescent="0.15">
      <c r="A3" s="1127" t="s">
        <v>180</v>
      </c>
      <c r="B3" s="1127"/>
      <c r="C3" s="1127"/>
      <c r="D3" s="1127"/>
      <c r="E3" s="1127"/>
      <c r="F3" s="1127"/>
      <c r="G3" s="1127"/>
    </row>
    <row r="4" spans="1:8" x14ac:dyDescent="0.15">
      <c r="F4" s="1170" t="s">
        <v>86</v>
      </c>
      <c r="G4" s="1170"/>
    </row>
    <row r="5" spans="1:8" s="885" customFormat="1" ht="51" x14ac:dyDescent="0.15">
      <c r="A5" s="385" t="s">
        <v>52</v>
      </c>
      <c r="B5" s="385" t="s">
        <v>181</v>
      </c>
      <c r="C5" s="386" t="s">
        <v>186</v>
      </c>
      <c r="D5" s="386" t="s">
        <v>185</v>
      </c>
      <c r="E5" s="386" t="s">
        <v>187</v>
      </c>
      <c r="F5" s="386" t="s">
        <v>29</v>
      </c>
      <c r="G5" s="385" t="s">
        <v>2</v>
      </c>
    </row>
    <row r="6" spans="1:8" s="35" customFormat="1" ht="34" x14ac:dyDescent="0.15">
      <c r="A6" s="30" t="s">
        <v>7</v>
      </c>
      <c r="B6" s="392" t="s">
        <v>182</v>
      </c>
      <c r="C6" s="38"/>
      <c r="D6" s="28"/>
      <c r="E6" s="28"/>
      <c r="F6" s="38"/>
      <c r="G6" s="38"/>
    </row>
    <row r="7" spans="1:8" ht="31" customHeight="1" x14ac:dyDescent="0.15">
      <c r="A7" s="30" t="s">
        <v>8</v>
      </c>
      <c r="B7" s="164" t="s">
        <v>183</v>
      </c>
      <c r="C7" s="164"/>
      <c r="D7" s="42"/>
      <c r="E7" s="42"/>
      <c r="F7" s="29"/>
      <c r="G7" s="29"/>
    </row>
    <row r="8" spans="1:8" ht="26" customHeight="1" x14ac:dyDescent="0.15">
      <c r="A8" s="30" t="s">
        <v>25</v>
      </c>
      <c r="B8" s="38" t="s">
        <v>184</v>
      </c>
      <c r="C8" s="165"/>
      <c r="D8" s="160"/>
      <c r="E8" s="160"/>
      <c r="F8" s="29"/>
      <c r="G8" s="29"/>
    </row>
    <row r="9" spans="1:8" ht="30.75" customHeight="1" x14ac:dyDescent="0.15">
      <c r="A9" s="28"/>
      <c r="B9" s="1023" t="s">
        <v>1077</v>
      </c>
      <c r="C9" s="1024">
        <v>500</v>
      </c>
      <c r="D9" s="1024">
        <v>3500</v>
      </c>
      <c r="E9" s="1025">
        <v>200</v>
      </c>
      <c r="F9" s="1024">
        <f>C9*(D9+E9)*0.3</f>
        <v>555000</v>
      </c>
      <c r="G9" s="1026"/>
    </row>
    <row r="10" spans="1:8" ht="30.75" customHeight="1" x14ac:dyDescent="0.15">
      <c r="A10" s="1042"/>
      <c r="B10" s="281" t="s">
        <v>524</v>
      </c>
      <c r="C10" s="1024">
        <v>2000</v>
      </c>
      <c r="D10" s="1027">
        <v>2600</v>
      </c>
      <c r="E10" s="1025">
        <v>200</v>
      </c>
      <c r="F10" s="1024">
        <f>C10*(D10+E10)*0.65</f>
        <v>3640000</v>
      </c>
      <c r="G10" s="29" t="s">
        <v>1083</v>
      </c>
    </row>
    <row r="11" spans="1:8" ht="37.5" customHeight="1" x14ac:dyDescent="0.15">
      <c r="A11" s="28"/>
      <c r="B11" s="281" t="s">
        <v>1084</v>
      </c>
      <c r="C11" s="1024">
        <v>2000</v>
      </c>
      <c r="D11" s="1027">
        <v>2600</v>
      </c>
      <c r="E11" s="1025">
        <v>200</v>
      </c>
      <c r="F11" s="1024">
        <f>C11*(D11+E11)*0.3</f>
        <v>1680000</v>
      </c>
      <c r="G11" s="29" t="s">
        <v>1079</v>
      </c>
    </row>
    <row r="12" spans="1:8" ht="37.5" customHeight="1" x14ac:dyDescent="0.15">
      <c r="A12" s="1040"/>
      <c r="B12" s="281" t="s">
        <v>1078</v>
      </c>
      <c r="C12" s="1027">
        <v>1500</v>
      </c>
      <c r="D12" s="1027">
        <v>3000</v>
      </c>
      <c r="E12" s="1025">
        <v>200</v>
      </c>
      <c r="F12" s="1024">
        <f>C12*(D12+E12)*0.65</f>
        <v>3120000</v>
      </c>
      <c r="G12" s="27"/>
    </row>
    <row r="13" spans="1:8" ht="37.5" customHeight="1" x14ac:dyDescent="0.15">
      <c r="A13" s="1044"/>
      <c r="B13" s="281" t="s">
        <v>1085</v>
      </c>
      <c r="C13" s="1027">
        <v>1000</v>
      </c>
      <c r="D13" s="1027">
        <v>3000</v>
      </c>
      <c r="E13" s="1025">
        <v>200</v>
      </c>
      <c r="F13" s="1024">
        <f>C13*(D13+E13)*0.65</f>
        <v>2080000</v>
      </c>
      <c r="G13" s="27"/>
    </row>
    <row r="14" spans="1:8" x14ac:dyDescent="0.15">
      <c r="A14" s="388"/>
      <c r="B14" s="389" t="s">
        <v>358</v>
      </c>
      <c r="C14" s="390">
        <f>SUM(C9:C13)</f>
        <v>7000</v>
      </c>
      <c r="D14" s="390">
        <f>SUM(D9:D13)</f>
        <v>14700</v>
      </c>
      <c r="E14" s="390">
        <f>SUM(E9:E13)</f>
        <v>1000</v>
      </c>
      <c r="F14" s="390">
        <f>SUM(F9:F13)</f>
        <v>11075000</v>
      </c>
      <c r="G14" s="391"/>
    </row>
    <row r="15" spans="1:8" s="129" customFormat="1" ht="15.75" customHeight="1" x14ac:dyDescent="0.15">
      <c r="D15" s="1171" t="s">
        <v>931</v>
      </c>
      <c r="E15" s="1171"/>
      <c r="F15" s="1171"/>
      <c r="G15" s="1171"/>
    </row>
    <row r="16" spans="1:8" x14ac:dyDescent="0.2">
      <c r="B16" s="1172" t="s">
        <v>1105</v>
      </c>
      <c r="C16" s="1172"/>
      <c r="D16" s="1172"/>
      <c r="F16" s="1126" t="s">
        <v>116</v>
      </c>
      <c r="G16" s="1126"/>
      <c r="H16" s="1001"/>
    </row>
    <row r="17" spans="1:7" ht="85.5" customHeight="1" x14ac:dyDescent="0.15">
      <c r="A17" s="35" t="s">
        <v>148</v>
      </c>
      <c r="F17" s="1169" t="s">
        <v>850</v>
      </c>
      <c r="G17" s="1169"/>
    </row>
    <row r="18" spans="1:7" ht="15.75" customHeight="1" x14ac:dyDescent="0.15">
      <c r="A18" s="33" t="s">
        <v>1048</v>
      </c>
    </row>
    <row r="19" spans="1:7" x14ac:dyDescent="0.15">
      <c r="A19" s="33" t="s">
        <v>1049</v>
      </c>
    </row>
  </sheetData>
  <mergeCells count="8">
    <mergeCell ref="F17:G17"/>
    <mergeCell ref="F16:G16"/>
    <mergeCell ref="A1:B1"/>
    <mergeCell ref="A2:B2"/>
    <mergeCell ref="A3:G3"/>
    <mergeCell ref="F4:G4"/>
    <mergeCell ref="D15:G15"/>
    <mergeCell ref="B16:D16"/>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8"/>
  <sheetViews>
    <sheetView topLeftCell="A18" zoomScale="95" zoomScaleNormal="95" zoomScalePageLayoutView="95" workbookViewId="0">
      <selection activeCell="D43" sqref="D43:F43"/>
    </sheetView>
  </sheetViews>
  <sheetFormatPr baseColWidth="10" defaultColWidth="9.1640625" defaultRowHeight="16" x14ac:dyDescent="0.15"/>
  <cols>
    <col min="1" max="1" width="5.83203125" style="33" customWidth="1"/>
    <col min="2" max="2" width="42.5" style="33" customWidth="1"/>
    <col min="3" max="3" width="10.6640625" style="33" customWidth="1"/>
    <col min="4" max="4" width="12.5" style="33" customWidth="1"/>
    <col min="5" max="5" width="16.33203125" style="221" customWidth="1"/>
    <col min="6" max="6" width="13.1640625" style="33" customWidth="1"/>
    <col min="7" max="16384" width="9.1640625" style="33"/>
  </cols>
  <sheetData>
    <row r="1" spans="1:6" ht="17" customHeight="1" x14ac:dyDescent="0.15">
      <c r="A1" s="1169" t="s">
        <v>3</v>
      </c>
      <c r="B1" s="1169"/>
      <c r="C1" s="56"/>
      <c r="F1" s="43" t="s">
        <v>244</v>
      </c>
    </row>
    <row r="2" spans="1:6" ht="17" customHeight="1" x14ac:dyDescent="0.15">
      <c r="A2" s="1127" t="s">
        <v>520</v>
      </c>
      <c r="B2" s="1127"/>
      <c r="C2" s="56"/>
    </row>
    <row r="3" spans="1:6" ht="23.25" customHeight="1" x14ac:dyDescent="0.15">
      <c r="A3" s="1127" t="s">
        <v>1059</v>
      </c>
      <c r="B3" s="1127"/>
      <c r="C3" s="1127"/>
      <c r="D3" s="1127"/>
      <c r="E3" s="1127"/>
      <c r="F3" s="1127"/>
    </row>
    <row r="4" spans="1:6" x14ac:dyDescent="0.15">
      <c r="E4" s="1170" t="s">
        <v>86</v>
      </c>
      <c r="F4" s="1170"/>
    </row>
    <row r="5" spans="1:6" s="56" customFormat="1" ht="67.5" customHeight="1" x14ac:dyDescent="0.15">
      <c r="A5" s="385" t="s">
        <v>52</v>
      </c>
      <c r="B5" s="385" t="s">
        <v>41</v>
      </c>
      <c r="C5" s="386" t="s">
        <v>224</v>
      </c>
      <c r="D5" s="386" t="s">
        <v>225</v>
      </c>
      <c r="E5" s="393" t="s">
        <v>29</v>
      </c>
      <c r="F5" s="385" t="s">
        <v>2</v>
      </c>
    </row>
    <row r="6" spans="1:6" s="35" customFormat="1" x14ac:dyDescent="0.15">
      <c r="A6" s="36"/>
      <c r="B6" s="36" t="s">
        <v>51</v>
      </c>
      <c r="C6" s="36"/>
      <c r="D6" s="25"/>
      <c r="E6" s="222"/>
      <c r="F6" s="36"/>
    </row>
    <row r="7" spans="1:6" s="35" customFormat="1" x14ac:dyDescent="0.15">
      <c r="A7" s="30" t="s">
        <v>7</v>
      </c>
      <c r="B7" s="38" t="s">
        <v>50</v>
      </c>
      <c r="C7" s="38"/>
      <c r="D7" s="28"/>
      <c r="E7" s="228">
        <f>SUM(E9:E29)</f>
        <v>38396792</v>
      </c>
      <c r="F7" s="38"/>
    </row>
    <row r="8" spans="1:6" ht="17" x14ac:dyDescent="0.15">
      <c r="A8" s="30">
        <v>1</v>
      </c>
      <c r="B8" s="164" t="s">
        <v>98</v>
      </c>
      <c r="C8" s="29"/>
      <c r="D8" s="42"/>
      <c r="F8" s="29"/>
    </row>
    <row r="9" spans="1:6" ht="85" x14ac:dyDescent="0.15">
      <c r="A9" s="28"/>
      <c r="B9" s="40" t="s">
        <v>178</v>
      </c>
      <c r="C9" s="29">
        <f>Bieu2!H300</f>
        <v>50519</v>
      </c>
      <c r="D9" s="402">
        <v>330</v>
      </c>
      <c r="E9" s="229">
        <f>C9*D9</f>
        <v>16671270</v>
      </c>
      <c r="F9" s="1028" t="s">
        <v>1060</v>
      </c>
    </row>
    <row r="10" spans="1:6" ht="17" x14ac:dyDescent="0.15">
      <c r="A10" s="30">
        <v>2</v>
      </c>
      <c r="B10" s="164" t="s">
        <v>99</v>
      </c>
      <c r="C10" s="29"/>
      <c r="D10" s="402"/>
      <c r="E10" s="229">
        <f t="shared" ref="E10:E22" si="0">C10*D10</f>
        <v>0</v>
      </c>
      <c r="F10" s="29"/>
    </row>
    <row r="11" spans="1:6" ht="30.75" customHeight="1" x14ac:dyDescent="0.15">
      <c r="A11" s="28"/>
      <c r="B11" s="40" t="s">
        <v>176</v>
      </c>
      <c r="C11" s="163"/>
      <c r="D11" s="402">
        <v>0</v>
      </c>
      <c r="E11" s="229">
        <f t="shared" si="0"/>
        <v>0</v>
      </c>
      <c r="F11" s="29"/>
    </row>
    <row r="12" spans="1:6" ht="85" x14ac:dyDescent="0.15">
      <c r="A12" s="28"/>
      <c r="B12" s="40" t="s">
        <v>177</v>
      </c>
      <c r="C12" s="163">
        <f>Bieu2!H303</f>
        <v>49870</v>
      </c>
      <c r="D12" s="402">
        <v>310</v>
      </c>
      <c r="E12" s="229">
        <f t="shared" si="0"/>
        <v>15459700</v>
      </c>
      <c r="F12" s="1028" t="s">
        <v>1060</v>
      </c>
    </row>
    <row r="13" spans="1:6" ht="17" x14ac:dyDescent="0.15">
      <c r="A13" s="30">
        <v>3</v>
      </c>
      <c r="B13" s="164" t="s">
        <v>100</v>
      </c>
      <c r="C13" s="163"/>
      <c r="D13" s="402"/>
      <c r="E13" s="229">
        <f t="shared" si="0"/>
        <v>0</v>
      </c>
      <c r="F13" s="29"/>
    </row>
    <row r="14" spans="1:6" ht="17" x14ac:dyDescent="0.15">
      <c r="A14" s="28"/>
      <c r="B14" s="40" t="s">
        <v>176</v>
      </c>
      <c r="C14" s="163"/>
      <c r="D14" s="402">
        <v>0</v>
      </c>
      <c r="E14" s="229">
        <f t="shared" si="0"/>
        <v>0</v>
      </c>
      <c r="F14" s="29"/>
    </row>
    <row r="15" spans="1:6" ht="17" x14ac:dyDescent="0.15">
      <c r="A15" s="28"/>
      <c r="B15" s="40" t="s">
        <v>177</v>
      </c>
      <c r="C15" s="163">
        <v>0</v>
      </c>
      <c r="D15" s="402">
        <v>0</v>
      </c>
      <c r="E15" s="229">
        <f t="shared" si="0"/>
        <v>0</v>
      </c>
      <c r="F15" s="29"/>
    </row>
    <row r="16" spans="1:6" ht="17" x14ac:dyDescent="0.15">
      <c r="A16" s="30">
        <v>4</v>
      </c>
      <c r="B16" s="164" t="s">
        <v>101</v>
      </c>
      <c r="C16" s="163"/>
      <c r="D16" s="402"/>
      <c r="E16" s="229">
        <f t="shared" si="0"/>
        <v>0</v>
      </c>
      <c r="F16" s="29"/>
    </row>
    <row r="17" spans="1:6" ht="17" x14ac:dyDescent="0.15">
      <c r="A17" s="28"/>
      <c r="B17" s="40" t="s">
        <v>176</v>
      </c>
      <c r="C17" s="163"/>
      <c r="D17" s="402">
        <v>0</v>
      </c>
      <c r="E17" s="229">
        <f t="shared" si="0"/>
        <v>0</v>
      </c>
      <c r="F17" s="29"/>
    </row>
    <row r="18" spans="1:6" ht="85" x14ac:dyDescent="0.15">
      <c r="A18" s="28"/>
      <c r="B18" s="40" t="s">
        <v>177</v>
      </c>
      <c r="C18" s="29">
        <f>Bieu2!H301</f>
        <v>8706</v>
      </c>
      <c r="D18" s="402">
        <v>612</v>
      </c>
      <c r="E18" s="229">
        <f t="shared" si="0"/>
        <v>5328072</v>
      </c>
      <c r="F18" s="40" t="s">
        <v>1060</v>
      </c>
    </row>
    <row r="19" spans="1:6" ht="17" x14ac:dyDescent="0.15">
      <c r="A19" s="30">
        <v>5</v>
      </c>
      <c r="B19" s="164" t="s">
        <v>102</v>
      </c>
      <c r="C19" s="29"/>
      <c r="D19" s="402"/>
      <c r="E19" s="229">
        <f t="shared" si="0"/>
        <v>0</v>
      </c>
      <c r="F19" s="29"/>
    </row>
    <row r="20" spans="1:6" ht="17" x14ac:dyDescent="0.15">
      <c r="A20" s="28"/>
      <c r="B20" s="40" t="s">
        <v>176</v>
      </c>
      <c r="C20" s="29"/>
      <c r="D20" s="403">
        <v>0</v>
      </c>
      <c r="E20" s="229">
        <f t="shared" si="0"/>
        <v>0</v>
      </c>
      <c r="F20" s="29"/>
    </row>
    <row r="21" spans="1:6" ht="85" x14ac:dyDescent="0.15">
      <c r="A21" s="28"/>
      <c r="B21" s="40" t="s">
        <v>177</v>
      </c>
      <c r="C21" s="29">
        <f>Bieu1!G23</f>
        <v>31</v>
      </c>
      <c r="D21" s="403">
        <v>30250</v>
      </c>
      <c r="E21" s="229">
        <f t="shared" si="0"/>
        <v>937750</v>
      </c>
      <c r="F21" s="40" t="s">
        <v>1058</v>
      </c>
    </row>
    <row r="22" spans="1:6" ht="17" x14ac:dyDescent="0.15">
      <c r="A22" s="28">
        <v>6</v>
      </c>
      <c r="B22" s="40" t="s">
        <v>92</v>
      </c>
      <c r="C22" s="29"/>
      <c r="D22" s="404"/>
      <c r="E22" s="229">
        <f t="shared" si="0"/>
        <v>0</v>
      </c>
      <c r="F22" s="29"/>
    </row>
    <row r="23" spans="1:6" x14ac:dyDescent="0.15">
      <c r="A23" s="122">
        <v>7</v>
      </c>
      <c r="B23" s="29" t="s">
        <v>179</v>
      </c>
      <c r="C23" s="29"/>
      <c r="D23" s="404"/>
      <c r="E23" s="229"/>
      <c r="F23" s="29"/>
    </row>
    <row r="24" spans="1:6" x14ac:dyDescent="0.15">
      <c r="A24" s="122">
        <v>8</v>
      </c>
      <c r="B24" s="29" t="s">
        <v>93</v>
      </c>
      <c r="C24" s="29"/>
      <c r="D24" s="405"/>
      <c r="E24" s="229"/>
      <c r="F24" s="29"/>
    </row>
    <row r="25" spans="1:6" x14ac:dyDescent="0.15">
      <c r="A25" s="122"/>
      <c r="B25" s="29" t="s">
        <v>94</v>
      </c>
      <c r="C25" s="29"/>
      <c r="D25" s="404"/>
      <c r="E25" s="229"/>
      <c r="F25" s="29"/>
    </row>
    <row r="26" spans="1:6" x14ac:dyDescent="0.15">
      <c r="A26" s="122"/>
      <c r="B26" s="29" t="s">
        <v>95</v>
      </c>
      <c r="C26" s="29"/>
      <c r="D26" s="404"/>
      <c r="E26" s="229"/>
      <c r="F26" s="29"/>
    </row>
    <row r="27" spans="1:6" x14ac:dyDescent="0.15">
      <c r="A27" s="122"/>
      <c r="B27" s="29" t="s">
        <v>96</v>
      </c>
      <c r="C27" s="29"/>
      <c r="D27" s="404"/>
      <c r="E27" s="229"/>
      <c r="F27" s="29"/>
    </row>
    <row r="28" spans="1:6" x14ac:dyDescent="0.15">
      <c r="A28" s="122"/>
      <c r="B28" s="29" t="s">
        <v>97</v>
      </c>
      <c r="C28" s="29"/>
      <c r="D28" s="404"/>
      <c r="E28" s="229"/>
      <c r="F28" s="29"/>
    </row>
    <row r="29" spans="1:6" x14ac:dyDescent="0.15">
      <c r="A29" s="122">
        <v>9</v>
      </c>
      <c r="B29" s="29" t="s">
        <v>55</v>
      </c>
      <c r="C29" s="29"/>
      <c r="D29" s="404"/>
      <c r="E29" s="229"/>
      <c r="F29" s="29"/>
    </row>
    <row r="30" spans="1:6" x14ac:dyDescent="0.15">
      <c r="A30" s="30" t="s">
        <v>8</v>
      </c>
      <c r="B30" s="38" t="s">
        <v>49</v>
      </c>
      <c r="C30" s="38"/>
      <c r="D30" s="28"/>
      <c r="E30" s="228"/>
      <c r="F30" s="29"/>
    </row>
    <row r="31" spans="1:6" x14ac:dyDescent="0.15">
      <c r="A31" s="28"/>
      <c r="B31" s="29" t="s">
        <v>54</v>
      </c>
      <c r="C31" s="29"/>
      <c r="D31" s="28"/>
      <c r="E31" s="229"/>
      <c r="F31" s="29"/>
    </row>
    <row r="32" spans="1:6" x14ac:dyDescent="0.15">
      <c r="A32" s="28"/>
      <c r="B32" s="29" t="s">
        <v>113</v>
      </c>
      <c r="C32" s="29"/>
      <c r="D32" s="28"/>
      <c r="E32" s="229"/>
      <c r="F32" s="29"/>
    </row>
    <row r="33" spans="1:7" s="35" customFormat="1" x14ac:dyDescent="0.15">
      <c r="A33" s="30" t="s">
        <v>25</v>
      </c>
      <c r="B33" s="38" t="s">
        <v>47</v>
      </c>
      <c r="C33" s="231">
        <f>SUM(C34:C40)</f>
        <v>7000</v>
      </c>
      <c r="D33" s="231">
        <f>SUM(D34:D40)</f>
        <v>15700</v>
      </c>
      <c r="E33" s="231">
        <f>SUM(E34:E41)</f>
        <v>12450000</v>
      </c>
      <c r="F33" s="29" t="s">
        <v>243</v>
      </c>
    </row>
    <row r="34" spans="1:7" s="35" customFormat="1" x14ac:dyDescent="0.15">
      <c r="A34" s="28">
        <v>1</v>
      </c>
      <c r="B34" s="29" t="s">
        <v>53</v>
      </c>
      <c r="C34" s="29"/>
      <c r="D34" s="30"/>
      <c r="E34" s="228"/>
      <c r="F34" s="38"/>
    </row>
    <row r="35" spans="1:7" s="35" customFormat="1" ht="34" x14ac:dyDescent="0.15">
      <c r="A35" s="28"/>
      <c r="B35" s="1023" t="s">
        <v>1080</v>
      </c>
      <c r="C35" s="1024">
        <f>'Bieu 8'!C9</f>
        <v>500</v>
      </c>
      <c r="D35" s="1024">
        <v>3700</v>
      </c>
      <c r="E35" s="571">
        <f>C35*D35*0.3</f>
        <v>555000</v>
      </c>
      <c r="F35" s="1175" t="s">
        <v>597</v>
      </c>
    </row>
    <row r="36" spans="1:7" s="35" customFormat="1" ht="34" x14ac:dyDescent="0.15">
      <c r="A36" s="1042"/>
      <c r="B36" s="281" t="s">
        <v>1099</v>
      </c>
      <c r="C36" s="1024">
        <f>'Bieu 8'!C10</f>
        <v>2000</v>
      </c>
      <c r="D36" s="1027">
        <v>2800</v>
      </c>
      <c r="E36" s="571">
        <f>C36*D36*0.65</f>
        <v>3640000</v>
      </c>
      <c r="F36" s="1176"/>
    </row>
    <row r="37" spans="1:7" s="35" customFormat="1" ht="34" x14ac:dyDescent="0.15">
      <c r="A37" s="28"/>
      <c r="B37" s="281" t="s">
        <v>1100</v>
      </c>
      <c r="C37" s="35">
        <f>'Bieu 8'!C11</f>
        <v>2000</v>
      </c>
      <c r="D37" s="1027">
        <v>2800</v>
      </c>
      <c r="E37" s="571">
        <f>C36*D37*0.3</f>
        <v>1680000</v>
      </c>
      <c r="F37" s="1176"/>
    </row>
    <row r="38" spans="1:7" s="35" customFormat="1" ht="34" x14ac:dyDescent="0.15">
      <c r="A38" s="1042"/>
      <c r="B38" s="281" t="s">
        <v>1081</v>
      </c>
      <c r="C38" s="1027">
        <f>'Bieu 8'!C12</f>
        <v>1500</v>
      </c>
      <c r="D38" s="1027">
        <v>3200</v>
      </c>
      <c r="E38" s="1043">
        <f>C38*D38*0.65</f>
        <v>3120000</v>
      </c>
      <c r="F38" s="1177"/>
    </row>
    <row r="39" spans="1:7" s="35" customFormat="1" ht="17" x14ac:dyDescent="0.15">
      <c r="A39" s="1042"/>
      <c r="B39" s="281" t="s">
        <v>1085</v>
      </c>
      <c r="C39" s="1027">
        <f>'Bieu 8'!C13</f>
        <v>1000</v>
      </c>
      <c r="D39" s="1027">
        <v>3200</v>
      </c>
      <c r="E39" s="1043">
        <f>C39*D39*0.65</f>
        <v>2080000</v>
      </c>
      <c r="F39" s="1045"/>
    </row>
    <row r="40" spans="1:7" x14ac:dyDescent="0.15">
      <c r="A40" s="387">
        <v>2</v>
      </c>
      <c r="B40" s="29" t="s">
        <v>47</v>
      </c>
      <c r="C40" s="162"/>
      <c r="D40" s="26"/>
      <c r="E40" s="230"/>
      <c r="F40" s="27"/>
    </row>
    <row r="41" spans="1:7" ht="51" x14ac:dyDescent="0.15">
      <c r="A41" s="394"/>
      <c r="B41" s="395" t="s">
        <v>1061</v>
      </c>
      <c r="C41" s="162">
        <v>0</v>
      </c>
      <c r="D41" s="284"/>
      <c r="E41" s="230">
        <f>'Bieu 7 NCKH'!D8+'Bieu 7 NCKH'!D9</f>
        <v>1375000</v>
      </c>
      <c r="F41" s="27" t="s">
        <v>592</v>
      </c>
    </row>
    <row r="42" spans="1:7" x14ac:dyDescent="0.15">
      <c r="A42" s="388"/>
      <c r="B42" s="396" t="s">
        <v>509</v>
      </c>
      <c r="C42" s="389"/>
      <c r="D42" s="397"/>
      <c r="E42" s="398">
        <f>E7+E30+E33</f>
        <v>50846792</v>
      </c>
      <c r="F42" s="391"/>
    </row>
    <row r="43" spans="1:7" s="129" customFormat="1" ht="15.75" customHeight="1" x14ac:dyDescent="0.15">
      <c r="D43" s="1171" t="s">
        <v>931</v>
      </c>
      <c r="E43" s="1171"/>
      <c r="F43" s="1171"/>
    </row>
    <row r="44" spans="1:7" x14ac:dyDescent="0.15">
      <c r="B44" s="1174"/>
      <c r="C44" s="1174"/>
      <c r="D44" s="1174"/>
      <c r="E44" s="280" t="s">
        <v>116</v>
      </c>
      <c r="F44" s="280"/>
      <c r="G44" s="280"/>
    </row>
    <row r="45" spans="1:7" ht="15" customHeight="1" x14ac:dyDescent="0.15"/>
    <row r="48" spans="1:7" x14ac:dyDescent="0.15">
      <c r="E48" s="1173" t="s">
        <v>850</v>
      </c>
      <c r="F48" s="1173"/>
    </row>
  </sheetData>
  <mergeCells count="8">
    <mergeCell ref="E48:F48"/>
    <mergeCell ref="D43:F43"/>
    <mergeCell ref="A1:B1"/>
    <mergeCell ref="A2:B2"/>
    <mergeCell ref="A3:F3"/>
    <mergeCell ref="B44:D44"/>
    <mergeCell ref="E4:F4"/>
    <mergeCell ref="F35:F38"/>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8"/>
  <sheetViews>
    <sheetView topLeftCell="A24" zoomScale="96" zoomScaleNormal="96" zoomScalePageLayoutView="96" workbookViewId="0">
      <selection activeCell="C39" sqref="C39"/>
    </sheetView>
  </sheetViews>
  <sheetFormatPr baseColWidth="10" defaultColWidth="9.1640625" defaultRowHeight="18" x14ac:dyDescent="0.15"/>
  <cols>
    <col min="1" max="1" width="5.83203125" style="32" customWidth="1"/>
    <col min="2" max="2" width="61" style="32" customWidth="1"/>
    <col min="3" max="3" width="16" style="220" customWidth="1"/>
    <col min="4" max="4" width="21.5" style="32" customWidth="1"/>
    <col min="5" max="5" width="14.6640625" style="32" hidden="1" customWidth="1"/>
    <col min="6" max="7" width="0" style="32" hidden="1" customWidth="1"/>
    <col min="8" max="16384" width="9.1640625" style="32"/>
  </cols>
  <sheetData>
    <row r="1" spans="1:7" x14ac:dyDescent="0.15">
      <c r="A1" s="1180" t="s">
        <v>140</v>
      </c>
      <c r="B1" s="1180"/>
      <c r="C1" s="1182" t="s">
        <v>245</v>
      </c>
      <c r="D1" s="1182"/>
      <c r="E1" s="44"/>
      <c r="F1" s="44"/>
      <c r="G1" s="44"/>
    </row>
    <row r="2" spans="1:7" x14ac:dyDescent="0.15">
      <c r="A2" s="1181" t="s">
        <v>546</v>
      </c>
      <c r="B2" s="1181"/>
      <c r="C2" s="214"/>
      <c r="D2" s="44"/>
      <c r="E2" s="44"/>
      <c r="F2" s="44"/>
      <c r="G2" s="44"/>
    </row>
    <row r="3" spans="1:7" ht="8.25" customHeight="1" x14ac:dyDescent="0.15">
      <c r="A3" s="44"/>
      <c r="B3" s="44"/>
      <c r="C3" s="214"/>
      <c r="D3" s="44"/>
      <c r="E3" s="44"/>
      <c r="F3" s="44"/>
      <c r="G3" s="44"/>
    </row>
    <row r="4" spans="1:7" ht="30" customHeight="1" x14ac:dyDescent="0.15">
      <c r="A4" s="1183" t="s">
        <v>1062</v>
      </c>
      <c r="B4" s="1183"/>
      <c r="C4" s="1183"/>
      <c r="D4" s="1183"/>
      <c r="E4" s="44"/>
      <c r="F4" s="44"/>
      <c r="G4" s="44"/>
    </row>
    <row r="5" spans="1:7" ht="19" thickBot="1" x14ac:dyDescent="0.2">
      <c r="A5" s="44"/>
      <c r="B5" s="44"/>
      <c r="C5" s="1184" t="s">
        <v>73</v>
      </c>
      <c r="D5" s="1184"/>
      <c r="E5" s="44"/>
      <c r="F5" s="44"/>
      <c r="G5" s="44"/>
    </row>
    <row r="6" spans="1:7" s="56" customFormat="1" thickTop="1" x14ac:dyDescent="0.15">
      <c r="A6" s="136" t="s">
        <v>52</v>
      </c>
      <c r="B6" s="137" t="s">
        <v>41</v>
      </c>
      <c r="C6" s="215" t="s">
        <v>29</v>
      </c>
      <c r="D6" s="138" t="s">
        <v>2</v>
      </c>
      <c r="E6" s="45"/>
      <c r="F6" s="45"/>
      <c r="G6" s="45"/>
    </row>
    <row r="7" spans="1:7" s="35" customFormat="1" ht="16" x14ac:dyDescent="0.15">
      <c r="A7" s="139"/>
      <c r="B7" s="46" t="s">
        <v>146</v>
      </c>
      <c r="C7" s="216"/>
      <c r="D7" s="140"/>
      <c r="E7" s="47"/>
      <c r="F7" s="47"/>
      <c r="G7" s="47"/>
    </row>
    <row r="8" spans="1:7" s="35" customFormat="1" ht="17" customHeight="1" x14ac:dyDescent="0.15">
      <c r="A8" s="151">
        <v>1</v>
      </c>
      <c r="B8" s="166" t="s">
        <v>46</v>
      </c>
      <c r="C8" s="572" t="e">
        <f>SUM(C9:C19)</f>
        <v>#REF!</v>
      </c>
      <c r="D8" s="152"/>
      <c r="E8" s="47"/>
      <c r="F8" s="47"/>
      <c r="G8" s="47"/>
    </row>
    <row r="9" spans="1:7" s="33" customFormat="1" ht="34.5" customHeight="1" x14ac:dyDescent="0.15">
      <c r="A9" s="122">
        <v>1.1000000000000001</v>
      </c>
      <c r="B9" s="168" t="s">
        <v>202</v>
      </c>
      <c r="C9" s="218">
        <f>'Bieu 12'!F6</f>
        <v>7403151</v>
      </c>
      <c r="D9" s="153" t="s">
        <v>510</v>
      </c>
      <c r="E9" s="218"/>
    </row>
    <row r="10" spans="1:7" s="33" customFormat="1" ht="17" customHeight="1" x14ac:dyDescent="0.15">
      <c r="A10" s="122">
        <v>1.2</v>
      </c>
      <c r="B10" s="167" t="s">
        <v>66</v>
      </c>
      <c r="C10" s="218" t="e">
        <f>75*Bieu2!N305</f>
        <v>#REF!</v>
      </c>
      <c r="D10" s="153" t="s">
        <v>770</v>
      </c>
    </row>
    <row r="11" spans="1:7" s="33" customFormat="1" ht="28.5" customHeight="1" x14ac:dyDescent="0.15">
      <c r="A11" s="122">
        <v>1.3</v>
      </c>
      <c r="B11" s="29" t="s">
        <v>205</v>
      </c>
      <c r="C11" s="218">
        <f>0.21*'Bieu 9'!E9</f>
        <v>3500966.6999999997</v>
      </c>
      <c r="D11" s="245" t="s">
        <v>1067</v>
      </c>
    </row>
    <row r="12" spans="1:7" s="33" customFormat="1" ht="19.5" customHeight="1" x14ac:dyDescent="0.15">
      <c r="A12" s="122">
        <v>1.4</v>
      </c>
      <c r="B12" s="29" t="s">
        <v>65</v>
      </c>
      <c r="C12" s="218"/>
      <c r="D12" s="153"/>
    </row>
    <row r="13" spans="1:7" s="33" customFormat="1" ht="17" customHeight="1" x14ac:dyDescent="0.15">
      <c r="A13" s="122">
        <v>1.5</v>
      </c>
      <c r="B13" s="29" t="s">
        <v>64</v>
      </c>
      <c r="C13" s="218">
        <f>1000*10</f>
        <v>10000</v>
      </c>
      <c r="D13" s="153"/>
    </row>
    <row r="14" spans="1:7" s="33" customFormat="1" ht="29.25" customHeight="1" x14ac:dyDescent="0.15">
      <c r="A14" s="122">
        <v>1.6</v>
      </c>
      <c r="B14" s="29" t="s">
        <v>1068</v>
      </c>
      <c r="C14" s="218">
        <f>(400*10+1000)*5+4*200*10+9*18500+11100</f>
        <v>210600</v>
      </c>
      <c r="D14" s="245" t="s">
        <v>1069</v>
      </c>
    </row>
    <row r="15" spans="1:7" s="33" customFormat="1" ht="17" customHeight="1" x14ac:dyDescent="0.15">
      <c r="A15" s="122">
        <v>1.7</v>
      </c>
      <c r="B15" s="29" t="s">
        <v>511</v>
      </c>
    </row>
    <row r="16" spans="1:7" s="33" customFormat="1" ht="17" customHeight="1" x14ac:dyDescent="0.15">
      <c r="A16" s="122"/>
      <c r="B16" s="29" t="s">
        <v>512</v>
      </c>
      <c r="C16" s="218">
        <v>30000</v>
      </c>
      <c r="D16" s="153" t="s">
        <v>594</v>
      </c>
    </row>
    <row r="17" spans="1:4" s="33" customFormat="1" ht="27.75" customHeight="1" x14ac:dyDescent="0.15">
      <c r="A17" s="122"/>
      <c r="B17" s="40" t="s">
        <v>1070</v>
      </c>
      <c r="C17" s="218">
        <f>12.5*2*(Bieu1!G15+Bieu1!G13 +Bieu1!G14)</f>
        <v>30500</v>
      </c>
      <c r="D17" s="153" t="s">
        <v>594</v>
      </c>
    </row>
    <row r="18" spans="1:4" s="33" customFormat="1" ht="31.5" customHeight="1" x14ac:dyDescent="0.15">
      <c r="A18" s="122"/>
      <c r="B18" s="29" t="s">
        <v>513</v>
      </c>
      <c r="C18" s="218">
        <v>25000</v>
      </c>
      <c r="D18" s="245" t="s">
        <v>771</v>
      </c>
    </row>
    <row r="19" spans="1:4" s="33" customFormat="1" ht="20.25" customHeight="1" x14ac:dyDescent="0.15">
      <c r="A19" s="122"/>
      <c r="B19" s="29" t="s">
        <v>601</v>
      </c>
      <c r="C19" s="218">
        <f>1500*38</f>
        <v>57000</v>
      </c>
      <c r="D19" s="153" t="s">
        <v>599</v>
      </c>
    </row>
    <row r="20" spans="1:4" s="33" customFormat="1" ht="17" customHeight="1" x14ac:dyDescent="0.15">
      <c r="A20" s="123">
        <v>2</v>
      </c>
      <c r="B20" s="38" t="s">
        <v>203</v>
      </c>
      <c r="C20" s="217">
        <f>SUM(C21:C35)</f>
        <v>7040188.0800000001</v>
      </c>
      <c r="D20" s="153"/>
    </row>
    <row r="21" spans="1:4" s="33" customFormat="1" ht="17" customHeight="1" x14ac:dyDescent="0.15">
      <c r="A21" s="161">
        <v>2.1</v>
      </c>
      <c r="B21" s="40" t="s">
        <v>63</v>
      </c>
      <c r="C21" s="218">
        <f>6*300</f>
        <v>1800</v>
      </c>
      <c r="D21" s="153"/>
    </row>
    <row r="22" spans="1:4" s="33" customFormat="1" ht="17" customHeight="1" x14ac:dyDescent="0.15">
      <c r="A22" s="122" t="s">
        <v>133</v>
      </c>
      <c r="B22" s="40" t="s">
        <v>62</v>
      </c>
      <c r="C22" s="218">
        <f>500*35+2*(Bieu1!G7)</f>
        <v>42776</v>
      </c>
      <c r="D22" s="153" t="s">
        <v>593</v>
      </c>
    </row>
    <row r="23" spans="1:4" s="33" customFormat="1" ht="17" customHeight="1" x14ac:dyDescent="0.15">
      <c r="A23" s="154" t="s">
        <v>134</v>
      </c>
      <c r="B23" s="40" t="s">
        <v>61</v>
      </c>
      <c r="C23" s="219">
        <f>(300+200*11)*10</f>
        <v>25000</v>
      </c>
      <c r="D23" s="155" t="s">
        <v>514</v>
      </c>
    </row>
    <row r="24" spans="1:4" s="33" customFormat="1" ht="17" customHeight="1" x14ac:dyDescent="0.15">
      <c r="A24" s="122" t="s">
        <v>135</v>
      </c>
      <c r="B24" s="40" t="s">
        <v>60</v>
      </c>
      <c r="C24" s="219">
        <f>Bieu4!H8+Bieu4!H19</f>
        <v>203880</v>
      </c>
      <c r="D24" s="155" t="s">
        <v>515</v>
      </c>
    </row>
    <row r="25" spans="1:4" s="33" customFormat="1" ht="17" customHeight="1" x14ac:dyDescent="0.15">
      <c r="A25" s="154" t="s">
        <v>141</v>
      </c>
      <c r="B25" s="40" t="s">
        <v>59</v>
      </c>
      <c r="C25" s="219">
        <f>10*4000</f>
        <v>40000</v>
      </c>
      <c r="D25" s="155"/>
    </row>
    <row r="26" spans="1:4" s="33" customFormat="1" ht="21" customHeight="1" x14ac:dyDescent="0.15">
      <c r="A26" s="122" t="s">
        <v>142</v>
      </c>
      <c r="B26" s="40" t="s">
        <v>58</v>
      </c>
      <c r="C26" s="219">
        <f>115*Bieu2!K305</f>
        <v>409699</v>
      </c>
      <c r="D26" s="155" t="s">
        <v>772</v>
      </c>
    </row>
    <row r="27" spans="1:4" s="33" customFormat="1" ht="17" customHeight="1" x14ac:dyDescent="0.15">
      <c r="A27" s="154" t="s">
        <v>143</v>
      </c>
      <c r="B27" s="40" t="s">
        <v>57</v>
      </c>
      <c r="C27" s="219">
        <v>30000</v>
      </c>
      <c r="D27" s="155"/>
    </row>
    <row r="28" spans="1:4" s="33" customFormat="1" ht="17" customHeight="1" x14ac:dyDescent="0.15">
      <c r="A28" s="122" t="s">
        <v>144</v>
      </c>
      <c r="B28" s="27" t="s">
        <v>56</v>
      </c>
      <c r="C28" s="219">
        <f>Bieu5!F6</f>
        <v>34200</v>
      </c>
      <c r="D28" s="155" t="s">
        <v>516</v>
      </c>
    </row>
    <row r="29" spans="1:4" s="33" customFormat="1" ht="64.5" customHeight="1" x14ac:dyDescent="0.15">
      <c r="A29" s="154" t="s">
        <v>145</v>
      </c>
      <c r="B29" s="34" t="s">
        <v>206</v>
      </c>
      <c r="C29" s="219">
        <f>Bieu4!H13+Bieu4!H17+Bieu4!H18+Bieu4!H24</f>
        <v>507510</v>
      </c>
      <c r="D29" s="155" t="s">
        <v>515</v>
      </c>
    </row>
    <row r="30" spans="1:4" s="33" customFormat="1" ht="17" customHeight="1" x14ac:dyDescent="0.15">
      <c r="A30" s="154">
        <v>2.9</v>
      </c>
      <c r="B30" s="34" t="s">
        <v>107</v>
      </c>
      <c r="C30" s="219">
        <v>10000</v>
      </c>
      <c r="D30" s="155"/>
    </row>
    <row r="31" spans="1:4" s="33" customFormat="1" ht="17" customHeight="1" x14ac:dyDescent="0.15">
      <c r="A31" s="154"/>
      <c r="B31" s="34" t="s">
        <v>773</v>
      </c>
      <c r="C31" s="219">
        <f>'Bieu 7 NCKH'!D17+'Bieu 7 NCKH'!D23</f>
        <v>151000</v>
      </c>
      <c r="D31" s="155" t="s">
        <v>517</v>
      </c>
    </row>
    <row r="32" spans="1:4" s="33" customFormat="1" ht="17" customHeight="1" x14ac:dyDescent="0.15">
      <c r="A32" s="287"/>
      <c r="B32" s="34" t="s">
        <v>1071</v>
      </c>
      <c r="C32" s="219">
        <f>'Bieu 7 NCKH'!D9</f>
        <v>725000</v>
      </c>
      <c r="D32" s="155" t="s">
        <v>602</v>
      </c>
    </row>
    <row r="33" spans="1:5" s="33" customFormat="1" ht="17" customHeight="1" x14ac:dyDescent="0.15">
      <c r="A33" s="287"/>
      <c r="B33" s="34" t="s">
        <v>1101</v>
      </c>
      <c r="C33" s="219">
        <f>'Bieu 7 NCKH'!D31</f>
        <v>200000</v>
      </c>
      <c r="D33" s="155"/>
    </row>
    <row r="34" spans="1:5" s="33" customFormat="1" ht="33.75" customHeight="1" x14ac:dyDescent="0.15">
      <c r="A34" s="287"/>
      <c r="B34" s="34" t="s">
        <v>1103</v>
      </c>
      <c r="C34" s="219">
        <f>('Bieu 8'!F12+'Bieu 8'!F13+'Bieu 8'!F10+'Bieu 8'!F9)*0.3</f>
        <v>2818500</v>
      </c>
      <c r="D34" s="753" t="s">
        <v>1102</v>
      </c>
    </row>
    <row r="35" spans="1:5" s="33" customFormat="1" ht="34" x14ac:dyDescent="0.15">
      <c r="A35" s="157"/>
      <c r="B35" s="34" t="s">
        <v>596</v>
      </c>
      <c r="C35" s="219">
        <f>('Bieu 9'!E9+'Bieu 9'!E18*0.15+'Bieu 9'!E21)*0.1</f>
        <v>1840823.08</v>
      </c>
      <c r="D35" s="753" t="s">
        <v>1072</v>
      </c>
    </row>
    <row r="36" spans="1:5" s="33" customFormat="1" ht="17" x14ac:dyDescent="0.15">
      <c r="A36" s="123">
        <v>3</v>
      </c>
      <c r="B36" s="39" t="s">
        <v>44</v>
      </c>
      <c r="C36" s="217">
        <f>SUM(C37:C38)</f>
        <v>154600</v>
      </c>
      <c r="D36" s="155"/>
    </row>
    <row r="37" spans="1:5" s="33" customFormat="1" ht="19.5" customHeight="1" x14ac:dyDescent="0.15">
      <c r="A37" s="157">
        <v>3.1</v>
      </c>
      <c r="B37" s="34" t="s">
        <v>204</v>
      </c>
      <c r="C37" s="219">
        <f>Bieu5!F17+Bieu5!F18+Bieu5!F19</f>
        <v>26600</v>
      </c>
      <c r="D37" s="155" t="s">
        <v>516</v>
      </c>
    </row>
    <row r="38" spans="1:5" s="33" customFormat="1" ht="34" x14ac:dyDescent="0.15">
      <c r="A38" s="157">
        <v>3.2</v>
      </c>
      <c r="B38" s="34" t="s">
        <v>1075</v>
      </c>
      <c r="C38" s="219">
        <f>32*4000</f>
        <v>128000</v>
      </c>
      <c r="D38" s="753" t="s">
        <v>819</v>
      </c>
    </row>
    <row r="39" spans="1:5" s="33" customFormat="1" ht="17" x14ac:dyDescent="0.15">
      <c r="A39" s="156">
        <v>4</v>
      </c>
      <c r="B39" s="39" t="s">
        <v>107</v>
      </c>
      <c r="C39" s="227">
        <f>C40+C41</f>
        <v>20000</v>
      </c>
      <c r="D39" s="155"/>
    </row>
    <row r="40" spans="1:5" s="33" customFormat="1" ht="16" x14ac:dyDescent="0.15">
      <c r="A40" s="157">
        <v>4.0999999999999996</v>
      </c>
      <c r="B40" s="27" t="s">
        <v>105</v>
      </c>
      <c r="C40" s="219">
        <v>5000</v>
      </c>
      <c r="D40" s="155"/>
    </row>
    <row r="41" spans="1:5" s="33" customFormat="1" ht="16" x14ac:dyDescent="0.15">
      <c r="A41" s="157">
        <v>4.2</v>
      </c>
      <c r="B41" s="27" t="s">
        <v>106</v>
      </c>
      <c r="C41" s="219">
        <v>15000</v>
      </c>
      <c r="D41" s="155"/>
    </row>
    <row r="42" spans="1:5" s="33" customFormat="1" ht="19" thickBot="1" x14ac:dyDescent="0.2">
      <c r="A42" s="158"/>
      <c r="B42" s="213" t="s">
        <v>519</v>
      </c>
      <c r="C42" s="246" t="e">
        <f>C39+C36+C20+C8</f>
        <v>#REF!</v>
      </c>
      <c r="D42" s="159"/>
    </row>
    <row r="43" spans="1:5" ht="8.25" customHeight="1" thickTop="1" x14ac:dyDescent="0.15">
      <c r="C43" s="1171"/>
      <c r="D43" s="1171"/>
    </row>
    <row r="44" spans="1:5" ht="14.25" customHeight="1" x14ac:dyDescent="0.15">
      <c r="A44" s="129"/>
      <c r="C44" s="1178" t="s">
        <v>931</v>
      </c>
      <c r="D44" s="1178"/>
    </row>
    <row r="45" spans="1:5" ht="14.25" customHeight="1" x14ac:dyDescent="0.15">
      <c r="C45" s="1179" t="s">
        <v>116</v>
      </c>
      <c r="D45" s="1179"/>
      <c r="E45" s="236"/>
    </row>
    <row r="48" spans="1:5" x14ac:dyDescent="0.15">
      <c r="C48" s="1173" t="s">
        <v>850</v>
      </c>
      <c r="D48" s="1173"/>
    </row>
  </sheetData>
  <mergeCells count="9">
    <mergeCell ref="C48:D48"/>
    <mergeCell ref="C44:D44"/>
    <mergeCell ref="C45:D45"/>
    <mergeCell ref="A1:B1"/>
    <mergeCell ref="A2:B2"/>
    <mergeCell ref="C1:D1"/>
    <mergeCell ref="A4:D4"/>
    <mergeCell ref="C5:D5"/>
    <mergeCell ref="C43:D43"/>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2"/>
  <sheetViews>
    <sheetView workbookViewId="0">
      <selection activeCell="E6" sqref="E6"/>
    </sheetView>
  </sheetViews>
  <sheetFormatPr baseColWidth="10" defaultColWidth="39.5" defaultRowHeight="16" x14ac:dyDescent="0.15"/>
  <cols>
    <col min="1" max="1" width="5.33203125" style="739" customWidth="1"/>
    <col min="2" max="2" width="25.6640625" style="739" customWidth="1"/>
    <col min="3" max="3" width="23.5" style="740" customWidth="1"/>
    <col min="4" max="4" width="14.33203125" style="739" customWidth="1"/>
    <col min="5" max="5" width="11.33203125" style="738" customWidth="1"/>
    <col min="6" max="6" width="7" style="739" customWidth="1"/>
    <col min="7" max="7" width="17.5" style="739" customWidth="1"/>
    <col min="8" max="8" width="12.83203125" style="739" customWidth="1"/>
    <col min="9" max="16384" width="39.5" style="740"/>
  </cols>
  <sheetData>
    <row r="1" spans="1:8" ht="16" customHeight="1" x14ac:dyDescent="0.15">
      <c r="A1" s="1180" t="s">
        <v>138</v>
      </c>
      <c r="B1" s="1180"/>
      <c r="C1" s="44"/>
      <c r="D1" s="44"/>
      <c r="E1" s="44"/>
      <c r="F1" s="44"/>
      <c r="G1" s="44"/>
      <c r="H1" s="762" t="s">
        <v>392</v>
      </c>
    </row>
    <row r="2" spans="1:8" ht="18" x14ac:dyDescent="0.15">
      <c r="A2" s="1181" t="s">
        <v>933</v>
      </c>
      <c r="B2" s="1181"/>
      <c r="C2" s="44"/>
      <c r="D2" s="44"/>
      <c r="E2" s="44"/>
      <c r="F2" s="44"/>
      <c r="G2" s="44"/>
      <c r="H2" s="44"/>
    </row>
    <row r="3" spans="1:8" s="741" customFormat="1" ht="18" x14ac:dyDescent="0.15">
      <c r="A3" s="44"/>
      <c r="B3" s="44"/>
      <c r="C3" s="44"/>
      <c r="D3" s="44"/>
      <c r="E3" s="44"/>
      <c r="F3" s="44"/>
      <c r="G3" s="44"/>
      <c r="H3" s="44"/>
    </row>
    <row r="4" spans="1:8" s="741" customFormat="1" ht="46" customHeight="1" thickBot="1" x14ac:dyDescent="0.2">
      <c r="A4" s="1186" t="s">
        <v>911</v>
      </c>
      <c r="B4" s="1183"/>
      <c r="C4" s="1183"/>
      <c r="D4" s="1183"/>
      <c r="E4" s="1183"/>
      <c r="F4" s="1183"/>
      <c r="G4" s="1183"/>
      <c r="H4" s="1183"/>
    </row>
    <row r="5" spans="1:8" ht="69" thickTop="1" x14ac:dyDescent="0.15">
      <c r="A5" s="136" t="s">
        <v>52</v>
      </c>
      <c r="B5" s="839" t="s">
        <v>912</v>
      </c>
      <c r="C5" s="839" t="s">
        <v>809</v>
      </c>
      <c r="D5" s="840" t="s">
        <v>913</v>
      </c>
      <c r="E5" s="840" t="s">
        <v>810</v>
      </c>
      <c r="F5" s="840" t="s">
        <v>811</v>
      </c>
      <c r="G5" s="840" t="s">
        <v>812</v>
      </c>
      <c r="H5" s="841" t="s">
        <v>914</v>
      </c>
    </row>
    <row r="6" spans="1:8" ht="85" x14ac:dyDescent="0.15">
      <c r="A6" s="842">
        <v>1</v>
      </c>
      <c r="B6" s="843" t="s">
        <v>915</v>
      </c>
      <c r="C6" s="844" t="s">
        <v>915</v>
      </c>
      <c r="D6" s="845" t="s">
        <v>916</v>
      </c>
      <c r="E6" s="845" t="s">
        <v>917</v>
      </c>
      <c r="F6" s="846">
        <v>4</v>
      </c>
      <c r="G6" s="845" t="s">
        <v>251</v>
      </c>
      <c r="H6" s="847" t="s">
        <v>918</v>
      </c>
    </row>
    <row r="7" spans="1:8" x14ac:dyDescent="0.15">
      <c r="A7" s="141">
        <v>2</v>
      </c>
      <c r="B7" s="48" t="s">
        <v>919</v>
      </c>
      <c r="C7" s="848" t="s">
        <v>919</v>
      </c>
      <c r="D7" s="849" t="s">
        <v>916</v>
      </c>
      <c r="E7" s="849" t="s">
        <v>920</v>
      </c>
      <c r="F7" s="850">
        <v>2</v>
      </c>
      <c r="G7" s="845" t="s">
        <v>251</v>
      </c>
      <c r="H7" s="142" t="s">
        <v>921</v>
      </c>
    </row>
    <row r="8" spans="1:8" x14ac:dyDescent="0.15">
      <c r="A8" s="842">
        <v>3</v>
      </c>
      <c r="B8" s="851" t="s">
        <v>815</v>
      </c>
      <c r="C8" s="852" t="s">
        <v>815</v>
      </c>
      <c r="D8" s="853" t="s">
        <v>916</v>
      </c>
      <c r="E8" s="853" t="s">
        <v>817</v>
      </c>
      <c r="F8" s="854">
        <v>4</v>
      </c>
      <c r="G8" s="853" t="s">
        <v>249</v>
      </c>
      <c r="H8" s="144" t="s">
        <v>921</v>
      </c>
    </row>
    <row r="9" spans="1:8" ht="15" customHeight="1" x14ac:dyDescent="0.15">
      <c r="A9" s="141">
        <v>4</v>
      </c>
      <c r="B9" s="855" t="s">
        <v>922</v>
      </c>
      <c r="C9" s="856" t="s">
        <v>923</v>
      </c>
      <c r="D9" s="853" t="s">
        <v>924</v>
      </c>
      <c r="E9" s="853"/>
      <c r="F9" s="854">
        <v>3</v>
      </c>
      <c r="G9" s="845" t="s">
        <v>251</v>
      </c>
      <c r="H9" s="144" t="s">
        <v>921</v>
      </c>
    </row>
    <row r="10" spans="1:8" ht="85" x14ac:dyDescent="0.15">
      <c r="A10" s="141">
        <v>5</v>
      </c>
      <c r="B10" s="857" t="s">
        <v>925</v>
      </c>
      <c r="C10" s="857" t="s">
        <v>925</v>
      </c>
      <c r="D10" s="853" t="s">
        <v>924</v>
      </c>
      <c r="E10" s="858"/>
      <c r="F10" s="846">
        <v>3</v>
      </c>
      <c r="G10" s="845" t="s">
        <v>818</v>
      </c>
      <c r="H10" s="847" t="s">
        <v>918</v>
      </c>
    </row>
    <row r="11" spans="1:8" s="160" customFormat="1" ht="15" customHeight="1" x14ac:dyDescent="0.15">
      <c r="A11" s="842">
        <v>6</v>
      </c>
      <c r="B11" s="48" t="s">
        <v>926</v>
      </c>
      <c r="C11" s="48" t="s">
        <v>926</v>
      </c>
      <c r="D11" s="853" t="s">
        <v>916</v>
      </c>
      <c r="E11" s="853" t="s">
        <v>927</v>
      </c>
      <c r="F11" s="850">
        <v>4</v>
      </c>
      <c r="G11" s="849" t="s">
        <v>818</v>
      </c>
      <c r="H11" s="847" t="s">
        <v>918</v>
      </c>
    </row>
    <row r="12" spans="1:8" x14ac:dyDescent="0.15">
      <c r="A12" s="141">
        <v>7</v>
      </c>
      <c r="B12" s="851" t="s">
        <v>814</v>
      </c>
      <c r="C12" s="851" t="s">
        <v>814</v>
      </c>
      <c r="D12" s="853" t="s">
        <v>916</v>
      </c>
      <c r="E12" s="853" t="s">
        <v>816</v>
      </c>
      <c r="F12" s="854">
        <v>5</v>
      </c>
      <c r="G12" s="849" t="s">
        <v>818</v>
      </c>
      <c r="H12" s="144" t="s">
        <v>921</v>
      </c>
    </row>
    <row r="13" spans="1:8" ht="51" x14ac:dyDescent="0.15">
      <c r="A13" s="842">
        <v>8</v>
      </c>
      <c r="B13" s="52" t="s">
        <v>928</v>
      </c>
      <c r="C13" s="52" t="s">
        <v>929</v>
      </c>
      <c r="D13" s="853" t="s">
        <v>916</v>
      </c>
      <c r="E13" s="853" t="s">
        <v>930</v>
      </c>
      <c r="F13" s="859">
        <v>3</v>
      </c>
      <c r="G13" s="860" t="s">
        <v>250</v>
      </c>
      <c r="H13" s="144" t="s">
        <v>921</v>
      </c>
    </row>
    <row r="14" spans="1:8" ht="17" x14ac:dyDescent="0.15">
      <c r="A14" s="1033">
        <v>9</v>
      </c>
      <c r="B14" s="1034" t="s">
        <v>698</v>
      </c>
      <c r="C14" s="1034"/>
      <c r="D14" s="1035"/>
      <c r="E14" s="1035" t="s">
        <v>1073</v>
      </c>
      <c r="F14" s="1036">
        <v>4</v>
      </c>
      <c r="G14" s="860" t="s">
        <v>250</v>
      </c>
      <c r="H14" s="144" t="s">
        <v>1074</v>
      </c>
    </row>
    <row r="15" spans="1:8" ht="15" customHeight="1" thickBot="1" x14ac:dyDescent="0.2">
      <c r="A15" s="861" t="s">
        <v>392</v>
      </c>
      <c r="B15" s="862" t="s">
        <v>813</v>
      </c>
      <c r="C15" s="863" t="s">
        <v>392</v>
      </c>
      <c r="D15" s="864"/>
      <c r="E15" s="865"/>
      <c r="F15" s="865">
        <f>SUM(F6:F14)</f>
        <v>32</v>
      </c>
      <c r="G15" s="865"/>
      <c r="H15" s="866"/>
    </row>
    <row r="16" spans="1:8" ht="16" customHeight="1" thickTop="1" x14ac:dyDescent="0.2">
      <c r="A16" s="44"/>
      <c r="B16" s="44"/>
      <c r="C16" s="1185" t="s">
        <v>931</v>
      </c>
      <c r="D16" s="1185"/>
      <c r="E16" s="1185"/>
      <c r="F16" s="1185"/>
      <c r="G16" s="1185"/>
      <c r="H16" s="1185"/>
    </row>
    <row r="17" spans="1:8" ht="24" customHeight="1" x14ac:dyDescent="0.15">
      <c r="A17" s="44"/>
      <c r="B17" s="44"/>
      <c r="D17" s="867"/>
      <c r="E17" s="867"/>
      <c r="F17" s="867"/>
      <c r="G17" s="867" t="s">
        <v>932</v>
      </c>
      <c r="H17" s="867"/>
    </row>
    <row r="18" spans="1:8" x14ac:dyDescent="0.15">
      <c r="A18" s="740"/>
      <c r="B18" s="740"/>
      <c r="C18" s="739"/>
      <c r="D18" s="738"/>
      <c r="E18" s="739"/>
      <c r="H18" s="740"/>
    </row>
    <row r="19" spans="1:8" x14ac:dyDescent="0.15">
      <c r="A19" s="740"/>
      <c r="B19" s="740"/>
      <c r="C19" s="739"/>
      <c r="D19" s="738"/>
      <c r="E19" s="739"/>
      <c r="H19" s="740"/>
    </row>
    <row r="20" spans="1:8" x14ac:dyDescent="0.15">
      <c r="A20" s="740"/>
      <c r="B20" s="740"/>
      <c r="C20" s="739"/>
      <c r="D20" s="738"/>
      <c r="E20" s="739"/>
      <c r="H20" s="740"/>
    </row>
    <row r="21" spans="1:8" x14ac:dyDescent="0.15">
      <c r="A21" s="740"/>
      <c r="B21" s="740"/>
      <c r="C21" s="739"/>
      <c r="D21" s="738"/>
      <c r="E21" s="739"/>
      <c r="H21" s="740"/>
    </row>
    <row r="22" spans="1:8" ht="17" x14ac:dyDescent="0.15">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78"/>
  <sheetViews>
    <sheetView workbookViewId="0">
      <selection activeCell="C8" sqref="C8"/>
    </sheetView>
  </sheetViews>
  <sheetFormatPr baseColWidth="10" defaultColWidth="9.1640625" defaultRowHeight="18" x14ac:dyDescent="0.15"/>
  <cols>
    <col min="1" max="1" width="5.83203125" style="32" customWidth="1"/>
    <col min="2" max="2" width="45.83203125" style="32" customWidth="1"/>
    <col min="3" max="3" width="21.33203125" style="220" customWidth="1"/>
    <col min="4" max="4" width="23.6640625" style="32" customWidth="1"/>
    <col min="5" max="16384" width="9.1640625" style="32"/>
  </cols>
  <sheetData>
    <row r="1" spans="1:6" x14ac:dyDescent="0.15">
      <c r="A1" s="1180" t="s">
        <v>138</v>
      </c>
      <c r="B1" s="1180"/>
      <c r="C1" s="214"/>
      <c r="D1" s="43" t="s">
        <v>247</v>
      </c>
      <c r="E1" s="44"/>
      <c r="F1" s="44"/>
    </row>
    <row r="2" spans="1:6" x14ac:dyDescent="0.15">
      <c r="A2" s="1181" t="s">
        <v>553</v>
      </c>
      <c r="B2" s="1181"/>
      <c r="C2" s="214"/>
      <c r="D2" s="44"/>
      <c r="E2" s="44"/>
      <c r="F2" s="44"/>
    </row>
    <row r="3" spans="1:6" ht="12" customHeight="1" x14ac:dyDescent="0.15">
      <c r="A3" s="44"/>
      <c r="B3" s="44"/>
      <c r="C3" s="214"/>
      <c r="D3" s="44"/>
      <c r="E3" s="44"/>
      <c r="F3" s="44"/>
    </row>
    <row r="4" spans="1:6" ht="24" customHeight="1" x14ac:dyDescent="0.15">
      <c r="A4" s="1183" t="s">
        <v>1076</v>
      </c>
      <c r="B4" s="1183"/>
      <c r="C4" s="1183"/>
      <c r="D4" s="1183"/>
      <c r="E4" s="44"/>
      <c r="F4" s="44"/>
    </row>
    <row r="5" spans="1:6" ht="19" thickBot="1" x14ac:dyDescent="0.2">
      <c r="A5" s="44"/>
      <c r="B5" s="44"/>
      <c r="C5" s="1187" t="s">
        <v>569</v>
      </c>
      <c r="D5" s="1187"/>
      <c r="E5" s="44"/>
      <c r="F5" s="44"/>
    </row>
    <row r="6" spans="1:6" s="37" customFormat="1" thickTop="1" x14ac:dyDescent="0.15">
      <c r="A6" s="136" t="s">
        <v>52</v>
      </c>
      <c r="B6" s="137" t="s">
        <v>41</v>
      </c>
      <c r="C6" s="215" t="s">
        <v>74</v>
      </c>
      <c r="D6" s="138" t="s">
        <v>2</v>
      </c>
      <c r="E6" s="45"/>
      <c r="F6" s="45"/>
    </row>
    <row r="7" spans="1:6" s="35" customFormat="1" ht="16" x14ac:dyDescent="0.15">
      <c r="A7" s="139" t="s">
        <v>6</v>
      </c>
      <c r="B7" s="46" t="s">
        <v>112</v>
      </c>
      <c r="C7" s="216">
        <f>SUM(C8:C11)</f>
        <v>50846792</v>
      </c>
      <c r="D7" s="140" t="s">
        <v>570</v>
      </c>
      <c r="E7" s="47"/>
      <c r="F7" s="47"/>
    </row>
    <row r="8" spans="1:6" s="33" customFormat="1" ht="16" x14ac:dyDescent="0.15">
      <c r="A8" s="141">
        <v>1</v>
      </c>
      <c r="B8" s="48" t="s">
        <v>50</v>
      </c>
      <c r="C8" s="223">
        <f>'Bieu 9'!E7</f>
        <v>38396792</v>
      </c>
      <c r="D8" s="142"/>
      <c r="E8" s="49"/>
      <c r="F8" s="49"/>
    </row>
    <row r="9" spans="1:6" s="33" customFormat="1" ht="16" x14ac:dyDescent="0.15">
      <c r="A9" s="143">
        <v>2</v>
      </c>
      <c r="B9" s="50" t="s">
        <v>49</v>
      </c>
      <c r="C9" s="224">
        <f>'Bieu 9'!E30</f>
        <v>0</v>
      </c>
      <c r="D9" s="144"/>
      <c r="E9" s="49"/>
      <c r="F9" s="49"/>
    </row>
    <row r="10" spans="1:6" s="33" customFormat="1" ht="16" x14ac:dyDescent="0.15">
      <c r="A10" s="143">
        <v>3</v>
      </c>
      <c r="B10" s="50" t="s">
        <v>48</v>
      </c>
      <c r="C10" s="224">
        <f>'Bieu 9'!E34</f>
        <v>0</v>
      </c>
      <c r="D10" s="144"/>
      <c r="E10" s="49"/>
      <c r="F10" s="49"/>
    </row>
    <row r="11" spans="1:6" s="33" customFormat="1" ht="16" x14ac:dyDescent="0.15">
      <c r="A11" s="145">
        <v>4</v>
      </c>
      <c r="B11" s="50" t="s">
        <v>47</v>
      </c>
      <c r="C11" s="224">
        <f>'Bieu 9'!E33</f>
        <v>12450000</v>
      </c>
      <c r="D11" s="144"/>
      <c r="E11" s="49"/>
      <c r="F11" s="49"/>
    </row>
    <row r="12" spans="1:6" s="33" customFormat="1" ht="16" x14ac:dyDescent="0.15">
      <c r="A12" s="146"/>
      <c r="B12" s="51"/>
      <c r="C12" s="225"/>
      <c r="D12" s="147"/>
      <c r="E12" s="49"/>
      <c r="F12" s="49"/>
    </row>
    <row r="13" spans="1:6" s="35" customFormat="1" ht="16" x14ac:dyDescent="0.15">
      <c r="A13" s="139" t="s">
        <v>19</v>
      </c>
      <c r="B13" s="46" t="s">
        <v>147</v>
      </c>
      <c r="C13" s="216" t="e">
        <f>SUM(C14:C17)</f>
        <v>#REF!</v>
      </c>
      <c r="D13" s="140" t="s">
        <v>571</v>
      </c>
      <c r="E13" s="47"/>
      <c r="F13" s="47"/>
    </row>
    <row r="14" spans="1:6" s="33" customFormat="1" ht="16" x14ac:dyDescent="0.15">
      <c r="A14" s="141">
        <v>1</v>
      </c>
      <c r="B14" s="48" t="s">
        <v>46</v>
      </c>
      <c r="C14" s="223" t="e">
        <f>'Bieu 10'!C8</f>
        <v>#REF!</v>
      </c>
      <c r="D14" s="142"/>
      <c r="E14" s="49"/>
      <c r="F14" s="49"/>
    </row>
    <row r="15" spans="1:6" s="33" customFormat="1" ht="16" x14ac:dyDescent="0.15">
      <c r="A15" s="145">
        <v>2</v>
      </c>
      <c r="B15" s="50" t="s">
        <v>45</v>
      </c>
      <c r="C15" s="224">
        <f>'Bieu 10'!C20</f>
        <v>7040188.0800000001</v>
      </c>
      <c r="D15" s="144"/>
      <c r="E15" s="49"/>
      <c r="F15" s="49"/>
    </row>
    <row r="16" spans="1:6" s="33" customFormat="1" ht="17" x14ac:dyDescent="0.15">
      <c r="A16" s="148">
        <v>3</v>
      </c>
      <c r="B16" s="52" t="s">
        <v>44</v>
      </c>
      <c r="C16" s="226">
        <f>'Bieu 10'!C36</f>
        <v>154600</v>
      </c>
      <c r="D16" s="149"/>
      <c r="E16" s="49"/>
      <c r="F16" s="49"/>
    </row>
    <row r="17" spans="1:6" s="33" customFormat="1" ht="17" x14ac:dyDescent="0.15">
      <c r="A17" s="148">
        <v>4</v>
      </c>
      <c r="B17" s="52" t="s">
        <v>17</v>
      </c>
      <c r="C17" s="226">
        <f>'Bieu 10'!C39</f>
        <v>20000</v>
      </c>
      <c r="D17" s="149"/>
      <c r="E17" s="49"/>
      <c r="F17" s="49"/>
    </row>
    <row r="18" spans="1:6" s="33" customFormat="1" thickBot="1" x14ac:dyDescent="0.2">
      <c r="A18" s="286" t="s">
        <v>443</v>
      </c>
      <c r="B18" s="574" t="s">
        <v>598</v>
      </c>
      <c r="C18" s="573" t="e">
        <f>C7-C13</f>
        <v>#REF!</v>
      </c>
      <c r="D18" s="150"/>
      <c r="E18" s="49"/>
      <c r="F18" s="49"/>
    </row>
    <row r="19" spans="1:6" ht="19" thickTop="1" x14ac:dyDescent="0.2">
      <c r="A19" s="44"/>
      <c r="B19" s="44"/>
      <c r="C19" s="1185" t="s">
        <v>931</v>
      </c>
      <c r="D19" s="1185"/>
      <c r="E19" s="44"/>
      <c r="F19" s="44"/>
    </row>
    <row r="20" spans="1:6" x14ac:dyDescent="0.15">
      <c r="A20" s="44"/>
      <c r="B20" s="44"/>
      <c r="C20" s="1168" t="s">
        <v>21</v>
      </c>
      <c r="D20" s="1168"/>
      <c r="E20" s="44"/>
      <c r="F20" s="44"/>
    </row>
    <row r="22" spans="1:6" x14ac:dyDescent="0.15">
      <c r="B22" s="33"/>
    </row>
    <row r="23" spans="1:6" x14ac:dyDescent="0.15">
      <c r="B23" s="33"/>
    </row>
    <row r="24" spans="1:6" x14ac:dyDescent="0.15">
      <c r="B24" s="33"/>
      <c r="C24" s="1173" t="s">
        <v>850</v>
      </c>
      <c r="D24" s="1173"/>
    </row>
    <row r="25" spans="1:6" x14ac:dyDescent="0.15">
      <c r="B25" s="33"/>
    </row>
    <row r="278" spans="3:3" x14ac:dyDescent="0.15">
      <c r="C278" s="282" t="s">
        <v>589</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G43"/>
  <sheetViews>
    <sheetView topLeftCell="C1" workbookViewId="0">
      <selection activeCell="D14" sqref="D14"/>
    </sheetView>
  </sheetViews>
  <sheetFormatPr baseColWidth="10" defaultColWidth="9.1640625" defaultRowHeight="15" x14ac:dyDescent="0.2"/>
  <cols>
    <col min="1" max="1" width="5.33203125" style="134" customWidth="1"/>
    <col min="2" max="2" width="46" style="133" bestFit="1" customWidth="1"/>
    <col min="3" max="3" width="29" style="135" customWidth="1"/>
    <col min="4" max="4" width="23.5" style="135" customWidth="1"/>
    <col min="5" max="5" width="21.1640625" style="135" customWidth="1"/>
    <col min="6" max="6" width="17.5" style="135" customWidth="1"/>
    <col min="7" max="7" width="21" style="133" customWidth="1"/>
    <col min="8" max="16384" width="9.1640625" style="133"/>
  </cols>
  <sheetData>
    <row r="1" spans="1:7" s="131" customFormat="1" ht="18" customHeight="1" x14ac:dyDescent="0.2">
      <c r="A1" s="1188" t="s">
        <v>108</v>
      </c>
      <c r="B1" s="1188"/>
      <c r="C1" s="130"/>
      <c r="D1" s="130"/>
      <c r="E1" s="130"/>
      <c r="F1" s="130"/>
      <c r="G1" s="131" t="s">
        <v>547</v>
      </c>
    </row>
    <row r="2" spans="1:7" s="131" customFormat="1" ht="18" customHeight="1" x14ac:dyDescent="0.2">
      <c r="A2" s="1189" t="s">
        <v>3</v>
      </c>
      <c r="B2" s="1189"/>
      <c r="C2" s="130"/>
      <c r="D2" s="130"/>
      <c r="E2" s="130"/>
      <c r="F2" s="130"/>
      <c r="G2" s="182" t="s">
        <v>248</v>
      </c>
    </row>
    <row r="3" spans="1:7" s="131" customFormat="1" ht="55.5" customHeight="1" x14ac:dyDescent="0.2">
      <c r="A3" s="888"/>
      <c r="B3" s="1190" t="s">
        <v>1063</v>
      </c>
      <c r="C3" s="1190"/>
      <c r="D3" s="1190"/>
      <c r="E3" s="1190"/>
      <c r="F3" s="1190"/>
      <c r="G3" s="1190"/>
    </row>
    <row r="4" spans="1:7" s="132" customFormat="1" ht="68" x14ac:dyDescent="0.2">
      <c r="A4" s="406" t="s">
        <v>0</v>
      </c>
      <c r="B4" s="407" t="s">
        <v>91</v>
      </c>
      <c r="C4" s="407" t="s">
        <v>188</v>
      </c>
      <c r="D4" s="407" t="s">
        <v>189</v>
      </c>
      <c r="E4" s="407" t="s">
        <v>110</v>
      </c>
      <c r="F4" s="407" t="s">
        <v>109</v>
      </c>
      <c r="G4" s="407" t="s">
        <v>2</v>
      </c>
    </row>
    <row r="5" spans="1:7" ht="16" x14ac:dyDescent="0.2">
      <c r="A5" s="408">
        <v>1</v>
      </c>
      <c r="B5" s="409" t="s">
        <v>617</v>
      </c>
      <c r="C5" s="409">
        <v>1961531</v>
      </c>
      <c r="D5" s="409">
        <v>298973</v>
      </c>
      <c r="E5" s="409">
        <v>921850</v>
      </c>
      <c r="F5" s="409">
        <f>SUM(C5:E5)</f>
        <v>3182354</v>
      </c>
      <c r="G5" s="410"/>
    </row>
    <row r="6" spans="1:7" ht="16" x14ac:dyDescent="0.2">
      <c r="A6" s="1030">
        <v>2</v>
      </c>
      <c r="B6" s="1031" t="s">
        <v>618</v>
      </c>
      <c r="C6" s="1031">
        <v>5471541</v>
      </c>
      <c r="D6" s="1031">
        <v>835528</v>
      </c>
      <c r="E6" s="1031">
        <v>1096082</v>
      </c>
      <c r="F6" s="1031">
        <f t="shared" ref="F6:F42" si="0">SUM(C6:E6)</f>
        <v>7403151</v>
      </c>
      <c r="G6" s="1032"/>
    </row>
    <row r="7" spans="1:7" ht="16" x14ac:dyDescent="0.2">
      <c r="A7" s="408">
        <v>3</v>
      </c>
      <c r="B7" s="409" t="s">
        <v>619</v>
      </c>
      <c r="C7" s="409">
        <v>2566733</v>
      </c>
      <c r="D7" s="409">
        <v>394213</v>
      </c>
      <c r="E7" s="409">
        <v>524256</v>
      </c>
      <c r="F7" s="409">
        <f t="shared" si="0"/>
        <v>3485202</v>
      </c>
      <c r="G7" s="410"/>
    </row>
    <row r="8" spans="1:7" ht="16" x14ac:dyDescent="0.2">
      <c r="A8" s="408">
        <v>4</v>
      </c>
      <c r="B8" s="409" t="s">
        <v>620</v>
      </c>
      <c r="C8" s="409">
        <v>5996275</v>
      </c>
      <c r="D8" s="409">
        <v>929806</v>
      </c>
      <c r="E8" s="409">
        <v>1486587</v>
      </c>
      <c r="F8" s="409">
        <f t="shared" si="0"/>
        <v>8412668</v>
      </c>
      <c r="G8" s="409"/>
    </row>
    <row r="9" spans="1:7" ht="16" x14ac:dyDescent="0.2">
      <c r="A9" s="408">
        <v>5</v>
      </c>
      <c r="B9" s="409" t="s">
        <v>621</v>
      </c>
      <c r="C9" s="409">
        <v>3486485</v>
      </c>
      <c r="D9" s="409">
        <v>528384</v>
      </c>
      <c r="E9" s="409">
        <v>1037230</v>
      </c>
      <c r="F9" s="409">
        <f t="shared" si="0"/>
        <v>5052099</v>
      </c>
      <c r="G9" s="409"/>
    </row>
    <row r="10" spans="1:7" ht="16" x14ac:dyDescent="0.2">
      <c r="A10" s="408">
        <v>6</v>
      </c>
      <c r="B10" s="409" t="s">
        <v>622</v>
      </c>
      <c r="C10" s="409">
        <v>6298996</v>
      </c>
      <c r="D10" s="409">
        <v>975906</v>
      </c>
      <c r="E10" s="409">
        <v>1390654</v>
      </c>
      <c r="F10" s="409">
        <f t="shared" si="0"/>
        <v>8665556</v>
      </c>
      <c r="G10" s="409"/>
    </row>
    <row r="11" spans="1:7" ht="16" x14ac:dyDescent="0.2">
      <c r="A11" s="408">
        <v>7</v>
      </c>
      <c r="B11" s="409" t="s">
        <v>623</v>
      </c>
      <c r="C11" s="409">
        <v>3900194</v>
      </c>
      <c r="D11" s="409">
        <v>646432</v>
      </c>
      <c r="E11" s="409">
        <v>1073709</v>
      </c>
      <c r="F11" s="409">
        <f t="shared" si="0"/>
        <v>5620335</v>
      </c>
      <c r="G11" s="409"/>
    </row>
    <row r="12" spans="1:7" ht="16" x14ac:dyDescent="0.2">
      <c r="A12" s="408">
        <v>8</v>
      </c>
      <c r="B12" s="409" t="s">
        <v>624</v>
      </c>
      <c r="C12" s="409">
        <v>860664</v>
      </c>
      <c r="D12" s="409">
        <v>134679</v>
      </c>
      <c r="E12" s="409">
        <v>265695</v>
      </c>
      <c r="F12" s="409">
        <f t="shared" si="0"/>
        <v>1261038</v>
      </c>
      <c r="G12" s="409"/>
    </row>
    <row r="13" spans="1:7" ht="16" x14ac:dyDescent="0.2">
      <c r="A13" s="408">
        <v>9</v>
      </c>
      <c r="B13" s="409" t="s">
        <v>625</v>
      </c>
      <c r="C13" s="409">
        <v>749788</v>
      </c>
      <c r="D13" s="409">
        <v>121554</v>
      </c>
      <c r="E13" s="409">
        <v>347928</v>
      </c>
      <c r="F13" s="409">
        <f t="shared" si="0"/>
        <v>1219270</v>
      </c>
      <c r="G13" s="409"/>
    </row>
    <row r="14" spans="1:7" ht="16" x14ac:dyDescent="0.2">
      <c r="A14" s="408">
        <v>10</v>
      </c>
      <c r="B14" s="409" t="s">
        <v>190</v>
      </c>
      <c r="C14" s="409">
        <v>1053504</v>
      </c>
      <c r="D14" s="409">
        <v>162039</v>
      </c>
      <c r="E14" s="409">
        <v>422994</v>
      </c>
      <c r="F14" s="409">
        <f t="shared" si="0"/>
        <v>1638537</v>
      </c>
      <c r="G14" s="409"/>
    </row>
    <row r="15" spans="1:7" ht="16" x14ac:dyDescent="0.2">
      <c r="A15" s="408">
        <v>11</v>
      </c>
      <c r="B15" s="409" t="s">
        <v>191</v>
      </c>
      <c r="C15" s="409">
        <v>1115112</v>
      </c>
      <c r="D15" s="409">
        <v>175028</v>
      </c>
      <c r="E15" s="409">
        <v>300049</v>
      </c>
      <c r="F15" s="409">
        <f t="shared" si="0"/>
        <v>1590189</v>
      </c>
      <c r="G15" s="409"/>
    </row>
    <row r="16" spans="1:7" ht="16" x14ac:dyDescent="0.2">
      <c r="A16" s="408">
        <v>12</v>
      </c>
      <c r="B16" s="409" t="s">
        <v>192</v>
      </c>
      <c r="C16" s="409">
        <v>1505530</v>
      </c>
      <c r="D16" s="409">
        <v>233620</v>
      </c>
      <c r="E16" s="409">
        <v>713515</v>
      </c>
      <c r="F16" s="409">
        <f t="shared" si="0"/>
        <v>2452665</v>
      </c>
      <c r="G16" s="409"/>
    </row>
    <row r="17" spans="1:7" ht="16" x14ac:dyDescent="0.2">
      <c r="A17" s="408">
        <v>13</v>
      </c>
      <c r="B17" s="409" t="s">
        <v>626</v>
      </c>
      <c r="C17" s="409">
        <v>1181780</v>
      </c>
      <c r="D17" s="409">
        <v>182904</v>
      </c>
      <c r="E17" s="409">
        <v>593430</v>
      </c>
      <c r="F17" s="409">
        <f t="shared" si="0"/>
        <v>1958114</v>
      </c>
      <c r="G17" s="409"/>
    </row>
    <row r="18" spans="1:7" ht="16" x14ac:dyDescent="0.2">
      <c r="A18" s="408">
        <v>14</v>
      </c>
      <c r="B18" s="409" t="s">
        <v>193</v>
      </c>
      <c r="C18" s="409">
        <v>798106</v>
      </c>
      <c r="D18" s="409">
        <v>122163</v>
      </c>
      <c r="E18" s="409">
        <v>326031</v>
      </c>
      <c r="F18" s="409">
        <f t="shared" si="0"/>
        <v>1246300</v>
      </c>
      <c r="G18" s="409"/>
    </row>
    <row r="19" spans="1:7" ht="16" x14ac:dyDescent="0.2">
      <c r="A19" s="408">
        <v>15</v>
      </c>
      <c r="B19" s="409" t="s">
        <v>627</v>
      </c>
      <c r="C19" s="409">
        <v>2493731</v>
      </c>
      <c r="D19" s="409">
        <v>388468</v>
      </c>
      <c r="E19" s="409">
        <v>1136893</v>
      </c>
      <c r="F19" s="409">
        <f t="shared" si="0"/>
        <v>4019092</v>
      </c>
      <c r="G19" s="409"/>
    </row>
    <row r="20" spans="1:7" ht="16" x14ac:dyDescent="0.2">
      <c r="A20" s="408">
        <v>16</v>
      </c>
      <c r="B20" s="409" t="s">
        <v>1064</v>
      </c>
      <c r="C20" s="409">
        <v>745141</v>
      </c>
      <c r="D20" s="409">
        <v>115944</v>
      </c>
      <c r="E20" s="409">
        <v>277581</v>
      </c>
      <c r="F20" s="409">
        <f t="shared" si="0"/>
        <v>1138666</v>
      </c>
      <c r="G20" s="409"/>
    </row>
    <row r="21" spans="1:7" ht="16" x14ac:dyDescent="0.2">
      <c r="A21" s="408">
        <v>17</v>
      </c>
      <c r="B21" s="409" t="s">
        <v>628</v>
      </c>
      <c r="C21" s="409">
        <v>659467</v>
      </c>
      <c r="D21" s="409">
        <v>102440</v>
      </c>
      <c r="E21" s="409">
        <v>305342</v>
      </c>
      <c r="F21" s="409">
        <f t="shared" si="0"/>
        <v>1067249</v>
      </c>
      <c r="G21" s="409"/>
    </row>
    <row r="22" spans="1:7" ht="16" x14ac:dyDescent="0.2">
      <c r="A22" s="408">
        <v>18</v>
      </c>
      <c r="B22" s="409" t="s">
        <v>194</v>
      </c>
      <c r="C22" s="409">
        <v>866844</v>
      </c>
      <c r="D22" s="409">
        <v>139559</v>
      </c>
      <c r="E22" s="409">
        <v>352915</v>
      </c>
      <c r="F22" s="409">
        <f t="shared" si="0"/>
        <v>1359318</v>
      </c>
      <c r="G22" s="409"/>
    </row>
    <row r="23" spans="1:7" ht="16" x14ac:dyDescent="0.2">
      <c r="A23" s="408">
        <v>19</v>
      </c>
      <c r="B23" s="409" t="s">
        <v>1065</v>
      </c>
      <c r="C23" s="409">
        <v>647918</v>
      </c>
      <c r="D23" s="409">
        <v>100084</v>
      </c>
      <c r="E23" s="409">
        <v>201239</v>
      </c>
      <c r="F23" s="409">
        <f t="shared" si="0"/>
        <v>949241</v>
      </c>
      <c r="G23" s="409"/>
    </row>
    <row r="24" spans="1:7" ht="16" x14ac:dyDescent="0.2">
      <c r="A24" s="408">
        <v>20</v>
      </c>
      <c r="B24" s="409" t="s">
        <v>195</v>
      </c>
      <c r="C24" s="409">
        <v>628796</v>
      </c>
      <c r="D24" s="409">
        <v>94351</v>
      </c>
      <c r="E24" s="409">
        <v>269091</v>
      </c>
      <c r="F24" s="409">
        <f t="shared" si="0"/>
        <v>992238</v>
      </c>
      <c r="G24" s="409"/>
    </row>
    <row r="25" spans="1:7" ht="16" x14ac:dyDescent="0.2">
      <c r="A25" s="408">
        <v>21</v>
      </c>
      <c r="B25" s="409" t="s">
        <v>196</v>
      </c>
      <c r="C25" s="409">
        <v>1306970</v>
      </c>
      <c r="D25" s="409">
        <v>207659</v>
      </c>
      <c r="E25" s="409">
        <v>530764</v>
      </c>
      <c r="F25" s="409">
        <f t="shared" si="0"/>
        <v>2045393</v>
      </c>
      <c r="G25" s="409"/>
    </row>
    <row r="26" spans="1:7" ht="16" x14ac:dyDescent="0.2">
      <c r="A26" s="408">
        <v>22</v>
      </c>
      <c r="B26" s="409" t="s">
        <v>629</v>
      </c>
      <c r="C26" s="409">
        <v>777922</v>
      </c>
      <c r="D26" s="409">
        <v>121558</v>
      </c>
      <c r="E26" s="409">
        <v>370701</v>
      </c>
      <c r="F26" s="409">
        <f t="shared" si="0"/>
        <v>1270181</v>
      </c>
      <c r="G26" s="409"/>
    </row>
    <row r="27" spans="1:7" ht="16" x14ac:dyDescent="0.2">
      <c r="A27" s="408">
        <v>23</v>
      </c>
      <c r="B27" s="409" t="s">
        <v>630</v>
      </c>
      <c r="C27" s="409">
        <v>632876</v>
      </c>
      <c r="D27" s="409">
        <v>88570</v>
      </c>
      <c r="E27" s="409">
        <v>209812</v>
      </c>
      <c r="F27" s="409">
        <f t="shared" si="0"/>
        <v>931258</v>
      </c>
      <c r="G27" s="409"/>
    </row>
    <row r="28" spans="1:7" ht="16" x14ac:dyDescent="0.2">
      <c r="A28" s="408">
        <v>24</v>
      </c>
      <c r="B28" s="409" t="s">
        <v>197</v>
      </c>
      <c r="C28" s="409">
        <v>1117401</v>
      </c>
      <c r="D28" s="409">
        <v>176578</v>
      </c>
      <c r="E28" s="409">
        <v>489568</v>
      </c>
      <c r="F28" s="409">
        <f t="shared" si="0"/>
        <v>1783547</v>
      </c>
      <c r="G28" s="409"/>
    </row>
    <row r="29" spans="1:7" ht="16" x14ac:dyDescent="0.2">
      <c r="A29" s="408">
        <v>25</v>
      </c>
      <c r="B29" s="409" t="s">
        <v>631</v>
      </c>
      <c r="C29" s="409">
        <v>825350</v>
      </c>
      <c r="D29" s="409">
        <v>130903</v>
      </c>
      <c r="E29" s="409">
        <v>262504</v>
      </c>
      <c r="F29" s="409">
        <f t="shared" si="0"/>
        <v>1218757</v>
      </c>
      <c r="G29" s="409"/>
    </row>
    <row r="30" spans="1:7" ht="16" x14ac:dyDescent="0.2">
      <c r="A30" s="408">
        <v>26</v>
      </c>
      <c r="B30" s="409" t="s">
        <v>198</v>
      </c>
      <c r="C30" s="409">
        <v>2330155</v>
      </c>
      <c r="D30" s="409">
        <v>367008</v>
      </c>
      <c r="E30" s="409">
        <v>1084174</v>
      </c>
      <c r="F30" s="409">
        <f t="shared" si="0"/>
        <v>3781337</v>
      </c>
      <c r="G30" s="409"/>
    </row>
    <row r="31" spans="1:7" ht="16" x14ac:dyDescent="0.2">
      <c r="A31" s="408">
        <v>27</v>
      </c>
      <c r="B31" s="409" t="s">
        <v>632</v>
      </c>
      <c r="C31" s="409">
        <v>2958158</v>
      </c>
      <c r="D31" s="409">
        <v>462988</v>
      </c>
      <c r="E31" s="409">
        <v>1354433</v>
      </c>
      <c r="F31" s="409">
        <f t="shared" si="0"/>
        <v>4775579</v>
      </c>
      <c r="G31" s="409"/>
    </row>
    <row r="32" spans="1:7" ht="16" x14ac:dyDescent="0.2">
      <c r="A32" s="408">
        <v>28</v>
      </c>
      <c r="B32" s="409" t="s">
        <v>199</v>
      </c>
      <c r="C32" s="409">
        <v>3366465</v>
      </c>
      <c r="D32" s="409">
        <v>516015</v>
      </c>
      <c r="E32" s="409">
        <v>1473726</v>
      </c>
      <c r="F32" s="409">
        <f t="shared" si="0"/>
        <v>5356206</v>
      </c>
      <c r="G32" s="409"/>
    </row>
    <row r="33" spans="1:7" ht="16" x14ac:dyDescent="0.2">
      <c r="A33" s="408">
        <v>29</v>
      </c>
      <c r="B33" s="409" t="s">
        <v>633</v>
      </c>
      <c r="C33" s="409">
        <v>9468837</v>
      </c>
      <c r="D33" s="409">
        <v>1275391</v>
      </c>
      <c r="E33" s="409">
        <v>1638135</v>
      </c>
      <c r="F33" s="409">
        <f t="shared" si="0"/>
        <v>12382363</v>
      </c>
      <c r="G33" s="409"/>
    </row>
    <row r="34" spans="1:7" ht="16" x14ac:dyDescent="0.2">
      <c r="A34" s="408">
        <v>30</v>
      </c>
      <c r="B34" s="409" t="s">
        <v>634</v>
      </c>
      <c r="C34" s="409">
        <v>8988042</v>
      </c>
      <c r="D34" s="409">
        <v>1407946</v>
      </c>
      <c r="E34" s="409">
        <v>2437602</v>
      </c>
      <c r="F34" s="409">
        <f t="shared" si="0"/>
        <v>12833590</v>
      </c>
      <c r="G34" s="409"/>
    </row>
    <row r="35" spans="1:7" ht="16" x14ac:dyDescent="0.2">
      <c r="A35" s="408">
        <v>31</v>
      </c>
      <c r="B35" s="409" t="s">
        <v>1066</v>
      </c>
      <c r="C35" s="409">
        <v>40579</v>
      </c>
      <c r="D35" s="409">
        <v>9536</v>
      </c>
      <c r="E35" s="409">
        <v>5348</v>
      </c>
      <c r="F35" s="409">
        <f t="shared" si="0"/>
        <v>55463</v>
      </c>
      <c r="G35" s="409"/>
    </row>
    <row r="36" spans="1:7" ht="16" x14ac:dyDescent="0.2">
      <c r="A36" s="408">
        <v>32</v>
      </c>
      <c r="B36" s="409" t="s">
        <v>635</v>
      </c>
      <c r="C36" s="409">
        <v>1231250</v>
      </c>
      <c r="D36" s="409">
        <v>192170</v>
      </c>
      <c r="E36" s="409">
        <v>473021</v>
      </c>
      <c r="F36" s="409">
        <f t="shared" si="0"/>
        <v>1896441</v>
      </c>
      <c r="G36" s="409"/>
    </row>
    <row r="37" spans="1:7" ht="16" x14ac:dyDescent="0.2">
      <c r="A37" s="408">
        <v>33</v>
      </c>
      <c r="B37" s="409" t="s">
        <v>200</v>
      </c>
      <c r="C37" s="409">
        <v>2400949</v>
      </c>
      <c r="D37" s="409">
        <v>382375</v>
      </c>
      <c r="E37" s="409">
        <v>581596</v>
      </c>
      <c r="F37" s="409">
        <f t="shared" si="0"/>
        <v>3364920</v>
      </c>
      <c r="G37" s="409"/>
    </row>
    <row r="38" spans="1:7" ht="16" x14ac:dyDescent="0.2">
      <c r="A38" s="408">
        <v>34</v>
      </c>
      <c r="B38" s="409" t="s">
        <v>636</v>
      </c>
      <c r="C38" s="409">
        <v>5648565</v>
      </c>
      <c r="D38" s="409">
        <v>863556</v>
      </c>
      <c r="E38" s="409">
        <v>1265577</v>
      </c>
      <c r="F38" s="409">
        <f t="shared" si="0"/>
        <v>7777698</v>
      </c>
      <c r="G38" s="409"/>
    </row>
    <row r="39" spans="1:7" ht="16" x14ac:dyDescent="0.2">
      <c r="A39" s="408">
        <v>35</v>
      </c>
      <c r="B39" s="409" t="s">
        <v>201</v>
      </c>
      <c r="C39" s="409">
        <v>5016283</v>
      </c>
      <c r="D39" s="409">
        <v>809737</v>
      </c>
      <c r="E39" s="409">
        <v>1184543</v>
      </c>
      <c r="F39" s="409">
        <f t="shared" si="0"/>
        <v>7010563</v>
      </c>
      <c r="G39" s="409"/>
    </row>
    <row r="40" spans="1:7" ht="16" x14ac:dyDescent="0.2">
      <c r="A40" s="408">
        <v>36</v>
      </c>
      <c r="B40" s="409" t="s">
        <v>637</v>
      </c>
      <c r="C40" s="409">
        <v>3944444</v>
      </c>
      <c r="D40" s="409">
        <v>643528</v>
      </c>
      <c r="E40" s="409">
        <v>980843</v>
      </c>
      <c r="F40" s="409">
        <f t="shared" si="0"/>
        <v>5568815</v>
      </c>
      <c r="G40" s="409"/>
    </row>
    <row r="41" spans="1:7" ht="16" x14ac:dyDescent="0.2">
      <c r="A41" s="408">
        <v>37</v>
      </c>
      <c r="B41" s="409" t="s">
        <v>638</v>
      </c>
      <c r="C41" s="409">
        <v>13623717</v>
      </c>
      <c r="D41" s="409">
        <v>2142045</v>
      </c>
      <c r="E41" s="409">
        <v>2683179</v>
      </c>
      <c r="F41" s="409">
        <f t="shared" si="0"/>
        <v>18448941</v>
      </c>
      <c r="G41" s="409"/>
    </row>
    <row r="42" spans="1:7" ht="16" x14ac:dyDescent="0.2">
      <c r="A42" s="408">
        <v>38</v>
      </c>
      <c r="B42" s="409" t="s">
        <v>639</v>
      </c>
      <c r="C42" s="409">
        <v>7737921</v>
      </c>
      <c r="D42" s="409">
        <v>1190155</v>
      </c>
      <c r="E42" s="409">
        <v>1571583</v>
      </c>
      <c r="F42" s="409">
        <f t="shared" si="0"/>
        <v>10499659</v>
      </c>
      <c r="G42" s="409"/>
    </row>
    <row r="43" spans="1:7" s="1029" customFormat="1" ht="16" x14ac:dyDescent="0.2">
      <c r="A43" s="1191" t="s">
        <v>14</v>
      </c>
      <c r="B43" s="1192"/>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baseColWidth="10" defaultColWidth="11.5" defaultRowHeight="13" x14ac:dyDescent="0.15"/>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15"/>
  <sheetViews>
    <sheetView workbookViewId="0">
      <pane xSplit="2" ySplit="7" topLeftCell="C55" activePane="bottomRight" state="frozen"/>
      <selection activeCell="N305" sqref="N305"/>
      <selection pane="topRight" activeCell="N305" sqref="N305"/>
      <selection pane="bottomLeft" activeCell="N305" sqref="N305"/>
      <selection pane="bottomRight" activeCell="N305" sqref="N305"/>
    </sheetView>
  </sheetViews>
  <sheetFormatPr baseColWidth="10" defaultColWidth="9.1640625" defaultRowHeight="13" x14ac:dyDescent="0.15"/>
  <cols>
    <col min="1" max="1" width="5.5" style="719" customWidth="1"/>
    <col min="2" max="2" width="41.1640625" style="719" customWidth="1"/>
    <col min="3" max="3" width="7" style="722" customWidth="1"/>
    <col min="4" max="4" width="6.5" style="722" customWidth="1"/>
    <col min="5" max="5" width="6" style="722" customWidth="1"/>
    <col min="6" max="6" width="7.5" style="212" customWidth="1"/>
    <col min="7" max="7" width="6.83203125" style="722" customWidth="1"/>
    <col min="8" max="8" width="11.1640625" style="722" customWidth="1"/>
    <col min="9" max="10" width="8.33203125" style="722" customWidth="1"/>
    <col min="11" max="11" width="6.5" style="723" customWidth="1"/>
    <col min="12" max="12" width="7.6640625" style="723" customWidth="1"/>
    <col min="13" max="13" width="9.5" style="723" customWidth="1"/>
    <col min="14" max="14" width="11" style="723" customWidth="1"/>
    <col min="15" max="15" width="6.6640625" style="723" customWidth="1"/>
    <col min="16" max="16" width="9.6640625" style="723" customWidth="1"/>
    <col min="17" max="17" width="12.6640625" style="578" customWidth="1"/>
    <col min="18" max="16384" width="9.1640625" style="578"/>
  </cols>
  <sheetData>
    <row r="1" spans="1:17" ht="14.25" customHeight="1" x14ac:dyDescent="0.15">
      <c r="A1" s="1088" t="s">
        <v>3</v>
      </c>
      <c r="B1" s="1088"/>
      <c r="C1" s="1088"/>
      <c r="D1" s="575"/>
      <c r="E1" s="575"/>
      <c r="F1" s="575"/>
      <c r="G1" s="575"/>
      <c r="H1" s="212"/>
      <c r="I1" s="1076"/>
      <c r="J1" s="1076"/>
      <c r="K1" s="1076"/>
      <c r="L1" s="1076"/>
      <c r="M1" s="1076"/>
      <c r="N1" s="1076"/>
      <c r="O1" s="576"/>
      <c r="P1" s="576"/>
      <c r="Q1" s="577" t="s">
        <v>30</v>
      </c>
    </row>
    <row r="2" spans="1:17" x14ac:dyDescent="0.15">
      <c r="A2" s="1089" t="s">
        <v>554</v>
      </c>
      <c r="B2" s="1089"/>
      <c r="C2" s="1089"/>
      <c r="D2" s="579"/>
      <c r="E2" s="579"/>
      <c r="F2" s="575"/>
      <c r="G2" s="579"/>
      <c r="H2" s="212"/>
      <c r="I2" s="1076"/>
      <c r="J2" s="1076"/>
      <c r="K2" s="1076"/>
      <c r="L2" s="1076"/>
      <c r="M2" s="1076"/>
      <c r="N2" s="1076"/>
      <c r="O2" s="576"/>
      <c r="P2" s="576"/>
      <c r="Q2" s="576"/>
    </row>
    <row r="3" spans="1:17" ht="30" customHeight="1" x14ac:dyDescent="0.15">
      <c r="A3" s="1090" t="s">
        <v>851</v>
      </c>
      <c r="B3" s="1090"/>
      <c r="C3" s="1090"/>
      <c r="D3" s="1090"/>
      <c r="E3" s="1090"/>
      <c r="F3" s="1090"/>
      <c r="G3" s="1090"/>
      <c r="H3" s="1090"/>
      <c r="I3" s="1090"/>
      <c r="J3" s="1090"/>
      <c r="K3" s="1090"/>
      <c r="L3" s="1090"/>
      <c r="M3" s="1090"/>
      <c r="N3" s="1090"/>
      <c r="O3" s="1090"/>
      <c r="P3" s="1090"/>
      <c r="Q3" s="1090"/>
    </row>
    <row r="4" spans="1:17" ht="14" thickBot="1" x14ac:dyDescent="0.2">
      <c r="A4" s="580"/>
      <c r="B4" s="580"/>
      <c r="C4" s="581"/>
      <c r="D4" s="581"/>
      <c r="E4" s="581"/>
      <c r="F4" s="581"/>
      <c r="G4" s="581"/>
      <c r="H4" s="581"/>
      <c r="I4" s="581"/>
      <c r="J4" s="581"/>
      <c r="K4" s="580"/>
      <c r="L4" s="580"/>
      <c r="M4" s="580"/>
      <c r="N4" s="580" t="s">
        <v>20</v>
      </c>
      <c r="O4" s="580"/>
      <c r="P4" s="580"/>
      <c r="Q4" s="581"/>
    </row>
    <row r="5" spans="1:17" ht="99" customHeight="1" thickTop="1" x14ac:dyDescent="0.15">
      <c r="A5" s="1091" t="s">
        <v>0</v>
      </c>
      <c r="B5" s="1070" t="s">
        <v>173</v>
      </c>
      <c r="C5" s="1070" t="s">
        <v>207</v>
      </c>
      <c r="D5" s="772" t="s">
        <v>208</v>
      </c>
      <c r="E5" s="1070" t="s">
        <v>154</v>
      </c>
      <c r="F5" s="1070" t="s">
        <v>161</v>
      </c>
      <c r="G5" s="1070" t="s">
        <v>211</v>
      </c>
      <c r="H5" s="1083" t="s">
        <v>210</v>
      </c>
      <c r="I5" s="1085" t="s">
        <v>212</v>
      </c>
      <c r="J5" s="1086"/>
      <c r="K5" s="1087"/>
      <c r="L5" s="1070" t="s">
        <v>213</v>
      </c>
      <c r="M5" s="1070" t="s">
        <v>214</v>
      </c>
      <c r="N5" s="1070" t="s">
        <v>39</v>
      </c>
      <c r="O5" s="1070" t="s">
        <v>88</v>
      </c>
      <c r="P5" s="1070" t="s">
        <v>89</v>
      </c>
      <c r="Q5" s="1072" t="s">
        <v>2</v>
      </c>
    </row>
    <row r="6" spans="1:17" ht="50" customHeight="1" x14ac:dyDescent="0.15">
      <c r="A6" s="1092"/>
      <c r="B6" s="1071"/>
      <c r="C6" s="1071"/>
      <c r="D6" s="773"/>
      <c r="E6" s="1071"/>
      <c r="F6" s="1071"/>
      <c r="G6" s="1071"/>
      <c r="H6" s="1084"/>
      <c r="I6" s="774" t="s">
        <v>162</v>
      </c>
      <c r="J6" s="774" t="s">
        <v>103</v>
      </c>
      <c r="K6" s="774" t="s">
        <v>160</v>
      </c>
      <c r="L6" s="1071"/>
      <c r="M6" s="1071"/>
      <c r="N6" s="1071"/>
      <c r="O6" s="1071"/>
      <c r="P6" s="1071"/>
      <c r="Q6" s="1073"/>
    </row>
    <row r="7" spans="1:17" s="587" customFormat="1" ht="30" customHeight="1" x14ac:dyDescent="0.15">
      <c r="A7" s="75" t="s">
        <v>117</v>
      </c>
      <c r="B7" s="775" t="s">
        <v>118</v>
      </c>
      <c r="C7" s="775" t="s">
        <v>119</v>
      </c>
      <c r="D7" s="776" t="s">
        <v>120</v>
      </c>
      <c r="E7" s="776" t="s">
        <v>121</v>
      </c>
      <c r="F7" s="777" t="s">
        <v>852</v>
      </c>
      <c r="G7" s="776" t="s">
        <v>123</v>
      </c>
      <c r="H7" s="776" t="s">
        <v>853</v>
      </c>
      <c r="I7" s="776" t="s">
        <v>854</v>
      </c>
      <c r="J7" s="776" t="s">
        <v>127</v>
      </c>
      <c r="K7" s="776" t="s">
        <v>136</v>
      </c>
      <c r="L7" s="776" t="s">
        <v>128</v>
      </c>
      <c r="M7" s="776" t="s">
        <v>129</v>
      </c>
      <c r="N7" s="776" t="s">
        <v>130</v>
      </c>
      <c r="O7" s="776" t="s">
        <v>131</v>
      </c>
      <c r="P7" s="240" t="s">
        <v>132</v>
      </c>
      <c r="Q7" s="240" t="s">
        <v>209</v>
      </c>
    </row>
    <row r="8" spans="1:17" ht="25" customHeight="1" x14ac:dyDescent="0.15">
      <c r="A8" s="588" t="s">
        <v>6</v>
      </c>
      <c r="B8" s="940" t="s">
        <v>297</v>
      </c>
      <c r="C8" s="589"/>
      <c r="D8" s="589"/>
      <c r="E8" s="589"/>
      <c r="F8" s="590"/>
      <c r="G8" s="589"/>
      <c r="H8" s="589"/>
      <c r="I8" s="589"/>
      <c r="J8" s="589"/>
      <c r="K8" s="588"/>
      <c r="L8" s="588"/>
      <c r="M8" s="588"/>
      <c r="N8" s="588"/>
      <c r="O8" s="588"/>
      <c r="P8" s="588"/>
      <c r="Q8" s="588"/>
    </row>
    <row r="9" spans="1:17" ht="25" customHeight="1" x14ac:dyDescent="0.15">
      <c r="A9" s="591" t="s">
        <v>7</v>
      </c>
      <c r="B9" s="591" t="s">
        <v>643</v>
      </c>
      <c r="C9" s="592"/>
      <c r="D9" s="592"/>
      <c r="E9" s="592"/>
      <c r="F9" s="593"/>
      <c r="G9" s="592"/>
      <c r="H9" s="592"/>
      <c r="I9" s="592"/>
      <c r="J9" s="592"/>
      <c r="K9" s="591"/>
      <c r="L9" s="591"/>
      <c r="M9" s="591"/>
      <c r="N9" s="591"/>
      <c r="O9" s="591"/>
      <c r="P9" s="591"/>
      <c r="Q9" s="591"/>
    </row>
    <row r="10" spans="1:17" ht="25" customHeight="1" x14ac:dyDescent="0.15">
      <c r="A10" s="591">
        <v>1</v>
      </c>
      <c r="B10" s="591" t="s">
        <v>4</v>
      </c>
      <c r="C10" s="592"/>
      <c r="D10" s="592"/>
      <c r="E10" s="592"/>
      <c r="F10" s="593"/>
      <c r="G10" s="592"/>
      <c r="H10" s="592"/>
      <c r="I10" s="592"/>
      <c r="J10" s="592"/>
      <c r="K10" s="591"/>
      <c r="L10" s="591"/>
      <c r="M10" s="591"/>
      <c r="N10" s="591"/>
      <c r="O10" s="591"/>
      <c r="P10" s="591"/>
      <c r="Q10" s="591"/>
    </row>
    <row r="11" spans="1:17" s="71" customFormat="1" ht="25" customHeight="1" x14ac:dyDescent="0.15">
      <c r="A11" s="594" t="s">
        <v>149</v>
      </c>
      <c r="B11" s="595" t="s">
        <v>163</v>
      </c>
      <c r="C11" s="596"/>
      <c r="D11" s="596"/>
      <c r="E11" s="596"/>
      <c r="F11" s="320"/>
      <c r="G11" s="596"/>
      <c r="H11" s="596"/>
      <c r="I11" s="597"/>
      <c r="J11" s="597"/>
      <c r="K11" s="597"/>
      <c r="L11" s="597"/>
      <c r="M11" s="597"/>
      <c r="N11" s="597"/>
      <c r="O11" s="597"/>
      <c r="P11" s="597"/>
      <c r="Q11" s="598"/>
    </row>
    <row r="12" spans="1:17" s="71" customFormat="1" ht="25" customHeight="1" x14ac:dyDescent="0.15">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5" customHeight="1" x14ac:dyDescent="0.15">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757</v>
      </c>
    </row>
    <row r="14" spans="1:17" s="71" customFormat="1" ht="25" customHeight="1" x14ac:dyDescent="0.15">
      <c r="A14" s="599" t="s">
        <v>231</v>
      </c>
      <c r="B14" s="941" t="s">
        <v>1002</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5" customHeight="1" x14ac:dyDescent="0.15">
      <c r="A15" s="599" t="s">
        <v>232</v>
      </c>
      <c r="B15" s="941" t="s">
        <v>1003</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5" customHeight="1" x14ac:dyDescent="0.15">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5" customHeight="1" x14ac:dyDescent="0.15">
      <c r="A17" s="599" t="s">
        <v>234</v>
      </c>
      <c r="B17" s="941" t="s">
        <v>1004</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5" customHeight="1" x14ac:dyDescent="0.15">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5" customHeight="1" x14ac:dyDescent="0.15">
      <c r="A19" s="599" t="s">
        <v>286</v>
      </c>
      <c r="B19" s="943" t="s">
        <v>1005</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5" customHeight="1" x14ac:dyDescent="0.15">
      <c r="A20" s="599" t="s">
        <v>287</v>
      </c>
      <c r="B20" s="944" t="s">
        <v>1006</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5" customHeight="1" x14ac:dyDescent="0.15">
      <c r="A21" s="599" t="s">
        <v>288</v>
      </c>
      <c r="B21" s="943" t="s">
        <v>1007</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5" customHeight="1" x14ac:dyDescent="0.15">
      <c r="A22" s="599" t="s">
        <v>289</v>
      </c>
      <c r="B22" s="6" t="s">
        <v>1008</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5" customHeight="1" x14ac:dyDescent="0.15">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5" customHeight="1" x14ac:dyDescent="0.15">
      <c r="A24" s="599" t="s">
        <v>293</v>
      </c>
      <c r="B24" s="942" t="s">
        <v>1009</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5" customHeight="1" x14ac:dyDescent="0.15">
      <c r="A25" s="599" t="s">
        <v>294</v>
      </c>
      <c r="B25" s="943" t="s">
        <v>1010</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5" customHeight="1" x14ac:dyDescent="0.15">
      <c r="A26" s="599" t="s">
        <v>295</v>
      </c>
      <c r="B26" s="944" t="s">
        <v>1011</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5" customHeight="1" x14ac:dyDescent="0.15">
      <c r="A27" s="599" t="s">
        <v>415</v>
      </c>
      <c r="B27" s="943" t="s">
        <v>1012</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5" customHeight="1" x14ac:dyDescent="0.15">
      <c r="A28" s="599" t="s">
        <v>416</v>
      </c>
      <c r="B28" s="943" t="s">
        <v>1013</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5" customHeight="1" x14ac:dyDescent="0.15">
      <c r="A29" s="599" t="s">
        <v>417</v>
      </c>
      <c r="B29" s="943" t="s">
        <v>1014</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5" customHeight="1" x14ac:dyDescent="0.15">
      <c r="A30" s="599" t="s">
        <v>418</v>
      </c>
      <c r="B30" s="942" t="s">
        <v>1015</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5" customHeight="1" x14ac:dyDescent="0.15">
      <c r="A31" s="599" t="s">
        <v>419</v>
      </c>
      <c r="B31" s="942" t="s">
        <v>1016</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5" customHeight="1" x14ac:dyDescent="0.15">
      <c r="A32" s="599" t="s">
        <v>420</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5" customHeight="1" x14ac:dyDescent="0.15">
      <c r="A33" s="599" t="s">
        <v>421</v>
      </c>
      <c r="B33" s="942" t="s">
        <v>701</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5" customHeight="1" x14ac:dyDescent="0.15">
      <c r="A34" s="599" t="s">
        <v>422</v>
      </c>
      <c r="B34" s="6" t="s">
        <v>1017</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5" customHeight="1" x14ac:dyDescent="0.15">
      <c r="A35" s="599" t="s">
        <v>423</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5" customHeight="1" x14ac:dyDescent="0.15">
      <c r="A36" s="599" t="s">
        <v>424</v>
      </c>
      <c r="B36" s="943" t="s">
        <v>698</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5" customHeight="1" x14ac:dyDescent="0.15">
      <c r="A37" s="599" t="s">
        <v>425</v>
      </c>
      <c r="B37" s="943" t="s">
        <v>1018</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5" customHeight="1" x14ac:dyDescent="0.15">
      <c r="A38" s="599" t="s">
        <v>426</v>
      </c>
      <c r="B38" s="943" t="s">
        <v>1019</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5" customHeight="1" x14ac:dyDescent="0.15">
      <c r="A39" s="599" t="s">
        <v>427</v>
      </c>
      <c r="B39" s="943" t="s">
        <v>700</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5" customHeight="1" x14ac:dyDescent="0.15">
      <c r="A40" s="599" t="s">
        <v>428</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5" customHeight="1" x14ac:dyDescent="0.15">
      <c r="A41" s="599" t="s">
        <v>429</v>
      </c>
      <c r="B41" s="942" t="s">
        <v>1020</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5" customHeight="1" x14ac:dyDescent="0.15">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5" customHeight="1" x14ac:dyDescent="0.15">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758</v>
      </c>
    </row>
    <row r="44" spans="1:17" s="71" customFormat="1" ht="25" customHeight="1" x14ac:dyDescent="0.15">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5" customHeight="1" x14ac:dyDescent="0.15">
      <c r="A45" s="620"/>
      <c r="B45" s="621" t="s">
        <v>358</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5" customHeight="1" x14ac:dyDescent="0.15">
      <c r="A46" s="625">
        <v>2</v>
      </c>
      <c r="B46" s="625" t="s">
        <v>166</v>
      </c>
      <c r="C46" s="601"/>
      <c r="D46" s="601"/>
      <c r="E46" s="601"/>
      <c r="F46" s="302"/>
      <c r="G46" s="601"/>
      <c r="H46" s="320"/>
      <c r="I46" s="318"/>
      <c r="J46" s="319"/>
      <c r="K46" s="319"/>
      <c r="L46" s="319"/>
      <c r="M46" s="319"/>
      <c r="N46" s="319"/>
      <c r="O46" s="319"/>
      <c r="P46" s="319"/>
      <c r="Q46" s="302"/>
    </row>
    <row r="47" spans="1:17" s="71" customFormat="1" ht="25" customHeight="1" x14ac:dyDescent="0.15">
      <c r="A47" s="626" t="s">
        <v>149</v>
      </c>
      <c r="B47" s="627" t="s">
        <v>167</v>
      </c>
      <c r="C47" s="601"/>
      <c r="D47" s="601"/>
      <c r="E47" s="601"/>
      <c r="F47" s="302"/>
      <c r="G47" s="601"/>
      <c r="H47" s="320"/>
      <c r="I47" s="318"/>
      <c r="J47" s="319"/>
      <c r="K47" s="319"/>
      <c r="L47" s="319"/>
      <c r="M47" s="319"/>
      <c r="N47" s="319"/>
      <c r="O47" s="319"/>
      <c r="P47" s="319"/>
      <c r="Q47" s="302"/>
    </row>
    <row r="48" spans="1:17" s="71" customFormat="1" ht="25" customHeight="1" x14ac:dyDescent="0.15">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5" customHeight="1" x14ac:dyDescent="0.15">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5" customHeight="1" x14ac:dyDescent="0.15">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5" customHeight="1" x14ac:dyDescent="0.15">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5" customHeight="1" x14ac:dyDescent="0.15">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5" customHeight="1" x14ac:dyDescent="0.15">
      <c r="A53" s="599" t="s">
        <v>234</v>
      </c>
      <c r="B53" s="628" t="s">
        <v>555</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5" customHeight="1" x14ac:dyDescent="0.15">
      <c r="A54" s="630" t="s">
        <v>150</v>
      </c>
      <c r="B54" s="631" t="s">
        <v>491</v>
      </c>
      <c r="C54" s="382"/>
      <c r="D54" s="382"/>
      <c r="E54" s="382"/>
      <c r="F54" s="320"/>
      <c r="G54" s="382"/>
      <c r="H54" s="320"/>
      <c r="I54" s="319"/>
      <c r="J54" s="319"/>
      <c r="K54" s="319"/>
      <c r="L54" s="319"/>
      <c r="M54" s="319"/>
      <c r="N54" s="319"/>
      <c r="O54" s="319"/>
      <c r="P54" s="319"/>
      <c r="Q54" s="302"/>
    </row>
    <row r="55" spans="1:17" s="71" customFormat="1" ht="25" customHeight="1" x14ac:dyDescent="0.15">
      <c r="A55" s="630"/>
      <c r="B55" s="900" t="s">
        <v>1021</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760</v>
      </c>
    </row>
    <row r="56" spans="1:17" s="71" customFormat="1" ht="25" customHeight="1" x14ac:dyDescent="0.15">
      <c r="A56" s="633"/>
      <c r="B56" s="621" t="s">
        <v>358</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5" customHeight="1" x14ac:dyDescent="0.15">
      <c r="A57" s="625">
        <v>3</v>
      </c>
      <c r="B57" s="625" t="s">
        <v>168</v>
      </c>
      <c r="C57" s="601"/>
      <c r="D57" s="601"/>
      <c r="E57" s="601"/>
      <c r="F57" s="302"/>
      <c r="G57" s="601"/>
      <c r="H57" s="320"/>
      <c r="I57" s="318"/>
      <c r="J57" s="319"/>
      <c r="K57" s="319"/>
      <c r="L57" s="319"/>
      <c r="M57" s="319"/>
      <c r="N57" s="319"/>
      <c r="O57" s="319"/>
      <c r="P57" s="319"/>
      <c r="Q57" s="302"/>
    </row>
    <row r="58" spans="1:17" s="71" customFormat="1" ht="25" customHeight="1" x14ac:dyDescent="0.15">
      <c r="A58" s="625" t="s">
        <v>8</v>
      </c>
      <c r="B58" s="625" t="s">
        <v>227</v>
      </c>
      <c r="C58" s="601"/>
      <c r="D58" s="601"/>
      <c r="E58" s="601"/>
      <c r="F58" s="302"/>
      <c r="G58" s="601"/>
      <c r="H58" s="320"/>
      <c r="I58" s="318"/>
      <c r="J58" s="319"/>
      <c r="K58" s="319"/>
      <c r="L58" s="319"/>
      <c r="M58" s="319"/>
      <c r="N58" s="319"/>
      <c r="O58" s="319"/>
      <c r="P58" s="319"/>
      <c r="Q58" s="302"/>
    </row>
    <row r="59" spans="1:17" s="71" customFormat="1" ht="25" customHeight="1" x14ac:dyDescent="0.15">
      <c r="A59" s="625">
        <v>1</v>
      </c>
      <c r="B59" s="627" t="s">
        <v>228</v>
      </c>
      <c r="C59" s="601"/>
      <c r="D59" s="601"/>
      <c r="E59" s="601"/>
      <c r="F59" s="302"/>
      <c r="G59" s="601"/>
      <c r="H59" s="320"/>
      <c r="I59" s="318"/>
      <c r="J59" s="319"/>
      <c r="K59" s="319"/>
      <c r="L59" s="319"/>
      <c r="M59" s="319"/>
      <c r="N59" s="319"/>
      <c r="O59" s="319"/>
      <c r="P59" s="319"/>
      <c r="Q59" s="302"/>
    </row>
    <row r="60" spans="1:17" s="71" customFormat="1" ht="25" customHeight="1" x14ac:dyDescent="0.15">
      <c r="A60" s="625" t="s">
        <v>149</v>
      </c>
      <c r="B60" s="627" t="s">
        <v>165</v>
      </c>
      <c r="C60" s="601"/>
      <c r="D60" s="601"/>
      <c r="E60" s="601"/>
      <c r="F60" s="302"/>
      <c r="G60" s="601"/>
      <c r="H60" s="320"/>
      <c r="I60" s="318"/>
      <c r="J60" s="319"/>
      <c r="K60" s="319"/>
      <c r="L60" s="319"/>
      <c r="M60" s="319"/>
      <c r="N60" s="319"/>
      <c r="O60" s="319"/>
      <c r="P60" s="319"/>
      <c r="Q60" s="302"/>
    </row>
    <row r="61" spans="1:17" s="71" customFormat="1" ht="25" customHeight="1" x14ac:dyDescent="0.15">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5" customHeight="1" x14ac:dyDescent="0.15">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5" customHeight="1" x14ac:dyDescent="0.15">
      <c r="A63" s="619" t="s">
        <v>231</v>
      </c>
      <c r="B63" s="903" t="s">
        <v>1022</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5" customHeight="1" x14ac:dyDescent="0.15">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5" customHeight="1" x14ac:dyDescent="0.15">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5" customHeight="1" x14ac:dyDescent="0.15">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5" customHeight="1" x14ac:dyDescent="0.15">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5" customHeight="1" x14ac:dyDescent="0.15">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5" customHeight="1" x14ac:dyDescent="0.15">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5" customHeight="1" x14ac:dyDescent="0.15">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5" customHeight="1" x14ac:dyDescent="0.15">
      <c r="A71" s="619" t="s">
        <v>289</v>
      </c>
      <c r="B71" s="903" t="s">
        <v>1023</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5" customHeight="1" x14ac:dyDescent="0.15">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5" customHeight="1" x14ac:dyDescent="0.15">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5" customHeight="1" x14ac:dyDescent="0.15">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5" customHeight="1" x14ac:dyDescent="0.15">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5" customHeight="1" x14ac:dyDescent="0.15">
      <c r="A76" s="644"/>
      <c r="B76" s="621" t="s">
        <v>358</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5" customHeight="1" x14ac:dyDescent="0.15">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5" customHeight="1" x14ac:dyDescent="0.15">
      <c r="A78" s="647"/>
      <c r="B78" s="647" t="s">
        <v>395</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761</v>
      </c>
    </row>
    <row r="79" spans="1:17" s="71" customFormat="1" ht="25" customHeight="1" x14ac:dyDescent="0.15">
      <c r="A79" s="591" t="s">
        <v>19</v>
      </c>
      <c r="B79" s="891" t="s">
        <v>396</v>
      </c>
      <c r="C79" s="320"/>
      <c r="D79" s="320"/>
      <c r="E79" s="320"/>
      <c r="F79" s="320"/>
      <c r="G79" s="320"/>
      <c r="H79" s="320"/>
      <c r="I79" s="319"/>
      <c r="J79" s="319"/>
      <c r="K79" s="319"/>
      <c r="L79" s="319"/>
      <c r="M79" s="319"/>
      <c r="N79" s="319"/>
      <c r="O79" s="319"/>
      <c r="P79" s="319"/>
      <c r="Q79" s="302"/>
    </row>
    <row r="80" spans="1:17" s="71" customFormat="1" ht="25" customHeight="1" x14ac:dyDescent="0.15">
      <c r="A80" s="651" t="s">
        <v>398</v>
      </c>
      <c r="B80" s="651" t="s">
        <v>399</v>
      </c>
      <c r="C80" s="320"/>
      <c r="D80" s="320"/>
      <c r="E80" s="320"/>
      <c r="F80" s="320"/>
      <c r="G80" s="320"/>
      <c r="H80" s="320"/>
      <c r="I80" s="319"/>
      <c r="J80" s="319"/>
      <c r="K80" s="319"/>
      <c r="L80" s="319"/>
      <c r="M80" s="319"/>
      <c r="N80" s="319"/>
      <c r="O80" s="319"/>
      <c r="P80" s="319"/>
      <c r="Q80" s="302"/>
    </row>
    <row r="81" spans="1:17" s="71" customFormat="1" ht="25" customHeight="1" x14ac:dyDescent="0.15">
      <c r="A81" s="651">
        <v>1</v>
      </c>
      <c r="B81" s="651" t="s">
        <v>400</v>
      </c>
      <c r="C81" s="320"/>
      <c r="D81" s="320"/>
      <c r="E81" s="320"/>
      <c r="F81" s="320"/>
      <c r="G81" s="320"/>
      <c r="H81" s="320"/>
      <c r="I81" s="319"/>
      <c r="J81" s="319"/>
      <c r="K81" s="319"/>
      <c r="L81" s="319"/>
      <c r="M81" s="319"/>
      <c r="N81" s="319"/>
      <c r="O81" s="319"/>
      <c r="P81" s="319"/>
      <c r="Q81" s="302"/>
    </row>
    <row r="82" spans="1:17" s="71" customFormat="1" ht="25" customHeight="1" x14ac:dyDescent="0.15">
      <c r="A82" s="652" t="s">
        <v>149</v>
      </c>
      <c r="B82" s="653" t="s">
        <v>163</v>
      </c>
      <c r="C82" s="320"/>
      <c r="D82" s="320"/>
      <c r="E82" s="320"/>
      <c r="F82" s="320"/>
      <c r="G82" s="320"/>
      <c r="H82" s="320"/>
      <c r="I82" s="319"/>
      <c r="J82" s="319"/>
      <c r="K82" s="319"/>
      <c r="L82" s="319"/>
      <c r="M82" s="319"/>
      <c r="N82" s="319"/>
      <c r="O82" s="319"/>
      <c r="P82" s="319"/>
      <c r="Q82" s="302"/>
    </row>
    <row r="83" spans="1:17" s="71" customFormat="1" ht="25" customHeight="1" x14ac:dyDescent="0.15">
      <c r="A83" s="599" t="s">
        <v>229</v>
      </c>
      <c r="B83" s="628" t="s">
        <v>971</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5" customHeight="1" x14ac:dyDescent="0.15">
      <c r="A84" s="599" t="s">
        <v>230</v>
      </c>
      <c r="B84" s="628" t="s">
        <v>1087</v>
      </c>
      <c r="C84" s="604">
        <v>5</v>
      </c>
      <c r="D84" s="604">
        <v>1.3</v>
      </c>
      <c r="E84" s="604">
        <v>4</v>
      </c>
      <c r="F84" s="302">
        <f t="shared" si="15"/>
        <v>429</v>
      </c>
      <c r="G84" s="604">
        <v>70</v>
      </c>
      <c r="H84" s="320">
        <f t="shared" si="16"/>
        <v>1400</v>
      </c>
      <c r="I84" s="318">
        <f t="shared" si="17"/>
        <v>429</v>
      </c>
      <c r="J84" s="526"/>
      <c r="K84" s="526"/>
      <c r="L84" s="319"/>
      <c r="M84" s="319"/>
      <c r="N84" s="319"/>
      <c r="O84" s="319"/>
      <c r="P84" s="319"/>
      <c r="Q84" s="302"/>
    </row>
    <row r="85" spans="1:17" s="71" customFormat="1" ht="25" customHeight="1" x14ac:dyDescent="0.15">
      <c r="A85" s="599" t="s">
        <v>231</v>
      </c>
      <c r="B85" s="628" t="s">
        <v>972</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5" customHeight="1" x14ac:dyDescent="0.15">
      <c r="A86" s="599" t="s">
        <v>231</v>
      </c>
      <c r="B86" s="628" t="s">
        <v>973</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5" customHeight="1" x14ac:dyDescent="0.15">
      <c r="A87" s="599" t="s">
        <v>232</v>
      </c>
      <c r="B87" s="628" t="s">
        <v>703</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5" customHeight="1" x14ac:dyDescent="0.15">
      <c r="A88" s="599" t="s">
        <v>233</v>
      </c>
      <c r="B88" s="628" t="s">
        <v>974</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5" customHeight="1" x14ac:dyDescent="0.15">
      <c r="A89" s="599" t="s">
        <v>285</v>
      </c>
      <c r="B89" s="628" t="s">
        <v>1092</v>
      </c>
      <c r="C89" s="601">
        <v>5</v>
      </c>
      <c r="D89" s="601">
        <v>1</v>
      </c>
      <c r="E89" s="601">
        <v>4</v>
      </c>
      <c r="F89" s="302">
        <f t="shared" si="15"/>
        <v>429</v>
      </c>
      <c r="G89" s="601">
        <v>70</v>
      </c>
      <c r="H89" s="320">
        <f t="shared" si="16"/>
        <v>1400</v>
      </c>
      <c r="I89" s="318">
        <f t="shared" si="17"/>
        <v>429</v>
      </c>
      <c r="J89" s="526"/>
      <c r="K89" s="526"/>
      <c r="L89" s="319"/>
      <c r="M89" s="319"/>
      <c r="N89" s="319"/>
      <c r="O89" s="319"/>
      <c r="P89" s="319"/>
      <c r="Q89" s="302"/>
    </row>
    <row r="90" spans="1:17" s="71" customFormat="1" ht="25" customHeight="1" x14ac:dyDescent="0.15">
      <c r="A90" s="599" t="s">
        <v>286</v>
      </c>
      <c r="B90" s="628" t="s">
        <v>975</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5" customHeight="1" x14ac:dyDescent="0.15">
      <c r="A91" s="599" t="s">
        <v>287</v>
      </c>
      <c r="B91" s="628" t="s">
        <v>973</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5" customHeight="1" x14ac:dyDescent="0.15">
      <c r="A92" s="599" t="s">
        <v>288</v>
      </c>
      <c r="B92" s="628" t="s">
        <v>521</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5" customHeight="1" x14ac:dyDescent="0.15">
      <c r="A93" s="599" t="s">
        <v>289</v>
      </c>
      <c r="B93" s="629" t="s">
        <v>1088</v>
      </c>
      <c r="C93" s="601">
        <v>5</v>
      </c>
      <c r="D93" s="601">
        <v>1</v>
      </c>
      <c r="E93" s="601">
        <v>4</v>
      </c>
      <c r="F93" s="302">
        <f t="shared" si="15"/>
        <v>429</v>
      </c>
      <c r="G93" s="601">
        <v>70</v>
      </c>
      <c r="H93" s="320">
        <f t="shared" si="16"/>
        <v>1400</v>
      </c>
      <c r="I93" s="318">
        <f t="shared" si="17"/>
        <v>429</v>
      </c>
      <c r="J93" s="526"/>
      <c r="K93" s="526"/>
      <c r="L93" s="319"/>
      <c r="M93" s="319"/>
      <c r="N93" s="319"/>
      <c r="O93" s="319"/>
      <c r="P93" s="319"/>
      <c r="Q93" s="302"/>
    </row>
    <row r="94" spans="1:17" s="71" customFormat="1" ht="25" customHeight="1" x14ac:dyDescent="0.15">
      <c r="A94" s="599" t="s">
        <v>292</v>
      </c>
      <c r="B94" s="629" t="s">
        <v>976</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5" customHeight="1" x14ac:dyDescent="0.15">
      <c r="A95" s="599" t="s">
        <v>293</v>
      </c>
      <c r="B95" s="629" t="s">
        <v>1089</v>
      </c>
      <c r="C95" s="601">
        <v>5</v>
      </c>
      <c r="D95" s="601">
        <v>1</v>
      </c>
      <c r="E95" s="601">
        <v>4</v>
      </c>
      <c r="F95" s="302">
        <f t="shared" si="15"/>
        <v>429</v>
      </c>
      <c r="G95" s="601">
        <v>70</v>
      </c>
      <c r="H95" s="320">
        <f t="shared" si="16"/>
        <v>1400</v>
      </c>
      <c r="I95" s="318">
        <f t="shared" si="17"/>
        <v>429</v>
      </c>
      <c r="J95" s="526"/>
      <c r="K95" s="526"/>
      <c r="L95" s="319"/>
      <c r="M95" s="319"/>
      <c r="N95" s="319"/>
      <c r="O95" s="319"/>
      <c r="P95" s="319"/>
      <c r="Q95" s="302"/>
    </row>
    <row r="96" spans="1:17" s="71" customFormat="1" ht="25" customHeight="1" x14ac:dyDescent="0.15">
      <c r="A96" s="599" t="s">
        <v>294</v>
      </c>
      <c r="B96" s="629" t="s">
        <v>1090</v>
      </c>
      <c r="C96" s="601">
        <v>4</v>
      </c>
      <c r="D96" s="601">
        <v>1</v>
      </c>
      <c r="E96" s="601">
        <v>4</v>
      </c>
      <c r="F96" s="302">
        <f t="shared" si="15"/>
        <v>343.2</v>
      </c>
      <c r="G96" s="601">
        <v>70</v>
      </c>
      <c r="H96" s="320">
        <f t="shared" si="16"/>
        <v>1120</v>
      </c>
      <c r="I96" s="318">
        <f t="shared" si="17"/>
        <v>343.2</v>
      </c>
      <c r="J96" s="526"/>
      <c r="K96" s="526"/>
      <c r="L96" s="319"/>
      <c r="M96" s="319"/>
      <c r="N96" s="319"/>
      <c r="O96" s="319"/>
      <c r="P96" s="319"/>
      <c r="Q96" s="302"/>
    </row>
    <row r="97" spans="1:17" s="71" customFormat="1" ht="25" customHeight="1" x14ac:dyDescent="0.15">
      <c r="A97" s="599" t="s">
        <v>295</v>
      </c>
      <c r="B97" s="629" t="s">
        <v>1091</v>
      </c>
      <c r="C97" s="601">
        <v>4</v>
      </c>
      <c r="D97" s="601">
        <v>1.3</v>
      </c>
      <c r="E97" s="601">
        <v>4</v>
      </c>
      <c r="F97" s="302">
        <f t="shared" si="15"/>
        <v>343.2</v>
      </c>
      <c r="G97" s="601">
        <v>70</v>
      </c>
      <c r="H97" s="320">
        <f t="shared" si="16"/>
        <v>1120</v>
      </c>
      <c r="I97" s="318">
        <f t="shared" si="17"/>
        <v>343.2</v>
      </c>
      <c r="J97" s="654"/>
      <c r="K97" s="654"/>
      <c r="L97" s="319"/>
      <c r="M97" s="319"/>
      <c r="N97" s="319"/>
      <c r="O97" s="319"/>
      <c r="P97" s="319"/>
      <c r="Q97" s="302"/>
    </row>
    <row r="98" spans="1:17" s="71" customFormat="1" ht="25" customHeight="1" x14ac:dyDescent="0.15">
      <c r="A98" s="599" t="s">
        <v>416</v>
      </c>
      <c r="B98" s="629" t="s">
        <v>977</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5" customHeight="1" x14ac:dyDescent="0.15">
      <c r="A99" s="599" t="s">
        <v>417</v>
      </c>
      <c r="B99" s="629" t="s">
        <v>978</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5" customHeight="1" x14ac:dyDescent="0.15">
      <c r="A100" s="599" t="s">
        <v>418</v>
      </c>
      <c r="B100" s="629" t="s">
        <v>979</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5" customHeight="1" x14ac:dyDescent="0.15">
      <c r="A101" s="599" t="s">
        <v>419</v>
      </c>
      <c r="B101" s="629" t="s">
        <v>980</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5" customHeight="1" x14ac:dyDescent="0.15">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5" customHeight="1" x14ac:dyDescent="0.15">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5" customHeight="1" x14ac:dyDescent="0.15">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5" customHeight="1" x14ac:dyDescent="0.15">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5" customHeight="1" x14ac:dyDescent="0.15">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5" customHeight="1" x14ac:dyDescent="0.15">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5" customHeight="1" x14ac:dyDescent="0.15">
      <c r="A108" s="657"/>
      <c r="B108" s="658" t="s">
        <v>401</v>
      </c>
      <c r="C108" s="622">
        <f t="shared" ref="C108:K108" si="18">SUM(C83:C107)</f>
        <v>69</v>
      </c>
      <c r="D108" s="622">
        <f t="shared" si="18"/>
        <v>22.22</v>
      </c>
      <c r="E108" s="622">
        <f t="shared" si="18"/>
        <v>72</v>
      </c>
      <c r="F108" s="622">
        <f t="shared" si="18"/>
        <v>5669.8499999999995</v>
      </c>
      <c r="G108" s="622">
        <f t="shared" si="18"/>
        <v>1145</v>
      </c>
      <c r="H108" s="622">
        <f t="shared" si="18"/>
        <v>14560</v>
      </c>
      <c r="I108" s="622">
        <f t="shared" si="18"/>
        <v>5669.8499999999995</v>
      </c>
      <c r="J108" s="622">
        <f t="shared" si="18"/>
        <v>0</v>
      </c>
      <c r="K108" s="622">
        <f t="shared" si="18"/>
        <v>0</v>
      </c>
      <c r="L108" s="319"/>
      <c r="M108" s="319"/>
      <c r="N108" s="319"/>
      <c r="O108" s="319"/>
      <c r="P108" s="319"/>
      <c r="Q108" s="302"/>
    </row>
    <row r="109" spans="1:17" s="71" customFormat="1" ht="25" customHeight="1" x14ac:dyDescent="0.15">
      <c r="A109" s="659">
        <v>2</v>
      </c>
      <c r="B109" s="659" t="s">
        <v>523</v>
      </c>
      <c r="C109" s="382"/>
      <c r="D109" s="382"/>
      <c r="E109" s="382"/>
      <c r="F109" s="318"/>
      <c r="G109" s="382"/>
      <c r="H109" s="320"/>
      <c r="I109" s="320"/>
      <c r="J109" s="654"/>
      <c r="K109" s="654"/>
      <c r="L109" s="319"/>
      <c r="M109" s="319"/>
      <c r="N109" s="319"/>
      <c r="O109" s="319"/>
      <c r="P109" s="319"/>
      <c r="Q109" s="1074"/>
    </row>
    <row r="110" spans="1:17" s="71" customFormat="1" ht="25" customHeight="1" x14ac:dyDescent="0.15">
      <c r="A110" s="545" t="s">
        <v>149</v>
      </c>
      <c r="B110" s="660" t="s">
        <v>167</v>
      </c>
      <c r="C110" s="382"/>
      <c r="D110" s="382"/>
      <c r="E110" s="382"/>
      <c r="F110" s="318"/>
      <c r="G110" s="382"/>
      <c r="H110" s="320"/>
      <c r="I110" s="320"/>
      <c r="J110" s="654"/>
      <c r="K110" s="654"/>
      <c r="L110" s="319"/>
      <c r="M110" s="319"/>
      <c r="N110" s="319"/>
      <c r="O110" s="319"/>
      <c r="P110" s="319"/>
      <c r="Q110" s="1074"/>
    </row>
    <row r="111" spans="1:17" s="71" customFormat="1" ht="25" customHeight="1" x14ac:dyDescent="0.15">
      <c r="A111" s="632" t="s">
        <v>229</v>
      </c>
      <c r="B111" s="381" t="s">
        <v>981</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74"/>
    </row>
    <row r="112" spans="1:17" s="71" customFormat="1" ht="25" customHeight="1" x14ac:dyDescent="0.15">
      <c r="A112" s="632" t="s">
        <v>230</v>
      </c>
      <c r="B112" s="381" t="s">
        <v>982</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74"/>
    </row>
    <row r="113" spans="1:17" s="71" customFormat="1" ht="25" customHeight="1" x14ac:dyDescent="0.15">
      <c r="A113" s="632" t="s">
        <v>231</v>
      </c>
      <c r="B113" s="381" t="s">
        <v>983</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74"/>
    </row>
    <row r="114" spans="1:17" s="71" customFormat="1" ht="25" customHeight="1" x14ac:dyDescent="0.15">
      <c r="A114" s="632" t="s">
        <v>232</v>
      </c>
      <c r="B114" s="381" t="s">
        <v>984</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74"/>
    </row>
    <row r="115" spans="1:17" s="71" customFormat="1" ht="25" customHeight="1" x14ac:dyDescent="0.15">
      <c r="A115" s="632" t="s">
        <v>233</v>
      </c>
      <c r="B115" s="632" t="s">
        <v>985</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74"/>
    </row>
    <row r="116" spans="1:17" s="71" customFormat="1" ht="25" customHeight="1" x14ac:dyDescent="0.15">
      <c r="A116" s="632" t="s">
        <v>234</v>
      </c>
      <c r="B116" s="661" t="s">
        <v>986</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5" customHeight="1" x14ac:dyDescent="0.15">
      <c r="A117" s="655" t="s">
        <v>285</v>
      </c>
      <c r="B117" s="661" t="s">
        <v>987</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5" customHeight="1" x14ac:dyDescent="0.15">
      <c r="A118" s="630" t="s">
        <v>150</v>
      </c>
      <c r="B118" s="631" t="s">
        <v>491</v>
      </c>
      <c r="C118" s="382"/>
      <c r="D118" s="382"/>
      <c r="E118" s="382"/>
      <c r="F118" s="302"/>
      <c r="G118" s="382"/>
      <c r="H118" s="320"/>
      <c r="I118" s="318"/>
      <c r="J118" s="519"/>
      <c r="K118" s="654"/>
      <c r="L118" s="319"/>
      <c r="M118" s="319"/>
      <c r="N118" s="319"/>
      <c r="O118" s="319"/>
      <c r="P118" s="319"/>
      <c r="Q118" s="302"/>
    </row>
    <row r="119" spans="1:17" s="71" customFormat="1" ht="25" customHeight="1" x14ac:dyDescent="0.15">
      <c r="A119" s="630"/>
      <c r="B119" s="632" t="s">
        <v>988</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5" customHeight="1" x14ac:dyDescent="0.15">
      <c r="A120" s="620"/>
      <c r="B120" s="621" t="s">
        <v>401</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5" customHeight="1" x14ac:dyDescent="0.15">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5" customHeight="1" x14ac:dyDescent="0.15">
      <c r="A122" s="659" t="s">
        <v>402</v>
      </c>
      <c r="B122" s="660" t="s">
        <v>165</v>
      </c>
      <c r="C122" s="382"/>
      <c r="D122" s="382"/>
      <c r="E122" s="382"/>
      <c r="F122" s="302"/>
      <c r="G122" s="382"/>
      <c r="H122" s="320"/>
      <c r="I122" s="318"/>
      <c r="J122" s="526"/>
      <c r="K122" s="526"/>
      <c r="L122" s="319"/>
      <c r="M122" s="319"/>
      <c r="N122" s="319"/>
      <c r="O122" s="319"/>
      <c r="P122" s="319"/>
      <c r="Q122" s="302"/>
    </row>
    <row r="123" spans="1:17" s="71" customFormat="1" ht="25" customHeight="1" x14ac:dyDescent="0.15">
      <c r="A123" s="655" t="s">
        <v>231</v>
      </c>
      <c r="B123" s="634" t="s">
        <v>989</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5" customHeight="1" x14ac:dyDescent="0.15">
      <c r="A124" s="655" t="s">
        <v>232</v>
      </c>
      <c r="B124" s="634" t="s">
        <v>990</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5" customHeight="1" x14ac:dyDescent="0.15">
      <c r="A125" s="655" t="s">
        <v>233</v>
      </c>
      <c r="B125" s="634" t="s">
        <v>991</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5" customHeight="1" x14ac:dyDescent="0.15">
      <c r="A126" s="655" t="s">
        <v>234</v>
      </c>
      <c r="B126" s="634" t="s">
        <v>992</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5" customHeight="1" x14ac:dyDescent="0.15">
      <c r="A127" s="655" t="s">
        <v>285</v>
      </c>
      <c r="B127" s="634" t="s">
        <v>993</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5" customHeight="1" x14ac:dyDescent="0.15">
      <c r="A128" s="655" t="s">
        <v>287</v>
      </c>
      <c r="B128" s="661" t="s">
        <v>682</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5" customHeight="1" x14ac:dyDescent="0.15">
      <c r="A129" s="655" t="s">
        <v>289</v>
      </c>
      <c r="B129" s="632" t="s">
        <v>994</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5" customHeight="1" x14ac:dyDescent="0.15">
      <c r="A130" s="655" t="s">
        <v>292</v>
      </c>
      <c r="B130" s="632" t="s">
        <v>995</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5" customHeight="1" x14ac:dyDescent="0.15">
      <c r="A131" s="655" t="s">
        <v>293</v>
      </c>
      <c r="B131" s="632" t="s">
        <v>996</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5" customHeight="1" x14ac:dyDescent="0.15">
      <c r="A132" s="655" t="s">
        <v>294</v>
      </c>
      <c r="B132" s="632" t="s">
        <v>997</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5" customHeight="1" x14ac:dyDescent="0.15">
      <c r="A133" s="655" t="s">
        <v>295</v>
      </c>
      <c r="B133" s="632" t="s">
        <v>998</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5" customHeight="1" x14ac:dyDescent="0.15">
      <c r="A134" s="566"/>
      <c r="B134" s="567" t="s">
        <v>413</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5" customHeight="1" x14ac:dyDescent="0.15">
      <c r="A135" s="324"/>
      <c r="B135" s="331" t="s">
        <v>414</v>
      </c>
      <c r="C135" s="332">
        <f>C108+C120+C134</f>
        <v>139</v>
      </c>
      <c r="D135" s="332">
        <f t="shared" ref="D135:K135" si="26">D108+D120+D134</f>
        <v>41.22</v>
      </c>
      <c r="E135" s="332">
        <f t="shared" si="26"/>
        <v>193</v>
      </c>
      <c r="F135" s="332">
        <f t="shared" si="26"/>
        <v>13314.75</v>
      </c>
      <c r="G135" s="332">
        <f t="shared" si="26"/>
        <v>2027</v>
      </c>
      <c r="H135" s="332">
        <f t="shared" si="26"/>
        <v>38151</v>
      </c>
      <c r="I135" s="332">
        <f t="shared" si="26"/>
        <v>13176.149999999998</v>
      </c>
      <c r="J135" s="332">
        <f t="shared" si="26"/>
        <v>0</v>
      </c>
      <c r="K135" s="332">
        <f t="shared" si="26"/>
        <v>138.6</v>
      </c>
      <c r="L135" s="649">
        <f>'Bieu3 GDMN'!F25</f>
        <v>2700</v>
      </c>
      <c r="M135" s="649">
        <f>'Bieu3 GDMN'!N25</f>
        <v>2065.5</v>
      </c>
      <c r="N135" s="649">
        <f>I135-M135</f>
        <v>11110.649999999998</v>
      </c>
      <c r="O135" s="649">
        <f>'Bieu3 GDMN'!O25</f>
        <v>1659.75</v>
      </c>
      <c r="P135" s="649">
        <f>'Bieu3 GDMN'!P25</f>
        <v>794</v>
      </c>
      <c r="Q135" s="542" t="s">
        <v>762</v>
      </c>
    </row>
    <row r="136" spans="1:17" s="71" customFormat="1" ht="25" customHeight="1" x14ac:dyDescent="0.15">
      <c r="A136" s="662" t="s">
        <v>443</v>
      </c>
      <c r="B136" s="880" t="s">
        <v>444</v>
      </c>
      <c r="C136" s="663"/>
      <c r="D136" s="663"/>
      <c r="E136" s="663"/>
      <c r="F136" s="664"/>
      <c r="G136" s="663"/>
      <c r="H136" s="322"/>
      <c r="I136" s="665"/>
      <c r="J136" s="319"/>
      <c r="K136" s="319"/>
      <c r="L136" s="319"/>
      <c r="M136" s="319"/>
      <c r="N136" s="319"/>
      <c r="O136" s="319"/>
      <c r="P136" s="319"/>
      <c r="Q136" s="302"/>
    </row>
    <row r="137" spans="1:17" s="71" customFormat="1" ht="25" customHeight="1" x14ac:dyDescent="0.15">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5" customHeight="1" x14ac:dyDescent="0.15">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5" customHeight="1" x14ac:dyDescent="0.15">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5" customHeight="1" x14ac:dyDescent="0.15">
      <c r="A140" s="872" t="s">
        <v>229</v>
      </c>
      <c r="B140" s="628" t="s">
        <v>934</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5" customHeight="1" x14ac:dyDescent="0.15">
      <c r="A141" s="873" t="s">
        <v>230</v>
      </c>
      <c r="B141" s="628" t="s">
        <v>935</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5" customHeight="1" x14ac:dyDescent="0.15">
      <c r="A142" s="874" t="s">
        <v>231</v>
      </c>
      <c r="B142" s="628" t="s">
        <v>936</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5" customHeight="1" x14ac:dyDescent="0.15">
      <c r="A143" s="875" t="s">
        <v>232</v>
      </c>
      <c r="B143" s="628" t="s">
        <v>937</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5" customHeight="1" x14ac:dyDescent="0.15">
      <c r="A144" s="873" t="s">
        <v>233</v>
      </c>
      <c r="B144" s="628" t="s">
        <v>938</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5" customHeight="1" x14ac:dyDescent="0.15">
      <c r="A145" s="874" t="s">
        <v>234</v>
      </c>
      <c r="B145" s="628" t="s">
        <v>939</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5" customHeight="1" x14ac:dyDescent="0.15">
      <c r="A146" s="874" t="s">
        <v>285</v>
      </c>
      <c r="B146" s="628" t="s">
        <v>940</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5" customHeight="1" x14ac:dyDescent="0.15">
      <c r="A147" s="876" t="s">
        <v>286</v>
      </c>
      <c r="B147" s="628" t="s">
        <v>941</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5" customHeight="1" x14ac:dyDescent="0.15">
      <c r="A148" s="876" t="s">
        <v>287</v>
      </c>
      <c r="B148" s="628" t="s">
        <v>942</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5" customHeight="1" x14ac:dyDescent="0.15">
      <c r="A149" s="876" t="s">
        <v>288</v>
      </c>
      <c r="B149" s="628" t="s">
        <v>943</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5" customHeight="1" x14ac:dyDescent="0.15">
      <c r="A150" s="876" t="s">
        <v>289</v>
      </c>
      <c r="B150" s="628" t="s">
        <v>944</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5" customHeight="1" x14ac:dyDescent="0.15">
      <c r="A151" s="877" t="s">
        <v>292</v>
      </c>
      <c r="B151" s="628" t="s">
        <v>945</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5" customHeight="1" x14ac:dyDescent="0.15">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5" customHeight="1" x14ac:dyDescent="0.15">
      <c r="A153" s="876" t="s">
        <v>235</v>
      </c>
      <c r="B153" s="628" t="s">
        <v>946</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5" customHeight="1" x14ac:dyDescent="0.15">
      <c r="A154" s="876" t="s">
        <v>236</v>
      </c>
      <c r="B154" s="600" t="s">
        <v>947</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5" customHeight="1" x14ac:dyDescent="0.15">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5" customHeight="1" x14ac:dyDescent="0.15">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5" customHeight="1" x14ac:dyDescent="0.15">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5" customHeight="1" x14ac:dyDescent="0.15">
      <c r="A158" s="620"/>
      <c r="B158" s="621" t="s">
        <v>401</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5" customHeight="1" x14ac:dyDescent="0.15">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5" customHeight="1" x14ac:dyDescent="0.15">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5" customHeight="1" x14ac:dyDescent="0.15">
      <c r="A161" s="599" t="s">
        <v>229</v>
      </c>
      <c r="B161" s="628" t="s">
        <v>436</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5" customHeight="1" x14ac:dyDescent="0.15">
      <c r="A162" s="599" t="s">
        <v>230</v>
      </c>
      <c r="B162" s="628" t="s">
        <v>437</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5" customHeight="1" x14ac:dyDescent="0.15">
      <c r="A163" s="599" t="s">
        <v>231</v>
      </c>
      <c r="B163" s="634" t="s">
        <v>438</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5" customHeight="1" x14ac:dyDescent="0.15">
      <c r="A164" s="599" t="s">
        <v>232</v>
      </c>
      <c r="B164" s="628" t="s">
        <v>439</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5" customHeight="1" x14ac:dyDescent="0.15">
      <c r="A165" s="599" t="s">
        <v>233</v>
      </c>
      <c r="B165" s="629" t="s">
        <v>440</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5" customHeight="1" x14ac:dyDescent="0.15">
      <c r="A166" s="599" t="s">
        <v>234</v>
      </c>
      <c r="B166" s="629" t="s">
        <v>441</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5" customHeight="1" x14ac:dyDescent="0.15">
      <c r="A167" s="599" t="s">
        <v>285</v>
      </c>
      <c r="B167" s="629" t="s">
        <v>442</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5" customHeight="1" x14ac:dyDescent="0.15">
      <c r="A168" s="620"/>
      <c r="B168" s="670" t="s">
        <v>401</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5" customHeight="1" x14ac:dyDescent="0.15">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5" customHeight="1" x14ac:dyDescent="0.15">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5" customHeight="1" x14ac:dyDescent="0.15">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5" customHeight="1" x14ac:dyDescent="0.15">
      <c r="A172" s="619" t="s">
        <v>229</v>
      </c>
      <c r="B172" s="628" t="s">
        <v>743</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5" customHeight="1" x14ac:dyDescent="0.15">
      <c r="A173" s="619" t="s">
        <v>230</v>
      </c>
      <c r="B173" s="628" t="s">
        <v>744</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5" customHeight="1" x14ac:dyDescent="0.15">
      <c r="A174" s="620"/>
      <c r="B174" s="621" t="s">
        <v>401</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5" customHeight="1" x14ac:dyDescent="0.15">
      <c r="A175" s="671"/>
      <c r="B175" s="672" t="s">
        <v>445</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763</v>
      </c>
    </row>
    <row r="176" spans="1:17" s="71" customFormat="1" ht="25" customHeight="1" x14ac:dyDescent="0.15">
      <c r="A176" s="662" t="s">
        <v>452</v>
      </c>
      <c r="B176" s="880" t="s">
        <v>453</v>
      </c>
      <c r="C176" s="663"/>
      <c r="D176" s="663"/>
      <c r="E176" s="663"/>
      <c r="F176" s="664"/>
      <c r="G176" s="663"/>
      <c r="H176" s="663"/>
      <c r="I176" s="663"/>
      <c r="J176" s="319"/>
      <c r="K176" s="319"/>
      <c r="L176" s="319"/>
      <c r="M176" s="319"/>
      <c r="N176" s="319"/>
      <c r="O176" s="319"/>
      <c r="P176" s="319"/>
      <c r="Q176" s="302"/>
    </row>
    <row r="177" spans="1:17" s="71" customFormat="1" ht="25" customHeight="1" x14ac:dyDescent="0.15">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5" customHeight="1" x14ac:dyDescent="0.15">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5" customHeight="1" x14ac:dyDescent="0.15">
      <c r="A179" s="599" t="s">
        <v>229</v>
      </c>
      <c r="B179" s="628" t="s">
        <v>745</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5" customHeight="1" x14ac:dyDescent="0.15">
      <c r="A180" s="599" t="s">
        <v>230</v>
      </c>
      <c r="B180" s="628" t="s">
        <v>746</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5" customHeight="1" x14ac:dyDescent="0.15">
      <c r="A181" s="599" t="s">
        <v>231</v>
      </c>
      <c r="B181" s="634" t="s">
        <v>447</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5" customHeight="1" x14ac:dyDescent="0.15">
      <c r="A182" s="599" t="s">
        <v>232</v>
      </c>
      <c r="B182" s="634" t="s">
        <v>448</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5" customHeight="1" x14ac:dyDescent="0.15">
      <c r="A183" s="599" t="s">
        <v>233</v>
      </c>
      <c r="B183" s="634" t="s">
        <v>449</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5" customHeight="1" x14ac:dyDescent="0.15">
      <c r="A184" s="599" t="s">
        <v>234</v>
      </c>
      <c r="B184" s="629" t="s">
        <v>450</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5" customHeight="1" x14ac:dyDescent="0.15">
      <c r="A185" s="599" t="s">
        <v>747</v>
      </c>
      <c r="B185" s="629" t="s">
        <v>748</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5" customHeight="1" x14ac:dyDescent="0.15">
      <c r="A186" s="599" t="s">
        <v>749</v>
      </c>
      <c r="B186" s="629" t="s">
        <v>750</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5" customHeight="1" x14ac:dyDescent="0.15">
      <c r="A187" s="599" t="s">
        <v>285</v>
      </c>
      <c r="B187" s="629" t="s">
        <v>451</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5" customHeight="1" x14ac:dyDescent="0.15">
      <c r="A188" s="620"/>
      <c r="B188" s="621" t="s">
        <v>401</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5" customHeight="1" x14ac:dyDescent="0.15">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5" customHeight="1" x14ac:dyDescent="0.15">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5" customHeight="1" x14ac:dyDescent="0.15">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5" customHeight="1" x14ac:dyDescent="0.15">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5" customHeight="1" x14ac:dyDescent="0.15">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5" customHeight="1" x14ac:dyDescent="0.15">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5" customHeight="1" x14ac:dyDescent="0.15">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5" customHeight="1" x14ac:dyDescent="0.15">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5" customHeight="1" x14ac:dyDescent="0.15">
      <c r="A197" s="599" t="s">
        <v>229</v>
      </c>
      <c r="B197" s="634" t="s">
        <v>454</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5" customHeight="1" x14ac:dyDescent="0.15">
      <c r="A198" s="599" t="s">
        <v>230</v>
      </c>
      <c r="B198" s="634" t="s">
        <v>455</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5" customHeight="1" x14ac:dyDescent="0.15">
      <c r="A199" s="599"/>
      <c r="B199" s="634" t="s">
        <v>751</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5" customHeight="1" x14ac:dyDescent="0.15">
      <c r="A200" s="599" t="s">
        <v>231</v>
      </c>
      <c r="B200" s="628" t="s">
        <v>456</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5" customHeight="1" x14ac:dyDescent="0.15">
      <c r="A201" s="617" t="s">
        <v>150</v>
      </c>
      <c r="B201" s="618" t="s">
        <v>752</v>
      </c>
      <c r="C201" s="601"/>
      <c r="D201" s="601"/>
      <c r="E201" s="601"/>
      <c r="F201" s="320"/>
      <c r="G201" s="601"/>
      <c r="H201" s="320"/>
      <c r="I201" s="319"/>
      <c r="J201" s="319"/>
      <c r="K201" s="319"/>
      <c r="L201" s="319"/>
      <c r="M201" s="319"/>
      <c r="N201" s="319"/>
      <c r="O201" s="319"/>
      <c r="P201" s="319"/>
      <c r="Q201" s="302"/>
    </row>
    <row r="202" spans="1:17" s="71" customFormat="1" ht="25" customHeight="1" x14ac:dyDescent="0.15">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5" customHeight="1" x14ac:dyDescent="0.15">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5" customHeight="1" x14ac:dyDescent="0.15">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5" customHeight="1" x14ac:dyDescent="0.15">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5" customHeight="1" x14ac:dyDescent="0.15">
      <c r="A206" s="620"/>
      <c r="B206" s="621" t="s">
        <v>459</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5" customHeight="1" x14ac:dyDescent="0.15">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5" customHeight="1" x14ac:dyDescent="0.15">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5" customHeight="1" x14ac:dyDescent="0.15">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5" customHeight="1" x14ac:dyDescent="0.15">
      <c r="A210" s="619" t="s">
        <v>229</v>
      </c>
      <c r="B210" s="634" t="s">
        <v>753</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5" customHeight="1" x14ac:dyDescent="0.15">
      <c r="A211" s="619" t="s">
        <v>230</v>
      </c>
      <c r="B211" s="634" t="s">
        <v>457</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5" customHeight="1" x14ac:dyDescent="0.15">
      <c r="A212" s="619" t="s">
        <v>231</v>
      </c>
      <c r="B212" s="634" t="s">
        <v>446</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5" customHeight="1" x14ac:dyDescent="0.15">
      <c r="A213" s="619" t="s">
        <v>232</v>
      </c>
      <c r="B213" s="634" t="s">
        <v>458</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5" customHeight="1" x14ac:dyDescent="0.15">
      <c r="A214" s="619" t="s">
        <v>233</v>
      </c>
      <c r="B214" s="634" t="s">
        <v>529</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5" customHeight="1" x14ac:dyDescent="0.15">
      <c r="A215" s="635" t="s">
        <v>234</v>
      </c>
      <c r="B215" s="636" t="s">
        <v>530</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5" customHeight="1" x14ac:dyDescent="0.15">
      <c r="A216" s="620"/>
      <c r="B216" s="621" t="s">
        <v>401</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5" customHeight="1" x14ac:dyDescent="0.15">
      <c r="A217" s="671"/>
      <c r="B217" s="677" t="s">
        <v>460</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764</v>
      </c>
    </row>
    <row r="218" spans="1:17" s="71" customFormat="1" ht="25" customHeight="1" x14ac:dyDescent="0.15">
      <c r="A218" s="591" t="s">
        <v>6</v>
      </c>
      <c r="B218" s="891" t="s">
        <v>504</v>
      </c>
      <c r="C218" s="592"/>
      <c r="D218" s="592"/>
      <c r="E218" s="592"/>
      <c r="F218" s="593"/>
      <c r="G218" s="592"/>
      <c r="H218" s="592"/>
      <c r="I218" s="592"/>
      <c r="J218" s="592"/>
      <c r="K218" s="324"/>
      <c r="L218" s="321"/>
      <c r="M218" s="322"/>
      <c r="N218" s="322"/>
      <c r="O218" s="322"/>
      <c r="P218" s="322"/>
      <c r="Q218" s="322"/>
    </row>
    <row r="219" spans="1:17" s="71" customFormat="1" ht="25" customHeight="1" x14ac:dyDescent="0.15">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5" customHeight="1" x14ac:dyDescent="0.15">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5" customHeight="1" x14ac:dyDescent="0.15">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5" customHeight="1" x14ac:dyDescent="0.15">
      <c r="A222" s="525" t="s">
        <v>229</v>
      </c>
      <c r="B222" s="600" t="s">
        <v>461</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5" customHeight="1" x14ac:dyDescent="0.15">
      <c r="A223" s="525" t="s">
        <v>230</v>
      </c>
      <c r="B223" s="680" t="s">
        <v>462</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5" customHeight="1" x14ac:dyDescent="0.15">
      <c r="A224" s="525" t="s">
        <v>231</v>
      </c>
      <c r="B224" s="628" t="s">
        <v>463</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5" customHeight="1" x14ac:dyDescent="0.15">
      <c r="A225" s="525" t="s">
        <v>232</v>
      </c>
      <c r="B225" s="600" t="s">
        <v>464</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5" customHeight="1" x14ac:dyDescent="0.15">
      <c r="A226" s="525" t="s">
        <v>233</v>
      </c>
      <c r="B226" s="628" t="s">
        <v>463</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5" customHeight="1" x14ac:dyDescent="0.15">
      <c r="A227" s="525" t="s">
        <v>234</v>
      </c>
      <c r="B227" s="600" t="s">
        <v>461</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5" customHeight="1" x14ac:dyDescent="0.15">
      <c r="A228" s="525" t="s">
        <v>285</v>
      </c>
      <c r="B228" s="634" t="s">
        <v>465</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5" customHeight="1" x14ac:dyDescent="0.15">
      <c r="A229" s="525" t="s">
        <v>286</v>
      </c>
      <c r="B229" s="634" t="s">
        <v>466</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5" customHeight="1" x14ac:dyDescent="0.15">
      <c r="A230" s="525" t="s">
        <v>287</v>
      </c>
      <c r="B230" s="628" t="s">
        <v>463</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5" customHeight="1" x14ac:dyDescent="0.15">
      <c r="A231" s="525" t="s">
        <v>288</v>
      </c>
      <c r="B231" s="634" t="s">
        <v>469</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5" customHeight="1" x14ac:dyDescent="0.15">
      <c r="A232" s="525" t="s">
        <v>289</v>
      </c>
      <c r="B232" s="634" t="s">
        <v>470</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5" customHeight="1" x14ac:dyDescent="0.15">
      <c r="A233" s="525" t="s">
        <v>292</v>
      </c>
      <c r="B233" s="634" t="s">
        <v>466</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5" customHeight="1" x14ac:dyDescent="0.15">
      <c r="A234" s="525" t="s">
        <v>293</v>
      </c>
      <c r="B234" s="634" t="s">
        <v>474</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5" customHeight="1" x14ac:dyDescent="0.15">
      <c r="A235" s="525" t="s">
        <v>294</v>
      </c>
      <c r="B235" s="634" t="s">
        <v>475</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5" customHeight="1" x14ac:dyDescent="0.15">
      <c r="A236" s="525" t="s">
        <v>295</v>
      </c>
      <c r="B236" s="634" t="s">
        <v>476</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5" customHeight="1" x14ac:dyDescent="0.15">
      <c r="A237" s="525" t="s">
        <v>415</v>
      </c>
      <c r="B237" s="634" t="s">
        <v>477</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5" customHeight="1" x14ac:dyDescent="0.15">
      <c r="A238" s="525" t="s">
        <v>416</v>
      </c>
      <c r="B238" s="634" t="s">
        <v>478</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5" customHeight="1" x14ac:dyDescent="0.15">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5" customHeight="1" x14ac:dyDescent="0.15">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5" customHeight="1" x14ac:dyDescent="0.15">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5" customHeight="1" x14ac:dyDescent="0.15">
      <c r="A242" s="635" t="s">
        <v>237</v>
      </c>
      <c r="B242" s="683" t="s">
        <v>158</v>
      </c>
      <c r="C242" s="637">
        <v>5</v>
      </c>
      <c r="D242" s="637" t="s">
        <v>721</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5" customHeight="1" x14ac:dyDescent="0.15">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5" customHeight="1" x14ac:dyDescent="0.15">
      <c r="A244" s="633"/>
      <c r="B244" s="686" t="s">
        <v>401</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5" customHeight="1" x14ac:dyDescent="0.15">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5" customHeight="1" x14ac:dyDescent="0.15">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5" customHeight="1" x14ac:dyDescent="0.15">
      <c r="A247" s="599" t="s">
        <v>229</v>
      </c>
      <c r="B247" s="628" t="s">
        <v>479</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5" customHeight="1" x14ac:dyDescent="0.15">
      <c r="A248" s="599" t="s">
        <v>230</v>
      </c>
      <c r="B248" s="628" t="s">
        <v>480</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5" customHeight="1" x14ac:dyDescent="0.15">
      <c r="A249" s="599" t="s">
        <v>231</v>
      </c>
      <c r="B249" s="628" t="s">
        <v>481</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5" customHeight="1" x14ac:dyDescent="0.15">
      <c r="A250" s="599" t="s">
        <v>232</v>
      </c>
      <c r="B250" s="628" t="s">
        <v>482</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5" customHeight="1" x14ac:dyDescent="0.15">
      <c r="A251" s="599" t="s">
        <v>233</v>
      </c>
      <c r="B251" s="629" t="s">
        <v>483</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5" customHeight="1" x14ac:dyDescent="0.15">
      <c r="A252" s="599" t="s">
        <v>234</v>
      </c>
      <c r="B252" s="629" t="s">
        <v>484</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5" customHeight="1" x14ac:dyDescent="0.15">
      <c r="A253" s="599" t="s">
        <v>285</v>
      </c>
      <c r="B253" s="629" t="s">
        <v>485</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5" customHeight="1" x14ac:dyDescent="0.15">
      <c r="A254" s="599" t="s">
        <v>286</v>
      </c>
      <c r="B254" s="629" t="s">
        <v>486</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5" customHeight="1" x14ac:dyDescent="0.15">
      <c r="A255" s="599" t="s">
        <v>287</v>
      </c>
      <c r="B255" s="629" t="s">
        <v>487</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5" customHeight="1" x14ac:dyDescent="0.15">
      <c r="A256" s="599" t="s">
        <v>288</v>
      </c>
      <c r="B256" s="629" t="s">
        <v>488</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5" customHeight="1" x14ac:dyDescent="0.15">
      <c r="A257" s="599" t="s">
        <v>289</v>
      </c>
      <c r="B257" s="629" t="s">
        <v>489</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5" customHeight="1" x14ac:dyDescent="0.15">
      <c r="A258" s="599" t="s">
        <v>292</v>
      </c>
      <c r="B258" s="629" t="s">
        <v>490</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5" customHeight="1" x14ac:dyDescent="0.15">
      <c r="A259" s="599" t="s">
        <v>293</v>
      </c>
      <c r="B259" s="629" t="s">
        <v>484</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5" customHeight="1" x14ac:dyDescent="0.15">
      <c r="A260" s="617" t="s">
        <v>150</v>
      </c>
      <c r="B260" s="618" t="s">
        <v>956</v>
      </c>
      <c r="C260" s="601"/>
      <c r="D260" s="601"/>
      <c r="E260" s="601"/>
      <c r="F260" s="320"/>
      <c r="G260" s="601"/>
      <c r="H260" s="320"/>
      <c r="I260" s="319"/>
      <c r="J260" s="526"/>
      <c r="K260" s="691"/>
      <c r="L260" s="692"/>
      <c r="M260" s="693"/>
      <c r="N260" s="693"/>
      <c r="O260" s="693"/>
      <c r="P260" s="693"/>
      <c r="Q260" s="693"/>
    </row>
    <row r="261" spans="1:17" s="656" customFormat="1" ht="25" customHeight="1" x14ac:dyDescent="0.15">
      <c r="A261" s="619" t="s">
        <v>536</v>
      </c>
      <c r="B261" s="599" t="s">
        <v>492</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5" customHeight="1" x14ac:dyDescent="0.15">
      <c r="A262" s="619" t="s">
        <v>537</v>
      </c>
      <c r="B262" s="599" t="s">
        <v>722</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5" customHeight="1" x14ac:dyDescent="0.15">
      <c r="A263" s="619" t="s">
        <v>538</v>
      </c>
      <c r="B263" s="599" t="s">
        <v>493</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5" customHeight="1" x14ac:dyDescent="0.15">
      <c r="A264" s="619" t="s">
        <v>539</v>
      </c>
      <c r="B264" s="599" t="s">
        <v>494</v>
      </c>
      <c r="C264" s="601">
        <v>15</v>
      </c>
      <c r="D264" s="601">
        <v>1</v>
      </c>
      <c r="E264" s="601">
        <v>1</v>
      </c>
      <c r="F264" s="302">
        <f t="shared" si="69"/>
        <v>175</v>
      </c>
      <c r="G264" s="601">
        <v>5</v>
      </c>
      <c r="H264" s="320">
        <f t="shared" si="68"/>
        <v>75</v>
      </c>
      <c r="I264" s="319"/>
      <c r="J264" s="604">
        <f>G264*35</f>
        <v>175</v>
      </c>
      <c r="K264" s="691"/>
      <c r="L264" s="692"/>
      <c r="M264" s="1077"/>
      <c r="N264" s="1077"/>
      <c r="O264" s="1077"/>
      <c r="P264" s="1077"/>
      <c r="Q264" s="1077"/>
    </row>
    <row r="265" spans="1:17" s="656" customFormat="1" ht="25" customHeight="1" x14ac:dyDescent="0.15">
      <c r="A265" s="619" t="s">
        <v>540</v>
      </c>
      <c r="B265" s="599" t="s">
        <v>495</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5" customHeight="1" x14ac:dyDescent="0.15">
      <c r="A266" s="619" t="s">
        <v>541</v>
      </c>
      <c r="B266" s="599" t="s">
        <v>532</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5" customHeight="1" x14ac:dyDescent="0.15">
      <c r="A267" s="619" t="s">
        <v>542</v>
      </c>
      <c r="B267" s="599" t="s">
        <v>533</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5" customHeight="1" x14ac:dyDescent="0.15">
      <c r="A268" s="619" t="s">
        <v>543</v>
      </c>
      <c r="B268" s="632" t="s">
        <v>534</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5" customHeight="1" x14ac:dyDescent="0.15">
      <c r="A269" s="619" t="s">
        <v>544</v>
      </c>
      <c r="B269" s="632" t="s">
        <v>535</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5" customHeight="1" x14ac:dyDescent="0.15">
      <c r="A270" s="619" t="s">
        <v>545</v>
      </c>
      <c r="B270" s="632" t="s">
        <v>595</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5" customHeight="1" x14ac:dyDescent="0.15">
      <c r="A271" s="619" t="s">
        <v>723</v>
      </c>
      <c r="B271" s="632" t="s">
        <v>724</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5" customHeight="1" x14ac:dyDescent="0.15">
      <c r="A272" s="619" t="s">
        <v>725</v>
      </c>
      <c r="B272" s="632" t="s">
        <v>726</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5" customHeight="1" x14ac:dyDescent="0.15">
      <c r="A273" s="619" t="s">
        <v>727</v>
      </c>
      <c r="B273" s="632" t="s">
        <v>728</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5" customHeight="1" x14ac:dyDescent="0.15">
      <c r="A274" s="671"/>
      <c r="B274" s="700" t="s">
        <v>729</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5" customHeight="1" x14ac:dyDescent="0.15">
      <c r="A275" s="620"/>
      <c r="B275" s="621" t="s">
        <v>401</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5" customHeight="1" x14ac:dyDescent="0.15">
      <c r="A276" s="625">
        <v>3</v>
      </c>
      <c r="B276" s="625" t="s">
        <v>168</v>
      </c>
      <c r="C276" s="601"/>
      <c r="D276" s="601"/>
      <c r="E276" s="601"/>
      <c r="F276" s="302"/>
      <c r="G276" s="601"/>
      <c r="H276" s="320"/>
      <c r="I276" s="318"/>
      <c r="J276" s="526"/>
      <c r="K276" s="691"/>
      <c r="L276" s="692"/>
      <c r="M276" s="693"/>
      <c r="N276" s="693"/>
      <c r="O276" s="693"/>
      <c r="P276" s="693"/>
      <c r="Q276" s="693"/>
    </row>
    <row r="277" spans="1:17" ht="25" customHeight="1" x14ac:dyDescent="0.15">
      <c r="A277" s="626" t="s">
        <v>149</v>
      </c>
      <c r="B277" s="627" t="s">
        <v>169</v>
      </c>
      <c r="C277" s="601"/>
      <c r="D277" s="601"/>
      <c r="E277" s="601"/>
      <c r="F277" s="302"/>
      <c r="G277" s="601"/>
      <c r="H277" s="320"/>
      <c r="I277" s="318"/>
      <c r="J277" s="526"/>
      <c r="K277" s="691"/>
      <c r="L277" s="692"/>
      <c r="M277" s="693"/>
      <c r="N277" s="693"/>
      <c r="O277" s="693"/>
      <c r="P277" s="693"/>
      <c r="Q277" s="693"/>
    </row>
    <row r="278" spans="1:17" ht="25" customHeight="1" x14ac:dyDescent="0.15">
      <c r="A278" s="599" t="s">
        <v>229</v>
      </c>
      <c r="B278" s="628" t="s">
        <v>496</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5" customHeight="1" x14ac:dyDescent="0.15">
      <c r="A279" s="599" t="s">
        <v>230</v>
      </c>
      <c r="B279" s="628" t="s">
        <v>497</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5" customHeight="1" x14ac:dyDescent="0.15">
      <c r="A280" s="619" t="s">
        <v>498</v>
      </c>
      <c r="B280" s="599" t="s">
        <v>499</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5" customHeight="1" x14ac:dyDescent="0.15">
      <c r="A281" s="617" t="s">
        <v>150</v>
      </c>
      <c r="B281" s="618" t="s">
        <v>170</v>
      </c>
      <c r="C281" s="601"/>
      <c r="D281" s="601"/>
      <c r="E281" s="601"/>
      <c r="F281" s="302"/>
      <c r="G281" s="601"/>
      <c r="H281" s="320"/>
      <c r="I281" s="319"/>
      <c r="J281" s="526"/>
      <c r="K281" s="691"/>
      <c r="L281" s="692"/>
      <c r="M281" s="693"/>
      <c r="N281" s="693"/>
      <c r="O281" s="693"/>
      <c r="P281" s="693"/>
      <c r="Q281" s="693"/>
    </row>
    <row r="282" spans="1:17" ht="25" customHeight="1" x14ac:dyDescent="0.15">
      <c r="A282" s="617"/>
      <c r="B282" s="618" t="s">
        <v>730</v>
      </c>
      <c r="C282" s="601"/>
      <c r="D282" s="601"/>
      <c r="E282" s="601"/>
      <c r="F282" s="744"/>
      <c r="G282" s="601"/>
      <c r="H282" s="320"/>
      <c r="I282" s="319"/>
      <c r="J282" s="526"/>
      <c r="K282" s="691"/>
      <c r="L282" s="692"/>
      <c r="M282" s="693"/>
      <c r="N282" s="693"/>
      <c r="O282" s="693"/>
      <c r="P282" s="693"/>
      <c r="Q282" s="693" t="s">
        <v>766</v>
      </c>
    </row>
    <row r="283" spans="1:17" ht="25" customHeight="1" x14ac:dyDescent="0.15">
      <c r="A283" s="617"/>
      <c r="B283" s="618" t="s">
        <v>731</v>
      </c>
      <c r="C283" s="601"/>
      <c r="D283" s="601"/>
      <c r="E283" s="601"/>
      <c r="F283" s="890"/>
      <c r="G283" s="698"/>
      <c r="H283" s="698"/>
      <c r="I283" s="698"/>
      <c r="J283" s="526"/>
      <c r="K283" s="691"/>
      <c r="L283" s="692"/>
      <c r="M283" s="693"/>
      <c r="N283" s="693"/>
      <c r="O283" s="693"/>
      <c r="P283" s="693"/>
      <c r="Q283" s="693"/>
    </row>
    <row r="284" spans="1:17" ht="25" customHeight="1" x14ac:dyDescent="0.15">
      <c r="A284" s="617"/>
      <c r="B284" s="618" t="s">
        <v>500</v>
      </c>
      <c r="C284" s="601"/>
      <c r="D284" s="601"/>
      <c r="E284" s="601"/>
      <c r="F284" s="781">
        <f>I284+J283+K283</f>
        <v>1140</v>
      </c>
      <c r="G284" s="601"/>
      <c r="H284" s="320"/>
      <c r="I284" s="319">
        <v>1140</v>
      </c>
      <c r="J284" s="526"/>
      <c r="K284" s="691"/>
      <c r="L284" s="692"/>
      <c r="M284" s="693"/>
      <c r="N284" s="693"/>
      <c r="O284" s="693"/>
      <c r="P284" s="693"/>
      <c r="Q284" s="693"/>
    </row>
    <row r="285" spans="1:17" ht="25" customHeight="1" x14ac:dyDescent="0.15">
      <c r="A285" s="619"/>
      <c r="B285" s="599" t="s">
        <v>501</v>
      </c>
      <c r="C285" s="601"/>
      <c r="D285" s="601"/>
      <c r="E285" s="601"/>
      <c r="F285" s="781">
        <f>I285+J284+K284</f>
        <v>300</v>
      </c>
      <c r="G285" s="601"/>
      <c r="H285" s="320"/>
      <c r="I285" s="319">
        <v>300</v>
      </c>
      <c r="J285" s="526"/>
      <c r="K285" s="691"/>
      <c r="L285" s="692"/>
      <c r="M285" s="693"/>
      <c r="N285" s="693"/>
      <c r="O285" s="693"/>
      <c r="P285" s="693"/>
      <c r="Q285" s="693"/>
    </row>
    <row r="286" spans="1:17" ht="25" customHeight="1" x14ac:dyDescent="0.15">
      <c r="A286" s="617" t="s">
        <v>171</v>
      </c>
      <c r="B286" s="618" t="s">
        <v>172</v>
      </c>
      <c r="C286" s="601"/>
      <c r="D286" s="601"/>
      <c r="E286" s="601"/>
      <c r="F286" s="302"/>
      <c r="G286" s="601"/>
      <c r="H286" s="320"/>
      <c r="I286" s="319"/>
      <c r="J286" s="526"/>
      <c r="K286" s="691"/>
      <c r="L286" s="692"/>
      <c r="M286" s="693"/>
      <c r="N286" s="693"/>
      <c r="O286" s="693"/>
      <c r="P286" s="693"/>
      <c r="Q286" s="693"/>
    </row>
    <row r="287" spans="1:17" ht="25" customHeight="1" x14ac:dyDescent="0.15">
      <c r="A287" s="619"/>
      <c r="B287" s="599" t="s">
        <v>732</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5" customHeight="1" x14ac:dyDescent="0.15">
      <c r="A288" s="619"/>
      <c r="B288" s="599" t="s">
        <v>502</v>
      </c>
      <c r="C288" s="601"/>
      <c r="D288" s="601"/>
      <c r="E288" s="601"/>
      <c r="F288" s="781">
        <f t="shared" si="76"/>
        <v>1000</v>
      </c>
      <c r="G288" s="601"/>
      <c r="H288" s="320"/>
      <c r="I288" s="319">
        <v>1000</v>
      </c>
      <c r="J288" s="526"/>
      <c r="K288" s="691"/>
      <c r="L288" s="692"/>
      <c r="M288" s="693"/>
      <c r="N288" s="693"/>
      <c r="O288" s="693"/>
      <c r="P288" s="693"/>
      <c r="Q288" s="693"/>
    </row>
    <row r="289" spans="1:17" ht="25" customHeight="1" x14ac:dyDescent="0.15">
      <c r="A289" s="619"/>
      <c r="B289" s="599" t="s">
        <v>501</v>
      </c>
      <c r="C289" s="601"/>
      <c r="D289" s="601"/>
      <c r="E289" s="601"/>
      <c r="F289" s="744">
        <f t="shared" ref="F289" si="77">I289+J289+K289</f>
        <v>600</v>
      </c>
      <c r="G289" s="601"/>
      <c r="H289" s="320"/>
      <c r="I289" s="319"/>
      <c r="J289" s="526">
        <v>600</v>
      </c>
      <c r="K289" s="691"/>
      <c r="L289" s="692"/>
      <c r="M289" s="693"/>
      <c r="N289" s="693"/>
      <c r="O289" s="693"/>
      <c r="P289" s="693"/>
      <c r="Q289" s="693"/>
    </row>
    <row r="290" spans="1:17" ht="25" customHeight="1" x14ac:dyDescent="0.15">
      <c r="A290" s="620"/>
      <c r="B290" s="621" t="s">
        <v>401</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5" customHeight="1" x14ac:dyDescent="0.15">
      <c r="A291" s="659" t="s">
        <v>526</v>
      </c>
      <c r="B291" s="659" t="s">
        <v>527</v>
      </c>
      <c r="C291" s="601"/>
      <c r="D291" s="601"/>
      <c r="E291" s="601"/>
      <c r="F291" s="302"/>
      <c r="G291" s="601"/>
      <c r="H291" s="320"/>
      <c r="I291" s="318"/>
      <c r="J291" s="526"/>
      <c r="K291" s="691"/>
      <c r="L291" s="692"/>
      <c r="M291" s="693"/>
      <c r="N291" s="693"/>
      <c r="O291" s="693"/>
      <c r="P291" s="693"/>
      <c r="Q291" s="693"/>
    </row>
    <row r="292" spans="1:17" ht="25" customHeight="1" x14ac:dyDescent="0.15">
      <c r="A292" s="659">
        <v>1</v>
      </c>
      <c r="B292" s="660" t="s">
        <v>228</v>
      </c>
      <c r="C292" s="601"/>
      <c r="D292" s="601"/>
      <c r="E292" s="601"/>
      <c r="F292" s="302"/>
      <c r="G292" s="601"/>
      <c r="H292" s="320"/>
      <c r="I292" s="318"/>
      <c r="J292" s="526"/>
      <c r="K292" s="691"/>
      <c r="L292" s="692"/>
      <c r="M292" s="693"/>
      <c r="N292" s="693"/>
      <c r="O292" s="693"/>
      <c r="P292" s="693"/>
      <c r="Q292" s="693"/>
    </row>
    <row r="293" spans="1:17" ht="25" customHeight="1" x14ac:dyDescent="0.15">
      <c r="A293" s="659" t="s">
        <v>402</v>
      </c>
      <c r="B293" s="660" t="s">
        <v>165</v>
      </c>
      <c r="C293" s="601"/>
      <c r="D293" s="601"/>
      <c r="E293" s="601"/>
      <c r="F293" s="320"/>
      <c r="G293" s="601"/>
      <c r="H293" s="596"/>
      <c r="I293" s="596"/>
      <c r="J293" s="526"/>
      <c r="K293" s="691"/>
      <c r="L293" s="692"/>
      <c r="M293" s="693"/>
      <c r="N293" s="693"/>
      <c r="O293" s="693"/>
      <c r="P293" s="693"/>
      <c r="Q293" s="693"/>
    </row>
    <row r="294" spans="1:17" s="704" customFormat="1" ht="25" customHeight="1" x14ac:dyDescent="0.15">
      <c r="A294" s="635" t="s">
        <v>229</v>
      </c>
      <c r="B294" s="701" t="s">
        <v>733</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5" customHeight="1" x14ac:dyDescent="0.15">
      <c r="A295" s="635" t="s">
        <v>229</v>
      </c>
      <c r="B295" s="701" t="s">
        <v>957</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5" customHeight="1" x14ac:dyDescent="0.15">
      <c r="A296" s="635" t="s">
        <v>230</v>
      </c>
      <c r="B296" s="701" t="s">
        <v>958</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5" customHeight="1" x14ac:dyDescent="0.15">
      <c r="A297" s="620"/>
      <c r="B297" s="621" t="s">
        <v>401</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5" customHeight="1" x14ac:dyDescent="0.15">
      <c r="A298" s="671"/>
      <c r="B298" s="672" t="s">
        <v>503</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t="e">
        <f>'Bieu3 QLGD'!#REF!</f>
        <v>#REF!</v>
      </c>
      <c r="M298" s="938" t="e">
        <f>'Bieu3 QLGD'!#REF!</f>
        <v>#REF!</v>
      </c>
      <c r="N298" s="938" t="e">
        <f>I298-M298</f>
        <v>#REF!</v>
      </c>
      <c r="O298" s="938" t="e">
        <f>'Bieu3 QLGD'!#REF!</f>
        <v>#REF!</v>
      </c>
      <c r="P298" s="938" t="e">
        <f>'Bieu3 QLGD'!#REF!</f>
        <v>#REF!</v>
      </c>
      <c r="Q298" s="939" t="s">
        <v>768</v>
      </c>
    </row>
    <row r="299" spans="1:17" s="704" customFormat="1" ht="25" customHeight="1" x14ac:dyDescent="0.15">
      <c r="A299" s="711"/>
      <c r="B299" s="712"/>
      <c r="C299" s="713"/>
      <c r="D299" s="713"/>
      <c r="E299" s="714"/>
      <c r="F299" s="713"/>
      <c r="G299" s="713"/>
      <c r="H299" s="713"/>
      <c r="I299" s="713"/>
      <c r="J299" s="713"/>
      <c r="K299" s="715"/>
      <c r="L299" s="708"/>
      <c r="M299" s="708"/>
      <c r="N299" s="708"/>
      <c r="O299" s="708"/>
      <c r="P299" s="708"/>
      <c r="Q299" s="706"/>
    </row>
    <row r="300" spans="1:17" ht="25" customHeight="1" x14ac:dyDescent="0.15">
      <c r="A300" s="591" t="s">
        <v>7</v>
      </c>
      <c r="B300" s="591" t="s">
        <v>164</v>
      </c>
      <c r="C300" s="596">
        <f t="shared" ref="C300:P300" si="84">C45+C158+C188+C244+C108</f>
        <v>278</v>
      </c>
      <c r="D300" s="596">
        <f t="shared" si="84"/>
        <v>96.759999999999991</v>
      </c>
      <c r="E300" s="596">
        <f t="shared" si="84"/>
        <v>295</v>
      </c>
      <c r="F300" s="596">
        <f t="shared" si="84"/>
        <v>18250.150000000001</v>
      </c>
      <c r="G300" s="596">
        <f t="shared" si="84"/>
        <v>5138</v>
      </c>
      <c r="H300" s="596">
        <f t="shared" si="84"/>
        <v>50519</v>
      </c>
      <c r="I300" s="596">
        <f t="shared" si="84"/>
        <v>18250.150000000001</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5" customHeight="1" x14ac:dyDescent="0.15">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5" customHeight="1" x14ac:dyDescent="0.15">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5" customHeight="1" x14ac:dyDescent="0.15">
      <c r="A303" s="716"/>
      <c r="B303" s="595" t="s">
        <v>567</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5" customHeight="1" x14ac:dyDescent="0.15">
      <c r="A304" s="716"/>
      <c r="B304" s="595" t="s">
        <v>568</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5" customHeight="1" x14ac:dyDescent="0.15">
      <c r="A305" s="718"/>
      <c r="B305" s="352" t="s">
        <v>505</v>
      </c>
      <c r="C305" s="332">
        <f t="shared" ref="C305:P305" si="88">C298+C217+C175+C135+C78</f>
        <v>765</v>
      </c>
      <c r="D305" s="332">
        <f t="shared" si="88"/>
        <v>189.76</v>
      </c>
      <c r="E305" s="332">
        <f t="shared" si="88"/>
        <v>655</v>
      </c>
      <c r="F305" s="332">
        <f t="shared" si="88"/>
        <v>48169.7</v>
      </c>
      <c r="G305" s="332">
        <f t="shared" si="88"/>
        <v>7973</v>
      </c>
      <c r="H305" s="332">
        <f t="shared" si="88"/>
        <v>109194</v>
      </c>
      <c r="I305" s="332">
        <f t="shared" si="88"/>
        <v>42997.350000000006</v>
      </c>
      <c r="J305" s="332">
        <f t="shared" si="88"/>
        <v>1609.75</v>
      </c>
      <c r="K305" s="332">
        <f t="shared" si="88"/>
        <v>3562.6</v>
      </c>
      <c r="L305" s="332" t="e">
        <f t="shared" si="88"/>
        <v>#REF!</v>
      </c>
      <c r="M305" s="650" t="e">
        <f t="shared" si="88"/>
        <v>#REF!</v>
      </c>
      <c r="N305" s="650" t="e">
        <f t="shared" si="88"/>
        <v>#REF!</v>
      </c>
      <c r="O305" s="332" t="e">
        <f t="shared" si="88"/>
        <v>#REF!</v>
      </c>
      <c r="P305" s="332" t="e">
        <f t="shared" si="88"/>
        <v>#REF!</v>
      </c>
      <c r="Q305" s="302"/>
    </row>
    <row r="306" spans="1:17" x14ac:dyDescent="0.15">
      <c r="C306" s="212"/>
      <c r="D306" s="1078" t="s">
        <v>600</v>
      </c>
      <c r="E306" s="1078"/>
      <c r="F306" s="1078"/>
      <c r="G306" s="1078"/>
      <c r="H306" s="1078"/>
      <c r="I306" s="1078"/>
      <c r="J306" s="720">
        <f>J305+K305</f>
        <v>5172.3500000000004</v>
      </c>
      <c r="K306" s="721"/>
      <c r="L306" s="721"/>
      <c r="M306" s="721"/>
      <c r="N306" s="1079" t="s">
        <v>1030</v>
      </c>
      <c r="O306" s="1079"/>
      <c r="P306" s="1079"/>
      <c r="Q306" s="1079"/>
    </row>
    <row r="307" spans="1:17" ht="12.75" customHeight="1" x14ac:dyDescent="0.15">
      <c r="A307" s="575"/>
      <c r="B307" s="575"/>
      <c r="C307" s="212"/>
      <c r="D307" s="212"/>
      <c r="E307" s="212"/>
      <c r="G307" s="212"/>
      <c r="H307" s="212"/>
      <c r="I307" s="212"/>
      <c r="J307" s="212"/>
      <c r="K307" s="721"/>
      <c r="L307" s="721"/>
      <c r="M307" s="721"/>
      <c r="N307" s="1080" t="s">
        <v>575</v>
      </c>
      <c r="O307" s="1080"/>
      <c r="P307" s="1080"/>
      <c r="Q307" s="1080"/>
    </row>
    <row r="308" spans="1:17" ht="12" customHeight="1" x14ac:dyDescent="0.15">
      <c r="A308" s="575"/>
      <c r="B308" s="1081" t="s">
        <v>855</v>
      </c>
      <c r="C308" s="1081"/>
      <c r="D308" s="1081"/>
      <c r="E308" s="1081"/>
      <c r="F308" s="1081"/>
      <c r="G308" s="1081"/>
      <c r="H308" s="1081"/>
      <c r="I308" s="1081"/>
      <c r="J308" s="1081"/>
      <c r="K308" s="1081"/>
      <c r="L308" s="66"/>
      <c r="M308" s="721"/>
      <c r="N308" s="721"/>
      <c r="O308" s="721"/>
      <c r="P308" s="721"/>
      <c r="Q308" s="579"/>
    </row>
    <row r="309" spans="1:17" ht="26.25" customHeight="1" x14ac:dyDescent="0.15">
      <c r="A309" s="575"/>
      <c r="B309" s="1082" t="s">
        <v>240</v>
      </c>
      <c r="C309" s="1082"/>
      <c r="D309" s="1082"/>
      <c r="E309" s="1082"/>
      <c r="F309" s="1082"/>
      <c r="G309" s="1082"/>
      <c r="H309" s="1082"/>
      <c r="I309" s="1082"/>
      <c r="J309" s="1082"/>
      <c r="K309" s="1082"/>
      <c r="L309" s="66"/>
      <c r="M309" s="721"/>
      <c r="N309" s="721"/>
      <c r="O309" s="721"/>
      <c r="P309" s="721"/>
      <c r="Q309" s="579"/>
    </row>
    <row r="310" spans="1:17" ht="30" customHeight="1" x14ac:dyDescent="0.15">
      <c r="A310" s="575"/>
      <c r="B310" s="1075" t="s">
        <v>76</v>
      </c>
      <c r="C310" s="1075"/>
      <c r="D310" s="1075"/>
      <c r="E310" s="1075"/>
      <c r="F310" s="1075"/>
      <c r="G310" s="1075"/>
      <c r="H310" s="1075"/>
      <c r="I310" s="1075"/>
      <c r="J310" s="1075"/>
      <c r="K310" s="1075"/>
      <c r="L310" s="66"/>
      <c r="M310" s="721"/>
      <c r="N310" s="1076" t="s">
        <v>850</v>
      </c>
      <c r="O310" s="1076"/>
      <c r="P310" s="1076"/>
      <c r="Q310" s="1076"/>
    </row>
    <row r="311" spans="1:17" x14ac:dyDescent="0.15">
      <c r="B311" s="778" t="s">
        <v>856</v>
      </c>
      <c r="C311" s="779"/>
      <c r="D311" s="779"/>
      <c r="E311" s="779"/>
      <c r="F311" s="779"/>
      <c r="G311" s="779"/>
      <c r="H311" s="779"/>
      <c r="I311" s="779"/>
      <c r="J311" s="779"/>
      <c r="K311" s="779"/>
      <c r="L311" s="66"/>
    </row>
    <row r="312" spans="1:17" x14ac:dyDescent="0.15">
      <c r="B312" s="778" t="s">
        <v>857</v>
      </c>
      <c r="C312" s="66"/>
      <c r="D312" s="66"/>
      <c r="E312" s="66"/>
      <c r="F312" s="66"/>
      <c r="G312" s="66"/>
      <c r="H312" s="66"/>
      <c r="I312" s="66"/>
      <c r="J312" s="66"/>
      <c r="K312" s="66"/>
      <c r="L312" s="66"/>
    </row>
    <row r="313" spans="1:17" x14ac:dyDescent="0.15">
      <c r="B313" s="778" t="s">
        <v>858</v>
      </c>
      <c r="C313" s="66"/>
      <c r="D313" s="66"/>
      <c r="E313" s="66"/>
      <c r="F313" s="66"/>
      <c r="G313" s="66"/>
      <c r="H313" s="66"/>
      <c r="I313" s="66"/>
      <c r="J313" s="66"/>
      <c r="K313" s="66"/>
      <c r="L313" s="66"/>
    </row>
    <row r="314" spans="1:17" x14ac:dyDescent="0.15">
      <c r="B314" s="778" t="s">
        <v>859</v>
      </c>
      <c r="C314" s="66"/>
      <c r="D314" s="66"/>
      <c r="E314" s="66"/>
      <c r="F314" s="66"/>
      <c r="G314" s="66"/>
      <c r="H314" s="66"/>
      <c r="I314" s="66"/>
      <c r="J314" s="66"/>
      <c r="K314" s="66"/>
      <c r="L314" s="66"/>
    </row>
    <row r="315" spans="1:17" x14ac:dyDescent="0.15">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46"/>
  <sheetViews>
    <sheetView zoomScale="125" zoomScaleNormal="125" zoomScalePageLayoutView="125" workbookViewId="0">
      <pane xSplit="2" ySplit="6" topLeftCell="C76" activePane="bottomRight" state="frozen"/>
      <selection pane="topRight" activeCell="C1" sqref="C1"/>
      <selection pane="bottomLeft" activeCell="A7" sqref="A7"/>
      <selection pane="bottomRight" activeCell="G246" sqref="G246:H246"/>
    </sheetView>
  </sheetViews>
  <sheetFormatPr baseColWidth="10" defaultColWidth="9.1640625" defaultRowHeight="13" x14ac:dyDescent="0.15"/>
  <cols>
    <col min="1" max="1" width="5.5" style="378" customWidth="1"/>
    <col min="2" max="2" width="41.1640625" style="378" customWidth="1"/>
    <col min="3" max="3" width="7" style="370" customWidth="1"/>
    <col min="4" max="4" width="7" style="370" hidden="1" customWidth="1"/>
    <col min="5" max="5" width="6" style="370" customWidth="1"/>
    <col min="6" max="6" width="7.5" style="212" customWidth="1"/>
    <col min="7" max="7" width="6.83203125" style="370" customWidth="1"/>
    <col min="8" max="8" width="11.1640625" style="370" customWidth="1"/>
    <col min="9" max="10" width="8.33203125" style="370" customWidth="1"/>
    <col min="11" max="11" width="6.5" style="379" customWidth="1"/>
    <col min="12" max="12" width="7.6640625" style="379" customWidth="1"/>
    <col min="13" max="13" width="9.5" style="379" customWidth="1"/>
    <col min="14" max="14" width="11" style="379" customWidth="1"/>
    <col min="15" max="15" width="6.6640625" style="379" customWidth="1"/>
    <col min="16" max="16" width="9.6640625" style="379" customWidth="1"/>
    <col min="17" max="17" width="12.6640625" style="235" customWidth="1"/>
    <col min="18" max="16384" width="9.1640625" style="235"/>
  </cols>
  <sheetData>
    <row r="1" spans="1:17" ht="14.25" customHeight="1" x14ac:dyDescent="0.15">
      <c r="A1" s="1103" t="s">
        <v>3</v>
      </c>
      <c r="B1" s="1103"/>
      <c r="C1" s="1103"/>
      <c r="D1" s="413"/>
      <c r="E1" s="413"/>
      <c r="F1" s="413"/>
      <c r="G1" s="413"/>
      <c r="H1" s="211"/>
      <c r="I1" s="1062"/>
      <c r="J1" s="1062"/>
      <c r="K1" s="1062"/>
      <c r="L1" s="1062"/>
      <c r="M1" s="1062"/>
      <c r="N1" s="1062"/>
      <c r="O1" s="67"/>
      <c r="P1" s="67"/>
      <c r="Q1" s="371" t="s">
        <v>30</v>
      </c>
    </row>
    <row r="2" spans="1:17" x14ac:dyDescent="0.15">
      <c r="A2" s="1104" t="s">
        <v>554</v>
      </c>
      <c r="B2" s="1104"/>
      <c r="C2" s="1104"/>
      <c r="D2" s="414"/>
      <c r="E2" s="414"/>
      <c r="F2" s="413"/>
      <c r="G2" s="414"/>
      <c r="H2" s="211"/>
      <c r="I2" s="1062"/>
      <c r="J2" s="1062"/>
      <c r="K2" s="1062"/>
      <c r="L2" s="1062"/>
      <c r="M2" s="1062"/>
      <c r="N2" s="1062"/>
      <c r="O2" s="67"/>
      <c r="P2" s="67"/>
      <c r="Q2" s="67"/>
    </row>
    <row r="3" spans="1:17" ht="30" customHeight="1" x14ac:dyDescent="0.15">
      <c r="A3" s="1105" t="s">
        <v>642</v>
      </c>
      <c r="B3" s="1105"/>
      <c r="C3" s="1105"/>
      <c r="D3" s="1105"/>
      <c r="E3" s="1105"/>
      <c r="F3" s="1105"/>
      <c r="G3" s="1105"/>
      <c r="H3" s="1105"/>
      <c r="I3" s="1105"/>
      <c r="J3" s="1105"/>
      <c r="K3" s="1105"/>
      <c r="L3" s="1105"/>
      <c r="M3" s="1105"/>
      <c r="N3" s="1105"/>
      <c r="O3" s="1105"/>
      <c r="P3" s="1105"/>
      <c r="Q3" s="1105"/>
    </row>
    <row r="4" spans="1:17" x14ac:dyDescent="0.15">
      <c r="A4" s="73"/>
      <c r="B4" s="73"/>
      <c r="C4" s="74"/>
      <c r="D4" s="74"/>
      <c r="E4" s="74"/>
      <c r="F4" s="74"/>
      <c r="G4" s="74"/>
      <c r="H4" s="74"/>
      <c r="I4" s="74"/>
      <c r="J4" s="74"/>
      <c r="K4" s="73"/>
      <c r="L4" s="73"/>
      <c r="M4" s="73"/>
      <c r="N4" s="73" t="s">
        <v>20</v>
      </c>
      <c r="O4" s="73"/>
      <c r="P4" s="73"/>
      <c r="Q4" s="74"/>
    </row>
    <row r="5" spans="1:17" ht="133.5" customHeight="1" x14ac:dyDescent="0.15">
      <c r="A5" s="1106" t="s">
        <v>0</v>
      </c>
      <c r="B5" s="1098" t="s">
        <v>173</v>
      </c>
      <c r="C5" s="1098" t="s">
        <v>207</v>
      </c>
      <c r="D5" s="1098" t="s">
        <v>208</v>
      </c>
      <c r="E5" s="1098" t="s">
        <v>154</v>
      </c>
      <c r="F5" s="1098" t="s">
        <v>161</v>
      </c>
      <c r="G5" s="1098" t="s">
        <v>211</v>
      </c>
      <c r="H5" s="1098" t="s">
        <v>210</v>
      </c>
      <c r="I5" s="1100" t="s">
        <v>212</v>
      </c>
      <c r="J5" s="1101"/>
      <c r="K5" s="1102"/>
      <c r="L5" s="1098" t="s">
        <v>213</v>
      </c>
      <c r="M5" s="1098" t="s">
        <v>214</v>
      </c>
      <c r="N5" s="1098" t="s">
        <v>39</v>
      </c>
      <c r="O5" s="1098" t="s">
        <v>88</v>
      </c>
      <c r="P5" s="1098" t="s">
        <v>89</v>
      </c>
      <c r="Q5" s="1098" t="s">
        <v>2</v>
      </c>
    </row>
    <row r="6" spans="1:17" ht="50" customHeight="1" x14ac:dyDescent="0.15">
      <c r="A6" s="1107"/>
      <c r="B6" s="1099"/>
      <c r="C6" s="1099"/>
      <c r="D6" s="1099"/>
      <c r="E6" s="1099"/>
      <c r="F6" s="1099"/>
      <c r="G6" s="1099"/>
      <c r="H6" s="1099"/>
      <c r="I6" s="234" t="s">
        <v>162</v>
      </c>
      <c r="J6" s="234" t="s">
        <v>103</v>
      </c>
      <c r="K6" s="234" t="s">
        <v>160</v>
      </c>
      <c r="L6" s="1099"/>
      <c r="M6" s="1099"/>
      <c r="N6" s="1099"/>
      <c r="O6" s="1099"/>
      <c r="P6" s="1099"/>
      <c r="Q6" s="1099"/>
    </row>
    <row r="7" spans="1:17" s="372" customFormat="1" ht="30" customHeight="1" x14ac:dyDescent="0.15">
      <c r="A7" s="237" t="s">
        <v>117</v>
      </c>
      <c r="B7" s="238" t="s">
        <v>118</v>
      </c>
      <c r="C7" s="238" t="s">
        <v>119</v>
      </c>
      <c r="D7" s="239" t="s">
        <v>120</v>
      </c>
      <c r="E7" s="239" t="s">
        <v>120</v>
      </c>
      <c r="F7" s="239" t="s">
        <v>121</v>
      </c>
      <c r="G7" s="239" t="s">
        <v>122</v>
      </c>
      <c r="H7" s="239" t="s">
        <v>648</v>
      </c>
      <c r="I7" s="239" t="s">
        <v>125</v>
      </c>
      <c r="J7" s="239" t="s">
        <v>127</v>
      </c>
      <c r="K7" s="239" t="s">
        <v>136</v>
      </c>
      <c r="L7" s="239" t="s">
        <v>128</v>
      </c>
      <c r="M7" s="239" t="s">
        <v>129</v>
      </c>
      <c r="N7" s="239" t="s">
        <v>130</v>
      </c>
      <c r="O7" s="240" t="s">
        <v>131</v>
      </c>
      <c r="P7" s="240" t="s">
        <v>132</v>
      </c>
      <c r="Q7" s="239" t="s">
        <v>209</v>
      </c>
    </row>
    <row r="8" spans="1:17" ht="25" customHeight="1" x14ac:dyDescent="0.15">
      <c r="A8" s="247" t="s">
        <v>6</v>
      </c>
      <c r="B8" s="247" t="s">
        <v>297</v>
      </c>
      <c r="C8" s="248"/>
      <c r="D8" s="248"/>
      <c r="E8" s="248"/>
      <c r="F8" s="365"/>
      <c r="G8" s="248"/>
      <c r="H8" s="248"/>
      <c r="I8" s="248"/>
      <c r="J8" s="248"/>
      <c r="K8" s="247"/>
      <c r="L8" s="247"/>
      <c r="M8" s="247"/>
      <c r="N8" s="247"/>
      <c r="O8" s="247"/>
      <c r="P8" s="247"/>
      <c r="Q8" s="247"/>
    </row>
    <row r="9" spans="1:17" ht="25" customHeight="1" x14ac:dyDescent="0.15">
      <c r="A9" s="290" t="s">
        <v>7</v>
      </c>
      <c r="B9" s="290" t="s">
        <v>643</v>
      </c>
      <c r="C9" s="291"/>
      <c r="D9" s="291"/>
      <c r="E9" s="291"/>
      <c r="F9" s="366"/>
      <c r="G9" s="291"/>
      <c r="H9" s="291"/>
      <c r="I9" s="291"/>
      <c r="J9" s="291"/>
      <c r="K9" s="290"/>
      <c r="L9" s="290"/>
      <c r="M9" s="290"/>
      <c r="N9" s="290"/>
      <c r="O9" s="290"/>
      <c r="P9" s="290"/>
      <c r="Q9" s="290"/>
    </row>
    <row r="10" spans="1:17" ht="25" customHeight="1" x14ac:dyDescent="0.15">
      <c r="A10" s="290">
        <v>1</v>
      </c>
      <c r="B10" s="290" t="s">
        <v>4</v>
      </c>
      <c r="C10" s="291"/>
      <c r="D10" s="291"/>
      <c r="E10" s="291"/>
      <c r="F10" s="366"/>
      <c r="G10" s="291"/>
      <c r="H10" s="291"/>
      <c r="I10" s="291"/>
      <c r="J10" s="291"/>
      <c r="K10" s="290"/>
      <c r="L10" s="290"/>
      <c r="M10" s="290"/>
      <c r="N10" s="290"/>
      <c r="O10" s="290"/>
      <c r="P10" s="290"/>
      <c r="Q10" s="290"/>
    </row>
    <row r="11" spans="1:17" s="71" customFormat="1" ht="25" customHeight="1" x14ac:dyDescent="0.15">
      <c r="A11" s="292" t="s">
        <v>149</v>
      </c>
      <c r="B11" s="293" t="s">
        <v>163</v>
      </c>
      <c r="C11" s="294"/>
      <c r="D11" s="294"/>
      <c r="E11" s="294"/>
      <c r="F11" s="415"/>
      <c r="G11" s="294"/>
      <c r="H11" s="294"/>
      <c r="I11" s="295"/>
      <c r="J11" s="295"/>
      <c r="K11" s="295"/>
      <c r="L11" s="295"/>
      <c r="M11" s="295"/>
      <c r="N11" s="295"/>
      <c r="O11" s="295"/>
      <c r="P11" s="295"/>
      <c r="Q11" s="296"/>
    </row>
    <row r="12" spans="1:17" s="71" customFormat="1" ht="25" customHeight="1" x14ac:dyDescent="0.15">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5" customHeight="1" x14ac:dyDescent="0.15">
      <c r="A13" s="422" t="s">
        <v>230</v>
      </c>
      <c r="B13" s="450" t="s">
        <v>689</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5" customHeight="1" x14ac:dyDescent="0.15">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5" customHeight="1" x14ac:dyDescent="0.15">
      <c r="A15" s="422" t="s">
        <v>232</v>
      </c>
      <c r="B15" s="450" t="s">
        <v>690</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5" customHeight="1" x14ac:dyDescent="0.15">
      <c r="A16" s="422" t="s">
        <v>233</v>
      </c>
      <c r="B16" s="452" t="s">
        <v>691</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5" customHeight="1" x14ac:dyDescent="0.15">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5" customHeight="1" x14ac:dyDescent="0.15">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5" customHeight="1" x14ac:dyDescent="0.15">
      <c r="A19" s="422" t="s">
        <v>286</v>
      </c>
      <c r="B19" s="452" t="s">
        <v>692</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5" customHeight="1" x14ac:dyDescent="0.15">
      <c r="A20" s="422" t="s">
        <v>287</v>
      </c>
      <c r="B20" s="450" t="s">
        <v>693</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5" customHeight="1" x14ac:dyDescent="0.15">
      <c r="A21" s="422" t="s">
        <v>288</v>
      </c>
      <c r="B21" s="450" t="s">
        <v>694</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5" customHeight="1" x14ac:dyDescent="0.15">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5" customHeight="1" x14ac:dyDescent="0.15">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5" customHeight="1" x14ac:dyDescent="0.15">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5" customHeight="1" x14ac:dyDescent="0.15">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5" customHeight="1" x14ac:dyDescent="0.15">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5" customHeight="1" x14ac:dyDescent="0.15">
      <c r="A27" s="422" t="s">
        <v>415</v>
      </c>
      <c r="B27" s="453" t="s">
        <v>695</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5" customHeight="1" x14ac:dyDescent="0.15">
      <c r="A28" s="422" t="s">
        <v>416</v>
      </c>
      <c r="B28" s="450" t="s">
        <v>696</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5" customHeight="1" x14ac:dyDescent="0.15">
      <c r="A29" s="422" t="s">
        <v>417</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5" customHeight="1" x14ac:dyDescent="0.15">
      <c r="A30" s="422" t="s">
        <v>418</v>
      </c>
      <c r="B30" s="450" t="s">
        <v>697</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5" customHeight="1" x14ac:dyDescent="0.15">
      <c r="A31" s="422" t="s">
        <v>419</v>
      </c>
      <c r="B31" s="450" t="s">
        <v>698</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5" customHeight="1" x14ac:dyDescent="0.15">
      <c r="A32" s="422" t="s">
        <v>420</v>
      </c>
      <c r="B32" s="450" t="s">
        <v>699</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5" customHeight="1" x14ac:dyDescent="0.15">
      <c r="A33" s="422" t="s">
        <v>421</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5" customHeight="1" x14ac:dyDescent="0.15">
      <c r="A34" s="422" t="s">
        <v>422</v>
      </c>
      <c r="B34" s="457" t="s">
        <v>700</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5" customHeight="1" x14ac:dyDescent="0.15">
      <c r="A35" s="422" t="s">
        <v>423</v>
      </c>
      <c r="B35" s="450" t="s">
        <v>701</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5" customHeight="1" x14ac:dyDescent="0.15">
      <c r="A36" s="422" t="s">
        <v>424</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5" customHeight="1" x14ac:dyDescent="0.15">
      <c r="A37" s="422" t="s">
        <v>425</v>
      </c>
      <c r="B37" s="450" t="s">
        <v>702</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5" customHeight="1" x14ac:dyDescent="0.15">
      <c r="A38" s="422" t="s">
        <v>426</v>
      </c>
      <c r="B38" s="450" t="s">
        <v>696</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5" customHeight="1" x14ac:dyDescent="0.15">
      <c r="A39" s="422" t="s">
        <v>427</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5" customHeight="1" x14ac:dyDescent="0.15">
      <c r="A40" s="422" t="s">
        <v>428</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5" customHeight="1" x14ac:dyDescent="0.15">
      <c r="A41" s="422" t="s">
        <v>429</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5" customHeight="1" x14ac:dyDescent="0.15">
      <c r="A42" s="422" t="s">
        <v>430</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5" customHeight="1" x14ac:dyDescent="0.15">
      <c r="A43" s="422" t="s">
        <v>431</v>
      </c>
      <c r="B43" s="454" t="s">
        <v>703</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5" customHeight="1" x14ac:dyDescent="0.15">
      <c r="A44" s="422" t="s">
        <v>704</v>
      </c>
      <c r="B44" s="458" t="s">
        <v>705</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5" customHeight="1" x14ac:dyDescent="0.15">
      <c r="A45" s="422" t="s">
        <v>706</v>
      </c>
      <c r="B45" s="460" t="s">
        <v>707</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5" customHeight="1" x14ac:dyDescent="0.15">
      <c r="A46" s="422" t="s">
        <v>708</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5" customHeight="1" x14ac:dyDescent="0.15">
      <c r="A47" s="422" t="s">
        <v>709</v>
      </c>
      <c r="B47" s="461" t="s">
        <v>261</v>
      </c>
      <c r="C47" s="459">
        <v>2</v>
      </c>
      <c r="D47" s="425">
        <v>1</v>
      </c>
      <c r="E47" s="425">
        <v>2</v>
      </c>
      <c r="F47" s="415"/>
      <c r="G47" s="415"/>
      <c r="H47" s="415"/>
      <c r="I47" s="300"/>
      <c r="J47" s="300"/>
      <c r="K47" s="300"/>
      <c r="L47" s="300"/>
      <c r="M47" s="300"/>
      <c r="N47" s="300"/>
      <c r="O47" s="300"/>
      <c r="P47" s="300"/>
      <c r="Q47" s="301"/>
    </row>
    <row r="48" spans="1:17" s="71" customFormat="1" ht="25" customHeight="1" x14ac:dyDescent="0.15">
      <c r="A48" s="422" t="s">
        <v>710</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5" customHeight="1" x14ac:dyDescent="0.15">
      <c r="A49" s="422" t="s">
        <v>711</v>
      </c>
      <c r="B49" s="462" t="s">
        <v>712</v>
      </c>
      <c r="C49" s="459">
        <v>1</v>
      </c>
      <c r="D49" s="425">
        <v>1.4</v>
      </c>
      <c r="E49" s="425">
        <v>14</v>
      </c>
      <c r="F49" s="415"/>
      <c r="G49" s="415"/>
      <c r="H49" s="415"/>
      <c r="I49" s="415"/>
      <c r="J49" s="300"/>
      <c r="K49" s="300"/>
      <c r="L49" s="300"/>
      <c r="M49" s="300"/>
      <c r="N49" s="300"/>
      <c r="O49" s="300"/>
      <c r="P49" s="300"/>
      <c r="Q49" s="301"/>
    </row>
    <row r="50" spans="1:17" s="71" customFormat="1" ht="25" customHeight="1" x14ac:dyDescent="0.15">
      <c r="A50" s="422" t="s">
        <v>713</v>
      </c>
      <c r="B50" s="463" t="s">
        <v>434</v>
      </c>
      <c r="C50" s="464">
        <v>1</v>
      </c>
      <c r="D50" s="464">
        <v>1.4</v>
      </c>
      <c r="E50" s="464">
        <v>2</v>
      </c>
      <c r="F50" s="415"/>
      <c r="G50" s="415"/>
      <c r="H50" s="415"/>
      <c r="I50" s="415"/>
      <c r="J50" s="300">
        <v>10</v>
      </c>
      <c r="K50" s="300"/>
      <c r="L50" s="300"/>
      <c r="M50" s="300"/>
      <c r="N50" s="300"/>
      <c r="O50" s="300"/>
      <c r="P50" s="300"/>
      <c r="Q50" s="1097" t="s">
        <v>552</v>
      </c>
    </row>
    <row r="51" spans="1:17" s="71" customFormat="1" ht="25" customHeight="1" x14ac:dyDescent="0.15">
      <c r="A51" s="465" t="s">
        <v>150</v>
      </c>
      <c r="B51" s="466" t="s">
        <v>153</v>
      </c>
      <c r="C51" s="425">
        <v>0</v>
      </c>
      <c r="D51" s="425">
        <v>0</v>
      </c>
      <c r="E51" s="425">
        <v>0</v>
      </c>
      <c r="F51" s="415"/>
      <c r="G51" s="415"/>
      <c r="H51" s="415"/>
      <c r="I51" s="415"/>
      <c r="J51" s="300">
        <v>15</v>
      </c>
      <c r="K51" s="300"/>
      <c r="L51" s="300"/>
      <c r="M51" s="300"/>
      <c r="N51" s="300"/>
      <c r="O51" s="300"/>
      <c r="P51" s="300"/>
      <c r="Q51" s="1097"/>
    </row>
    <row r="52" spans="1:17" s="71" customFormat="1" ht="25" customHeight="1" x14ac:dyDescent="0.15">
      <c r="A52" s="467" t="s">
        <v>235</v>
      </c>
      <c r="B52" s="422" t="s">
        <v>158</v>
      </c>
      <c r="C52" s="425">
        <v>4</v>
      </c>
      <c r="D52" s="425">
        <v>1.4</v>
      </c>
      <c r="E52" s="425">
        <v>4</v>
      </c>
      <c r="F52" s="415"/>
      <c r="G52" s="415"/>
      <c r="H52" s="415"/>
      <c r="I52" s="415"/>
      <c r="J52" s="300">
        <v>5</v>
      </c>
      <c r="K52" s="300"/>
      <c r="L52" s="300"/>
      <c r="M52" s="300"/>
      <c r="N52" s="300"/>
      <c r="O52" s="300"/>
      <c r="P52" s="300"/>
      <c r="Q52" s="1097"/>
    </row>
    <row r="53" spans="1:17" s="71" customFormat="1" ht="25" customHeight="1" x14ac:dyDescent="0.15">
      <c r="A53" s="467" t="s">
        <v>236</v>
      </c>
      <c r="B53" s="422" t="s">
        <v>159</v>
      </c>
      <c r="C53" s="425"/>
      <c r="D53" s="425"/>
      <c r="E53" s="425"/>
      <c r="F53" s="415"/>
      <c r="G53" s="415"/>
      <c r="H53" s="415"/>
      <c r="I53" s="300"/>
      <c r="J53" s="300"/>
      <c r="K53" s="300"/>
      <c r="L53" s="300"/>
      <c r="M53" s="300"/>
      <c r="N53" s="300"/>
      <c r="O53" s="300"/>
      <c r="P53" s="300"/>
      <c r="Q53" s="301"/>
    </row>
    <row r="54" spans="1:17" s="71" customFormat="1" ht="25" customHeight="1" x14ac:dyDescent="0.15">
      <c r="A54" s="467"/>
      <c r="B54" s="468" t="s">
        <v>358</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5" customHeight="1" x14ac:dyDescent="0.15">
      <c r="A55" s="465"/>
      <c r="B55" s="468" t="s">
        <v>548</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5" customHeight="1" x14ac:dyDescent="0.15">
      <c r="A56" s="467" t="s">
        <v>556</v>
      </c>
      <c r="B56" s="422" t="s">
        <v>549</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5" customHeight="1" x14ac:dyDescent="0.15">
      <c r="A57" s="467" t="s">
        <v>557</v>
      </c>
      <c r="B57" s="422" t="s">
        <v>550</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5" customHeight="1" x14ac:dyDescent="0.15">
      <c r="A58" s="467" t="s">
        <v>558</v>
      </c>
      <c r="B58" s="450" t="s">
        <v>551</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5" customHeight="1" x14ac:dyDescent="0.15">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5" customHeight="1" x14ac:dyDescent="0.15">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5" customHeight="1" x14ac:dyDescent="0.15">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5" customHeight="1" x14ac:dyDescent="0.15">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5" customHeight="1" x14ac:dyDescent="0.15">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5" customHeight="1" x14ac:dyDescent="0.15">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5" customHeight="1" x14ac:dyDescent="0.15">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5" customHeight="1" x14ac:dyDescent="0.15">
      <c r="A66" s="422" t="s">
        <v>234</v>
      </c>
      <c r="B66" s="423" t="s">
        <v>555</v>
      </c>
      <c r="C66" s="425">
        <v>3</v>
      </c>
      <c r="D66" s="425">
        <v>1</v>
      </c>
      <c r="E66" s="425">
        <v>1</v>
      </c>
      <c r="F66" s="415"/>
      <c r="G66" s="415"/>
      <c r="H66" s="415"/>
      <c r="I66" s="300"/>
      <c r="J66" s="300"/>
      <c r="K66" s="300"/>
      <c r="L66" s="300"/>
      <c r="M66" s="300"/>
      <c r="N66" s="300"/>
      <c r="O66" s="300"/>
      <c r="P66" s="300"/>
      <c r="Q66" s="301"/>
    </row>
    <row r="67" spans="1:17" s="71" customFormat="1" ht="25" customHeight="1" x14ac:dyDescent="0.15">
      <c r="A67" s="435" t="s">
        <v>150</v>
      </c>
      <c r="B67" s="436" t="s">
        <v>491</v>
      </c>
      <c r="C67" s="429"/>
      <c r="D67" s="429"/>
      <c r="E67" s="429"/>
      <c r="F67" s="415"/>
      <c r="G67" s="415"/>
      <c r="H67" s="415"/>
      <c r="I67" s="300"/>
      <c r="J67" s="300"/>
      <c r="K67" s="300"/>
      <c r="L67" s="300"/>
      <c r="M67" s="300"/>
      <c r="N67" s="300"/>
      <c r="O67" s="300"/>
      <c r="P67" s="300"/>
      <c r="Q67" s="301"/>
    </row>
    <row r="68" spans="1:17" s="71" customFormat="1" ht="25" customHeight="1" x14ac:dyDescent="0.15">
      <c r="A68" s="435"/>
      <c r="B68" s="428" t="s">
        <v>714</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5" customHeight="1" x14ac:dyDescent="0.15">
      <c r="A69" s="422"/>
      <c r="B69" s="468" t="s">
        <v>358</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5" customHeight="1" x14ac:dyDescent="0.15">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5" customHeight="1" x14ac:dyDescent="0.15">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5" customHeight="1" x14ac:dyDescent="0.15">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5" customHeight="1" x14ac:dyDescent="0.15">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5" customHeight="1" x14ac:dyDescent="0.15">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5" customHeight="1" x14ac:dyDescent="0.15">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5" customHeight="1" x14ac:dyDescent="0.15">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5" customHeight="1" x14ac:dyDescent="0.15">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5" customHeight="1" x14ac:dyDescent="0.15">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5" customHeight="1" x14ac:dyDescent="0.15">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5" customHeight="1" x14ac:dyDescent="0.15">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5" customHeight="1" x14ac:dyDescent="0.15">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5" customHeight="1" x14ac:dyDescent="0.15">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5" customHeight="1" x14ac:dyDescent="0.15">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5" customHeight="1" x14ac:dyDescent="0.15">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5" customHeight="1" x14ac:dyDescent="0.15">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5" customHeight="1" x14ac:dyDescent="0.15">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5" customHeight="1" x14ac:dyDescent="0.15">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5" customHeight="1" x14ac:dyDescent="0.15">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5" customHeight="1" x14ac:dyDescent="0.15">
      <c r="A89" s="473"/>
      <c r="B89" s="468" t="s">
        <v>358</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5" customHeight="1" x14ac:dyDescent="0.15">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5" customHeight="1" x14ac:dyDescent="0.15">
      <c r="A91" s="474"/>
      <c r="B91" s="474" t="s">
        <v>395</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5" customHeight="1" x14ac:dyDescent="0.15">
      <c r="A92" s="290" t="s">
        <v>19</v>
      </c>
      <c r="B92" s="290" t="s">
        <v>396</v>
      </c>
      <c r="C92" s="415"/>
      <c r="D92" s="415"/>
      <c r="E92" s="415"/>
      <c r="F92" s="415"/>
      <c r="G92" s="415"/>
      <c r="H92" s="415"/>
      <c r="I92" s="300"/>
      <c r="J92" s="300"/>
      <c r="K92" s="300"/>
      <c r="L92" s="300"/>
      <c r="M92" s="300"/>
      <c r="N92" s="300"/>
      <c r="O92" s="300"/>
      <c r="P92" s="300"/>
      <c r="Q92" s="301"/>
    </row>
    <row r="93" spans="1:17" s="71" customFormat="1" ht="25" customHeight="1" x14ac:dyDescent="0.15">
      <c r="A93" s="315" t="s">
        <v>398</v>
      </c>
      <c r="B93" s="315" t="s">
        <v>399</v>
      </c>
      <c r="C93" s="415"/>
      <c r="D93" s="415"/>
      <c r="E93" s="415"/>
      <c r="F93" s="415"/>
      <c r="G93" s="415"/>
      <c r="H93" s="415"/>
      <c r="I93" s="300"/>
      <c r="J93" s="300"/>
      <c r="K93" s="300"/>
      <c r="L93" s="300"/>
      <c r="M93" s="300"/>
      <c r="N93" s="300"/>
      <c r="O93" s="300"/>
      <c r="P93" s="300"/>
      <c r="Q93" s="301"/>
    </row>
    <row r="94" spans="1:17" s="71" customFormat="1" ht="25" customHeight="1" x14ac:dyDescent="0.15">
      <c r="A94" s="315">
        <v>1</v>
      </c>
      <c r="B94" s="315" t="s">
        <v>400</v>
      </c>
      <c r="C94" s="415"/>
      <c r="D94" s="415"/>
      <c r="E94" s="415"/>
      <c r="F94" s="415"/>
      <c r="G94" s="415"/>
      <c r="H94" s="415"/>
      <c r="I94" s="300"/>
      <c r="J94" s="300"/>
      <c r="K94" s="300"/>
      <c r="L94" s="300"/>
      <c r="M94" s="300"/>
      <c r="N94" s="300"/>
      <c r="O94" s="300"/>
      <c r="P94" s="300"/>
      <c r="Q94" s="301"/>
    </row>
    <row r="95" spans="1:17" s="71" customFormat="1" ht="25" customHeight="1" x14ac:dyDescent="0.15">
      <c r="A95" s="316" t="s">
        <v>149</v>
      </c>
      <c r="B95" s="317" t="s">
        <v>163</v>
      </c>
      <c r="C95" s="415"/>
      <c r="D95" s="415"/>
      <c r="E95" s="415"/>
      <c r="F95" s="415"/>
      <c r="G95" s="415"/>
      <c r="H95" s="415"/>
      <c r="I95" s="300"/>
      <c r="J95" s="300"/>
      <c r="K95" s="300"/>
      <c r="L95" s="300"/>
      <c r="M95" s="300"/>
      <c r="N95" s="300"/>
      <c r="O95" s="300"/>
      <c r="P95" s="300"/>
      <c r="Q95" s="301"/>
    </row>
    <row r="96" spans="1:17" s="71" customFormat="1" ht="25" customHeight="1" x14ac:dyDescent="0.15">
      <c r="A96" s="422" t="s">
        <v>229</v>
      </c>
      <c r="B96" s="423" t="s">
        <v>649</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5" customHeight="1" x14ac:dyDescent="0.15">
      <c r="A97" s="422" t="s">
        <v>230</v>
      </c>
      <c r="B97" s="423" t="s">
        <v>650</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5" customHeight="1" x14ac:dyDescent="0.15">
      <c r="A98" s="422" t="s">
        <v>231</v>
      </c>
      <c r="B98" s="423" t="s">
        <v>651</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5" customHeight="1" x14ac:dyDescent="0.15">
      <c r="A99" s="422" t="s">
        <v>231</v>
      </c>
      <c r="B99" s="423" t="s">
        <v>652</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5" customHeight="1" x14ac:dyDescent="0.15">
      <c r="A100" s="422" t="s">
        <v>232</v>
      </c>
      <c r="B100" s="423" t="s">
        <v>653</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5" customHeight="1" x14ac:dyDescent="0.15">
      <c r="A101" s="422" t="s">
        <v>233</v>
      </c>
      <c r="B101" s="423" t="s">
        <v>406</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5" customHeight="1" x14ac:dyDescent="0.15">
      <c r="A102" s="422" t="s">
        <v>285</v>
      </c>
      <c r="B102" s="423" t="s">
        <v>654</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5" customHeight="1" x14ac:dyDescent="0.15">
      <c r="A103" s="422" t="s">
        <v>286</v>
      </c>
      <c r="B103" s="423" t="s">
        <v>655</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5" customHeight="1" x14ac:dyDescent="0.15">
      <c r="A104" s="422" t="s">
        <v>287</v>
      </c>
      <c r="B104" s="423" t="s">
        <v>656</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5" customHeight="1" x14ac:dyDescent="0.15">
      <c r="A105" s="422" t="s">
        <v>288</v>
      </c>
      <c r="B105" s="423" t="s">
        <v>657</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5" customHeight="1" x14ac:dyDescent="0.15">
      <c r="A106" s="422" t="s">
        <v>289</v>
      </c>
      <c r="B106" s="423" t="s">
        <v>658</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5" customHeight="1" x14ac:dyDescent="0.15">
      <c r="A107" s="422" t="s">
        <v>292</v>
      </c>
      <c r="B107" s="423" t="s">
        <v>659</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5" customHeight="1" x14ac:dyDescent="0.15">
      <c r="A108" s="422" t="s">
        <v>293</v>
      </c>
      <c r="B108" s="423" t="s">
        <v>660</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5" customHeight="1" x14ac:dyDescent="0.15">
      <c r="A109" s="422" t="s">
        <v>294</v>
      </c>
      <c r="B109" s="423" t="s">
        <v>521</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5" customHeight="1" x14ac:dyDescent="0.15">
      <c r="A110" s="422" t="s">
        <v>295</v>
      </c>
      <c r="B110" s="426" t="s">
        <v>661</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5" customHeight="1" x14ac:dyDescent="0.15">
      <c r="A111" s="422" t="s">
        <v>416</v>
      </c>
      <c r="B111" s="426" t="s">
        <v>662</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5" customHeight="1" x14ac:dyDescent="0.15">
      <c r="A112" s="422" t="s">
        <v>417</v>
      </c>
      <c r="B112" s="426" t="s">
        <v>663</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5" customHeight="1" x14ac:dyDescent="0.15">
      <c r="A113" s="422" t="s">
        <v>418</v>
      </c>
      <c r="B113" s="426" t="s">
        <v>664</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5" customHeight="1" x14ac:dyDescent="0.15">
      <c r="A114" s="422" t="s">
        <v>419</v>
      </c>
      <c r="B114" s="426" t="s">
        <v>397</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5" customHeight="1" x14ac:dyDescent="0.15">
      <c r="A115" s="422" t="s">
        <v>420</v>
      </c>
      <c r="B115" s="426" t="s">
        <v>665</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5" customHeight="1" x14ac:dyDescent="0.15">
      <c r="A116" s="422"/>
      <c r="B116" s="426" t="s">
        <v>666</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5" customHeight="1" x14ac:dyDescent="0.15">
      <c r="A117" s="422" t="s">
        <v>421</v>
      </c>
      <c r="B117" s="426" t="s">
        <v>667</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5" customHeight="1" x14ac:dyDescent="0.15">
      <c r="A118" s="422"/>
      <c r="B118" s="426" t="s">
        <v>668</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5" customHeight="1" x14ac:dyDescent="0.15">
      <c r="A119" s="422" t="s">
        <v>422</v>
      </c>
      <c r="B119" s="426" t="s">
        <v>669</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5" customHeight="1" x14ac:dyDescent="0.15">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5" customHeight="1" x14ac:dyDescent="0.15">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5" customHeight="1" x14ac:dyDescent="0.15">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5" customHeight="1" x14ac:dyDescent="0.15">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5" customHeight="1" x14ac:dyDescent="0.15">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5" customHeight="1" x14ac:dyDescent="0.15">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5" customHeight="1" x14ac:dyDescent="0.15">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5" customHeight="1" x14ac:dyDescent="0.15">
      <c r="A127" s="427"/>
      <c r="B127" s="439" t="s">
        <v>401</v>
      </c>
      <c r="C127" s="429">
        <v>4</v>
      </c>
      <c r="D127" s="429">
        <v>1.4</v>
      </c>
      <c r="E127" s="429">
        <v>6</v>
      </c>
      <c r="F127" s="415"/>
      <c r="G127" s="294"/>
      <c r="H127" s="294"/>
      <c r="I127" s="294"/>
      <c r="J127" s="294"/>
      <c r="K127" s="294"/>
      <c r="L127" s="300"/>
      <c r="M127" s="300"/>
      <c r="N127" s="300"/>
      <c r="O127" s="300"/>
      <c r="P127" s="300"/>
      <c r="Q127" s="301"/>
    </row>
    <row r="128" spans="1:17" s="71" customFormat="1" ht="25" customHeight="1" x14ac:dyDescent="0.15">
      <c r="A128" s="430">
        <v>2</v>
      </c>
      <c r="B128" s="430" t="s">
        <v>523</v>
      </c>
      <c r="C128" s="429"/>
      <c r="D128" s="429"/>
      <c r="E128" s="429"/>
      <c r="F128" s="318"/>
      <c r="G128" s="320">
        <v>70</v>
      </c>
      <c r="H128" s="415"/>
      <c r="I128" s="415"/>
      <c r="J128" s="319">
        <v>5</v>
      </c>
      <c r="K128" s="298"/>
      <c r="L128" s="300"/>
      <c r="M128" s="300"/>
      <c r="N128" s="300"/>
      <c r="O128" s="300"/>
      <c r="P128" s="300"/>
      <c r="Q128" s="1097" t="s">
        <v>552</v>
      </c>
    </row>
    <row r="129" spans="1:17" s="71" customFormat="1" ht="25" customHeight="1" x14ac:dyDescent="0.15">
      <c r="A129" s="431" t="s">
        <v>149</v>
      </c>
      <c r="B129" s="432" t="s">
        <v>167</v>
      </c>
      <c r="C129" s="429"/>
      <c r="D129" s="429"/>
      <c r="E129" s="429"/>
      <c r="F129" s="318"/>
      <c r="G129" s="320">
        <v>70</v>
      </c>
      <c r="H129" s="415"/>
      <c r="I129" s="415"/>
      <c r="J129" s="319">
        <v>5</v>
      </c>
      <c r="K129" s="298"/>
      <c r="L129" s="300"/>
      <c r="M129" s="300"/>
      <c r="N129" s="300"/>
      <c r="O129" s="300"/>
      <c r="P129" s="300"/>
      <c r="Q129" s="1097"/>
    </row>
    <row r="130" spans="1:17" s="71" customFormat="1" ht="25" customHeight="1" x14ac:dyDescent="0.15">
      <c r="A130" s="428" t="s">
        <v>229</v>
      </c>
      <c r="B130" s="433" t="s">
        <v>670</v>
      </c>
      <c r="C130" s="429">
        <v>3</v>
      </c>
      <c r="D130" s="429">
        <v>1</v>
      </c>
      <c r="E130" s="429">
        <v>1</v>
      </c>
      <c r="F130" s="302"/>
      <c r="G130" s="320">
        <v>70</v>
      </c>
      <c r="H130" s="298"/>
      <c r="I130" s="298"/>
      <c r="J130" s="319">
        <v>5</v>
      </c>
      <c r="K130" s="298"/>
      <c r="L130" s="298"/>
      <c r="M130" s="300"/>
      <c r="N130" s="300"/>
      <c r="O130" s="300"/>
      <c r="P130" s="300"/>
      <c r="Q130" s="1097"/>
    </row>
    <row r="131" spans="1:17" s="71" customFormat="1" ht="25" customHeight="1" x14ac:dyDescent="0.15">
      <c r="A131" s="428" t="s">
        <v>230</v>
      </c>
      <c r="B131" s="433" t="s">
        <v>671</v>
      </c>
      <c r="C131" s="429">
        <v>3</v>
      </c>
      <c r="D131" s="429">
        <v>1</v>
      </c>
      <c r="E131" s="429">
        <v>1</v>
      </c>
      <c r="F131" s="302"/>
      <c r="G131" s="320">
        <v>70</v>
      </c>
      <c r="H131" s="298"/>
      <c r="I131" s="298"/>
      <c r="J131" s="319">
        <v>5</v>
      </c>
      <c r="K131" s="298"/>
      <c r="L131" s="298"/>
      <c r="M131" s="300"/>
      <c r="N131" s="300"/>
      <c r="O131" s="300"/>
      <c r="P131" s="300"/>
      <c r="Q131" s="1097"/>
    </row>
    <row r="132" spans="1:17" s="71" customFormat="1" ht="25" customHeight="1" x14ac:dyDescent="0.15">
      <c r="A132" s="428" t="s">
        <v>231</v>
      </c>
      <c r="B132" s="433" t="s">
        <v>672</v>
      </c>
      <c r="C132" s="429">
        <v>3</v>
      </c>
      <c r="D132" s="429">
        <v>1</v>
      </c>
      <c r="E132" s="429">
        <v>1</v>
      </c>
      <c r="F132" s="302"/>
      <c r="G132" s="320">
        <v>70</v>
      </c>
      <c r="H132" s="298"/>
      <c r="I132" s="298"/>
      <c r="J132" s="319">
        <v>5</v>
      </c>
      <c r="K132" s="298"/>
      <c r="L132" s="298"/>
      <c r="M132" s="300"/>
      <c r="N132" s="300"/>
      <c r="O132" s="300"/>
      <c r="P132" s="300"/>
      <c r="Q132" s="1097"/>
    </row>
    <row r="133" spans="1:17" s="71" customFormat="1" ht="25" customHeight="1" x14ac:dyDescent="0.15">
      <c r="A133" s="428" t="s">
        <v>232</v>
      </c>
      <c r="B133" s="433" t="s">
        <v>673</v>
      </c>
      <c r="C133" s="429">
        <v>3</v>
      </c>
      <c r="D133" s="429">
        <v>1</v>
      </c>
      <c r="E133" s="429">
        <v>1</v>
      </c>
      <c r="F133" s="302"/>
      <c r="G133" s="320">
        <v>70</v>
      </c>
      <c r="H133" s="298"/>
      <c r="I133" s="298"/>
      <c r="J133" s="319">
        <v>5</v>
      </c>
      <c r="K133" s="298"/>
      <c r="L133" s="298"/>
      <c r="M133" s="300"/>
      <c r="N133" s="300"/>
      <c r="O133" s="300"/>
      <c r="P133" s="300"/>
      <c r="Q133" s="1097"/>
    </row>
    <row r="134" spans="1:17" s="71" customFormat="1" ht="25" customHeight="1" x14ac:dyDescent="0.15">
      <c r="A134" s="428" t="s">
        <v>233</v>
      </c>
      <c r="B134" s="428" t="s">
        <v>522</v>
      </c>
      <c r="C134" s="429">
        <v>3</v>
      </c>
      <c r="D134" s="429">
        <v>1</v>
      </c>
      <c r="E134" s="429">
        <v>1</v>
      </c>
      <c r="F134" s="302"/>
      <c r="G134" s="320">
        <v>70</v>
      </c>
      <c r="H134" s="298"/>
      <c r="I134" s="298"/>
      <c r="J134" s="319">
        <v>5</v>
      </c>
      <c r="K134" s="298"/>
      <c r="L134" s="298"/>
      <c r="M134" s="300"/>
      <c r="N134" s="300"/>
      <c r="O134" s="300"/>
      <c r="P134" s="300"/>
      <c r="Q134" s="1097"/>
    </row>
    <row r="135" spans="1:17" s="71" customFormat="1" ht="25" customHeight="1" x14ac:dyDescent="0.15">
      <c r="A135" s="428" t="s">
        <v>234</v>
      </c>
      <c r="B135" s="434" t="s">
        <v>674</v>
      </c>
      <c r="C135" s="429">
        <v>3</v>
      </c>
      <c r="D135" s="429">
        <v>1</v>
      </c>
      <c r="E135" s="429">
        <v>1</v>
      </c>
      <c r="F135" s="308"/>
      <c r="G135" s="308"/>
      <c r="H135" s="308"/>
      <c r="I135" s="294"/>
      <c r="J135" s="294"/>
      <c r="K135" s="294"/>
      <c r="L135" s="300"/>
      <c r="M135" s="300"/>
      <c r="N135" s="300"/>
      <c r="O135" s="300"/>
      <c r="P135" s="300"/>
      <c r="Q135" s="301"/>
    </row>
    <row r="136" spans="1:17" s="71" customFormat="1" ht="25" customHeight="1" x14ac:dyDescent="0.15">
      <c r="A136" s="427" t="s">
        <v>285</v>
      </c>
      <c r="B136" s="434" t="s">
        <v>675</v>
      </c>
      <c r="C136" s="429">
        <v>3</v>
      </c>
      <c r="D136" s="429">
        <v>1</v>
      </c>
      <c r="E136" s="429">
        <v>1</v>
      </c>
      <c r="F136" s="308"/>
      <c r="G136" s="308"/>
      <c r="H136" s="308"/>
      <c r="I136" s="294"/>
      <c r="J136" s="294"/>
      <c r="K136" s="294"/>
      <c r="L136" s="300"/>
      <c r="M136" s="300"/>
      <c r="N136" s="300"/>
      <c r="O136" s="300"/>
      <c r="P136" s="300"/>
      <c r="Q136" s="301"/>
    </row>
    <row r="137" spans="1:17" s="71" customFormat="1" ht="25" customHeight="1" x14ac:dyDescent="0.15">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5" customHeight="1" x14ac:dyDescent="0.15">
      <c r="A138" s="435" t="s">
        <v>150</v>
      </c>
      <c r="B138" s="436" t="s">
        <v>491</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5" customHeight="1" x14ac:dyDescent="0.15">
      <c r="A139" s="435"/>
      <c r="B139" s="428" t="s">
        <v>676</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5" customHeight="1" x14ac:dyDescent="0.15">
      <c r="A140" s="427"/>
      <c r="B140" s="437" t="s">
        <v>401</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5" customHeight="1" x14ac:dyDescent="0.15">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5" customHeight="1" x14ac:dyDescent="0.15">
      <c r="A142" s="430" t="s">
        <v>402</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5" customHeight="1" x14ac:dyDescent="0.15">
      <c r="A143" s="427" t="s">
        <v>231</v>
      </c>
      <c r="B143" s="438" t="s">
        <v>677</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5" customHeight="1" x14ac:dyDescent="0.15">
      <c r="A144" s="427" t="s">
        <v>232</v>
      </c>
      <c r="B144" s="438" t="s">
        <v>678</v>
      </c>
      <c r="C144" s="429">
        <v>3</v>
      </c>
      <c r="D144" s="429">
        <v>1</v>
      </c>
      <c r="E144" s="429">
        <v>7</v>
      </c>
      <c r="F144" s="308"/>
      <c r="G144" s="308"/>
      <c r="H144" s="308"/>
      <c r="I144" s="325"/>
      <c r="J144" s="325"/>
      <c r="K144" s="294"/>
      <c r="L144" s="300"/>
      <c r="M144" s="300"/>
      <c r="N144" s="300"/>
      <c r="O144" s="300"/>
      <c r="P144" s="300"/>
      <c r="Q144" s="301"/>
    </row>
    <row r="145" spans="1:17" s="71" customFormat="1" ht="25" customHeight="1" x14ac:dyDescent="0.15">
      <c r="A145" s="427" t="s">
        <v>233</v>
      </c>
      <c r="B145" s="438" t="s">
        <v>679</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5" customHeight="1" x14ac:dyDescent="0.15">
      <c r="A146" s="427" t="s">
        <v>234</v>
      </c>
      <c r="B146" s="438" t="s">
        <v>680</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5" customHeight="1" x14ac:dyDescent="0.15">
      <c r="A147" s="427" t="s">
        <v>285</v>
      </c>
      <c r="B147" s="438" t="s">
        <v>681</v>
      </c>
      <c r="C147" s="429">
        <v>2</v>
      </c>
      <c r="D147" s="429">
        <v>1</v>
      </c>
      <c r="E147" s="429">
        <v>10</v>
      </c>
      <c r="F147" s="308"/>
      <c r="G147" s="308"/>
      <c r="H147" s="308"/>
      <c r="I147" s="325"/>
      <c r="J147" s="300"/>
      <c r="K147" s="300"/>
      <c r="L147" s="300"/>
      <c r="M147" s="300"/>
      <c r="N147" s="300"/>
      <c r="O147" s="300"/>
      <c r="P147" s="300"/>
      <c r="Q147" s="301"/>
    </row>
    <row r="148" spans="1:17" s="71" customFormat="1" ht="25" customHeight="1" x14ac:dyDescent="0.15">
      <c r="A148" s="427" t="s">
        <v>287</v>
      </c>
      <c r="B148" s="434" t="s">
        <v>682</v>
      </c>
      <c r="C148" s="429">
        <v>3</v>
      </c>
      <c r="D148" s="429">
        <v>1</v>
      </c>
      <c r="E148" s="429">
        <v>10</v>
      </c>
      <c r="F148" s="308"/>
      <c r="G148" s="308"/>
      <c r="H148" s="308"/>
      <c r="I148" s="325"/>
      <c r="J148" s="300"/>
      <c r="K148" s="300"/>
      <c r="L148" s="300"/>
      <c r="M148" s="300"/>
      <c r="N148" s="300"/>
      <c r="O148" s="300"/>
      <c r="P148" s="300"/>
      <c r="Q148" s="301"/>
    </row>
    <row r="149" spans="1:17" s="71" customFormat="1" ht="25" customHeight="1" x14ac:dyDescent="0.15">
      <c r="A149" s="427" t="s">
        <v>289</v>
      </c>
      <c r="B149" s="428" t="s">
        <v>683</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5" customHeight="1" x14ac:dyDescent="0.15">
      <c r="A150" s="427" t="s">
        <v>292</v>
      </c>
      <c r="B150" s="428" t="s">
        <v>409</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5" customHeight="1" x14ac:dyDescent="0.15">
      <c r="A151" s="427" t="s">
        <v>293</v>
      </c>
      <c r="B151" s="428" t="s">
        <v>684</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5" customHeight="1" x14ac:dyDescent="0.15">
      <c r="A152" s="427" t="s">
        <v>294</v>
      </c>
      <c r="B152" s="428" t="s">
        <v>685</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5" customHeight="1" x14ac:dyDescent="0.15">
      <c r="A153" s="427" t="s">
        <v>295</v>
      </c>
      <c r="B153" s="428" t="s">
        <v>686</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5" customHeight="1" x14ac:dyDescent="0.15">
      <c r="A154" s="324" t="s">
        <v>234</v>
      </c>
      <c r="B154" s="327" t="s">
        <v>403</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5" customHeight="1" x14ac:dyDescent="0.15">
      <c r="A155" s="324" t="s">
        <v>285</v>
      </c>
      <c r="B155" s="327" t="s">
        <v>404</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5" customHeight="1" x14ac:dyDescent="0.15">
      <c r="A156" s="324" t="s">
        <v>286</v>
      </c>
      <c r="B156" s="327" t="s">
        <v>405</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5" customHeight="1" x14ac:dyDescent="0.15">
      <c r="A157" s="324" t="s">
        <v>287</v>
      </c>
      <c r="B157" s="323" t="s">
        <v>406</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5" customHeight="1" x14ac:dyDescent="0.15">
      <c r="A158" s="324" t="s">
        <v>288</v>
      </c>
      <c r="B158" s="323" t="s">
        <v>407</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5" customHeight="1" x14ac:dyDescent="0.15">
      <c r="A159" s="324" t="s">
        <v>289</v>
      </c>
      <c r="B159" s="321" t="s">
        <v>408</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5" customHeight="1" x14ac:dyDescent="0.15">
      <c r="A160" s="324" t="s">
        <v>292</v>
      </c>
      <c r="B160" s="321" t="s">
        <v>409</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5" customHeight="1" x14ac:dyDescent="0.15">
      <c r="A161" s="324" t="s">
        <v>293</v>
      </c>
      <c r="B161" s="321" t="s">
        <v>410</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5" customHeight="1" x14ac:dyDescent="0.15">
      <c r="A162" s="324" t="s">
        <v>294</v>
      </c>
      <c r="B162" s="321" t="s">
        <v>411</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5" customHeight="1" x14ac:dyDescent="0.15">
      <c r="A163" s="324" t="s">
        <v>295</v>
      </c>
      <c r="B163" s="321" t="s">
        <v>412</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5" customHeight="1" x14ac:dyDescent="0.15">
      <c r="A164" s="324"/>
      <c r="B164" s="328" t="s">
        <v>413</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5" customHeight="1" x14ac:dyDescent="0.15">
      <c r="A165" s="330"/>
      <c r="B165" s="331" t="s">
        <v>414</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2065.5</v>
      </c>
      <c r="N165" s="312">
        <f>I165-M165</f>
        <v>56833.350000000006</v>
      </c>
      <c r="O165" s="313">
        <f>'Bieu3 GDMN'!O25</f>
        <v>1659.75</v>
      </c>
      <c r="P165" s="313">
        <f>'Bieu3 GDMN'!P25</f>
        <v>794</v>
      </c>
      <c r="Q165" s="314"/>
    </row>
    <row r="166" spans="1:17" s="71" customFormat="1" ht="25" customHeight="1" x14ac:dyDescent="0.15">
      <c r="A166" s="333"/>
      <c r="B166" s="334"/>
      <c r="C166" s="335"/>
      <c r="D166" s="335"/>
      <c r="E166" s="335"/>
      <c r="F166" s="335"/>
      <c r="G166" s="335"/>
      <c r="H166" s="335"/>
      <c r="I166" s="336"/>
      <c r="J166" s="300"/>
      <c r="K166" s="300"/>
      <c r="L166" s="300"/>
      <c r="M166" s="300"/>
      <c r="N166" s="300"/>
      <c r="O166" s="300"/>
      <c r="P166" s="300"/>
      <c r="Q166" s="301"/>
    </row>
    <row r="167" spans="1:17" s="71" customFormat="1" ht="25" customHeight="1" x14ac:dyDescent="0.15">
      <c r="A167" s="337" t="s">
        <v>443</v>
      </c>
      <c r="B167" s="337" t="s">
        <v>444</v>
      </c>
      <c r="C167" s="338"/>
      <c r="D167" s="338"/>
      <c r="E167" s="338"/>
      <c r="F167" s="369"/>
      <c r="G167" s="338"/>
      <c r="H167" s="335"/>
      <c r="I167" s="336"/>
      <c r="J167" s="300"/>
      <c r="K167" s="300"/>
      <c r="L167" s="300"/>
      <c r="M167" s="300"/>
      <c r="N167" s="300"/>
      <c r="O167" s="300"/>
      <c r="P167" s="300"/>
      <c r="Q167" s="301"/>
    </row>
    <row r="168" spans="1:17" s="71" customFormat="1" ht="25" customHeight="1" x14ac:dyDescent="0.15">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5" customHeight="1" x14ac:dyDescent="0.15">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5" customHeight="1" x14ac:dyDescent="0.15">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5" customHeight="1" x14ac:dyDescent="0.15">
      <c r="A171" s="422" t="s">
        <v>229</v>
      </c>
      <c r="B171" s="423" t="s">
        <v>736</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5" customHeight="1" x14ac:dyDescent="0.15">
      <c r="A172" s="422" t="s">
        <v>230</v>
      </c>
      <c r="B172" s="423" t="s">
        <v>737</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5" customHeight="1" x14ac:dyDescent="0.15">
      <c r="A173" s="422" t="s">
        <v>232</v>
      </c>
      <c r="B173" s="423" t="s">
        <v>738</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5" customHeight="1" x14ac:dyDescent="0.15">
      <c r="A174" s="422" t="s">
        <v>233</v>
      </c>
      <c r="B174" s="423" t="s">
        <v>739</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5" customHeight="1" x14ac:dyDescent="0.15">
      <c r="A175" s="422" t="s">
        <v>234</v>
      </c>
      <c r="B175" s="423" t="s">
        <v>432</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5" customHeight="1" x14ac:dyDescent="0.15">
      <c r="A176" s="422" t="s">
        <v>288</v>
      </c>
      <c r="B176" s="423" t="s">
        <v>740</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5" customHeight="1" x14ac:dyDescent="0.15">
      <c r="A177" s="422" t="s">
        <v>289</v>
      </c>
      <c r="B177" s="423" t="s">
        <v>433</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5" customHeight="1" x14ac:dyDescent="0.15">
      <c r="A178" s="422" t="s">
        <v>292</v>
      </c>
      <c r="B178" s="423" t="s">
        <v>741</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5" customHeight="1" x14ac:dyDescent="0.15">
      <c r="A179" s="422" t="s">
        <v>293</v>
      </c>
      <c r="B179" s="423" t="s">
        <v>742</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5" customHeight="1" x14ac:dyDescent="0.15">
      <c r="A180" s="422" t="s">
        <v>294</v>
      </c>
      <c r="B180" s="423" t="s">
        <v>434</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5" customHeight="1" x14ac:dyDescent="0.15">
      <c r="A181" s="422" t="s">
        <v>295</v>
      </c>
      <c r="B181" s="450" t="s">
        <v>435</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5" customHeight="1" x14ac:dyDescent="0.15">
      <c r="A182" s="427"/>
      <c r="B182" s="437" t="s">
        <v>401</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5" customHeight="1" x14ac:dyDescent="0.15">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5" customHeight="1" x14ac:dyDescent="0.15">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5" customHeight="1" x14ac:dyDescent="0.15">
      <c r="A185" s="422" t="s">
        <v>229</v>
      </c>
      <c r="B185" s="423" t="s">
        <v>436</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5" customHeight="1" x14ac:dyDescent="0.15">
      <c r="A186" s="422" t="s">
        <v>230</v>
      </c>
      <c r="B186" s="423" t="s">
        <v>437</v>
      </c>
      <c r="C186" s="450">
        <v>3</v>
      </c>
      <c r="D186" s="512">
        <v>1</v>
      </c>
      <c r="E186" s="513">
        <v>1</v>
      </c>
      <c r="F186" s="346"/>
      <c r="G186" s="346"/>
      <c r="H186" s="335"/>
      <c r="I186" s="336"/>
      <c r="J186" s="300"/>
      <c r="K186" s="300"/>
      <c r="L186" s="300"/>
      <c r="M186" s="300"/>
      <c r="N186" s="300"/>
      <c r="O186" s="300"/>
      <c r="P186" s="300"/>
      <c r="Q186" s="301"/>
    </row>
    <row r="187" spans="1:17" s="71" customFormat="1" ht="25" customHeight="1" x14ac:dyDescent="0.15">
      <c r="A187" s="422" t="s">
        <v>231</v>
      </c>
      <c r="B187" s="438" t="s">
        <v>438</v>
      </c>
      <c r="C187" s="450">
        <v>3</v>
      </c>
      <c r="D187" s="512">
        <v>1</v>
      </c>
      <c r="E187" s="513">
        <v>1</v>
      </c>
      <c r="F187" s="346"/>
      <c r="G187" s="346"/>
      <c r="H187" s="335"/>
      <c r="I187" s="336"/>
      <c r="J187" s="300"/>
      <c r="K187" s="300"/>
      <c r="L187" s="300"/>
      <c r="M187" s="300"/>
      <c r="N187" s="300"/>
      <c r="O187" s="300"/>
      <c r="P187" s="300"/>
      <c r="Q187" s="301"/>
    </row>
    <row r="188" spans="1:17" s="71" customFormat="1" ht="25" customHeight="1" x14ac:dyDescent="0.15">
      <c r="A188" s="422" t="s">
        <v>232</v>
      </c>
      <c r="B188" s="423" t="s">
        <v>439</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5" customHeight="1" x14ac:dyDescent="0.15">
      <c r="A189" s="422" t="s">
        <v>233</v>
      </c>
      <c r="B189" s="426" t="s">
        <v>440</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5" customHeight="1" x14ac:dyDescent="0.15">
      <c r="A190" s="422" t="s">
        <v>234</v>
      </c>
      <c r="B190" s="426" t="s">
        <v>441</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5" customHeight="1" x14ac:dyDescent="0.15">
      <c r="A191" s="422" t="s">
        <v>285</v>
      </c>
      <c r="B191" s="426" t="s">
        <v>442</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5" customHeight="1" x14ac:dyDescent="0.15">
      <c r="A192" s="427"/>
      <c r="B192" s="515" t="s">
        <v>401</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5" customHeight="1" x14ac:dyDescent="0.15">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5" customHeight="1" x14ac:dyDescent="0.15">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5" customHeight="1" x14ac:dyDescent="0.15">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5" customHeight="1" x14ac:dyDescent="0.15">
      <c r="A196" s="467" t="s">
        <v>229</v>
      </c>
      <c r="B196" s="423" t="s">
        <v>743</v>
      </c>
      <c r="C196" s="513">
        <v>5</v>
      </c>
      <c r="D196" s="512">
        <v>1</v>
      </c>
      <c r="E196" s="425">
        <v>25</v>
      </c>
      <c r="F196" s="346"/>
      <c r="G196" s="346"/>
      <c r="H196" s="346"/>
      <c r="I196" s="347"/>
      <c r="J196" s="347"/>
      <c r="K196" s="347"/>
      <c r="L196" s="347"/>
      <c r="M196" s="347"/>
      <c r="N196" s="347"/>
      <c r="O196" s="347"/>
      <c r="P196" s="347"/>
      <c r="Q196" s="348"/>
    </row>
    <row r="197" spans="1:17" s="71" customFormat="1" ht="25" customHeight="1" x14ac:dyDescent="0.15">
      <c r="A197" s="467" t="s">
        <v>230</v>
      </c>
      <c r="B197" s="423" t="s">
        <v>744</v>
      </c>
      <c r="C197" s="513">
        <v>5</v>
      </c>
      <c r="D197" s="512">
        <v>1</v>
      </c>
      <c r="E197" s="425">
        <v>26</v>
      </c>
      <c r="F197" s="346"/>
      <c r="G197" s="346"/>
      <c r="H197" s="346"/>
      <c r="I197" s="347"/>
      <c r="J197" s="347"/>
      <c r="K197" s="347"/>
      <c r="L197" s="347"/>
      <c r="M197" s="347"/>
      <c r="N197" s="347"/>
      <c r="O197" s="347"/>
      <c r="P197" s="347"/>
      <c r="Q197" s="348"/>
    </row>
    <row r="198" spans="1:17" s="71" customFormat="1" ht="25" customHeight="1" x14ac:dyDescent="0.15">
      <c r="A198" s="427"/>
      <c r="B198" s="437" t="s">
        <v>401</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5" customHeight="1" x14ac:dyDescent="0.15">
      <c r="A199" s="483"/>
      <c r="B199" s="488" t="s">
        <v>445</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5" customHeight="1" x14ac:dyDescent="0.15">
      <c r="A200" s="339" t="s">
        <v>452</v>
      </c>
      <c r="B200" s="374" t="s">
        <v>453</v>
      </c>
      <c r="C200" s="338"/>
      <c r="D200" s="338"/>
      <c r="E200" s="338"/>
      <c r="F200" s="369"/>
      <c r="G200" s="338"/>
      <c r="H200" s="338"/>
      <c r="I200" s="338"/>
      <c r="J200" s="300"/>
      <c r="K200" s="300"/>
      <c r="L200" s="300"/>
      <c r="M200" s="300"/>
      <c r="N200" s="300"/>
      <c r="O200" s="300"/>
      <c r="P200" s="300"/>
      <c r="Q200" s="301"/>
    </row>
    <row r="201" spans="1:17" s="71" customFormat="1" ht="25" customHeight="1" x14ac:dyDescent="0.15">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5" customHeight="1" x14ac:dyDescent="0.15">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5" customHeight="1" x14ac:dyDescent="0.15">
      <c r="A203" s="422" t="s">
        <v>229</v>
      </c>
      <c r="B203" s="423" t="s">
        <v>745</v>
      </c>
      <c r="C203" s="424">
        <v>4</v>
      </c>
      <c r="D203" s="424">
        <v>1</v>
      </c>
      <c r="E203" s="424">
        <v>10</v>
      </c>
      <c r="F203" s="346"/>
      <c r="G203" s="342"/>
      <c r="H203" s="342"/>
      <c r="I203" s="349"/>
      <c r="J203" s="300"/>
      <c r="K203" s="300"/>
      <c r="L203" s="300"/>
      <c r="M203" s="300"/>
      <c r="N203" s="300"/>
      <c r="O203" s="300"/>
      <c r="P203" s="300"/>
      <c r="Q203" s="301"/>
    </row>
    <row r="204" spans="1:17" s="71" customFormat="1" ht="25" customHeight="1" x14ac:dyDescent="0.15">
      <c r="A204" s="422" t="s">
        <v>230</v>
      </c>
      <c r="B204" s="423" t="s">
        <v>746</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5" customHeight="1" x14ac:dyDescent="0.15">
      <c r="A205" s="422" t="s">
        <v>231</v>
      </c>
      <c r="B205" s="438" t="s">
        <v>447</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5" customHeight="1" x14ac:dyDescent="0.15">
      <c r="A206" s="422" t="s">
        <v>232</v>
      </c>
      <c r="B206" s="438" t="s">
        <v>448</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5" customHeight="1" x14ac:dyDescent="0.15">
      <c r="A207" s="422" t="s">
        <v>233</v>
      </c>
      <c r="B207" s="438" t="s">
        <v>449</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5" customHeight="1" x14ac:dyDescent="0.15">
      <c r="A208" s="422" t="s">
        <v>234</v>
      </c>
      <c r="B208" s="426" t="s">
        <v>450</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5" customHeight="1" x14ac:dyDescent="0.15">
      <c r="A209" s="422" t="s">
        <v>747</v>
      </c>
      <c r="B209" s="426" t="s">
        <v>748</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5" customHeight="1" x14ac:dyDescent="0.15">
      <c r="A210" s="422" t="s">
        <v>749</v>
      </c>
      <c r="B210" s="426" t="s">
        <v>750</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5" customHeight="1" x14ac:dyDescent="0.15">
      <c r="A211" s="422" t="s">
        <v>285</v>
      </c>
      <c r="B211" s="426" t="s">
        <v>451</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5" customHeight="1" x14ac:dyDescent="0.15">
      <c r="A212" s="427"/>
      <c r="B212" s="437" t="s">
        <v>401</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5" customHeight="1" x14ac:dyDescent="0.15">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5" customHeight="1" x14ac:dyDescent="0.15">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5" customHeight="1" x14ac:dyDescent="0.15">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5" customHeight="1" x14ac:dyDescent="0.15">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5" customHeight="1" x14ac:dyDescent="0.15">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5" customHeight="1" x14ac:dyDescent="0.15">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5" customHeight="1" x14ac:dyDescent="0.15">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5" customHeight="1" x14ac:dyDescent="0.15">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5" customHeight="1" x14ac:dyDescent="0.15">
      <c r="A221" s="422" t="s">
        <v>229</v>
      </c>
      <c r="B221" s="438" t="s">
        <v>454</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5" customHeight="1" x14ac:dyDescent="0.15">
      <c r="A222" s="422" t="s">
        <v>230</v>
      </c>
      <c r="B222" s="438" t="s">
        <v>455</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5" customHeight="1" x14ac:dyDescent="0.15">
      <c r="A223" s="422"/>
      <c r="B223" s="438" t="s">
        <v>751</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5" customHeight="1" x14ac:dyDescent="0.15">
      <c r="A224" s="422" t="s">
        <v>231</v>
      </c>
      <c r="B224" s="423" t="s">
        <v>456</v>
      </c>
      <c r="C224" s="425">
        <v>3</v>
      </c>
      <c r="D224" s="425">
        <v>1</v>
      </c>
      <c r="E224" s="425">
        <v>3</v>
      </c>
      <c r="F224" s="346"/>
      <c r="G224" s="346"/>
      <c r="H224" s="346"/>
      <c r="I224" s="347"/>
      <c r="J224" s="347"/>
      <c r="K224" s="347"/>
      <c r="L224" s="347"/>
      <c r="M224" s="347"/>
      <c r="N224" s="300"/>
      <c r="O224" s="300"/>
      <c r="P224" s="300"/>
      <c r="Q224" s="301"/>
    </row>
    <row r="225" spans="1:17" s="71" customFormat="1" ht="25" customHeight="1" x14ac:dyDescent="0.15">
      <c r="A225" s="422"/>
      <c r="B225" s="476" t="s">
        <v>401</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5" customHeight="1" x14ac:dyDescent="0.15">
      <c r="A226" s="465" t="s">
        <v>150</v>
      </c>
      <c r="B226" s="466" t="s">
        <v>752</v>
      </c>
      <c r="C226" s="425"/>
      <c r="D226" s="425"/>
      <c r="E226" s="425"/>
      <c r="F226" s="346"/>
      <c r="G226" s="346"/>
      <c r="H226" s="346"/>
      <c r="I226" s="347"/>
      <c r="J226" s="347"/>
      <c r="K226" s="347"/>
      <c r="L226" s="347"/>
      <c r="M226" s="347"/>
      <c r="N226" s="300"/>
      <c r="O226" s="300"/>
      <c r="P226" s="300"/>
      <c r="Q226" s="301"/>
    </row>
    <row r="227" spans="1:17" s="71" customFormat="1" ht="25" customHeight="1" x14ac:dyDescent="0.15">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5" customHeight="1" x14ac:dyDescent="0.15">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5" customHeight="1" x14ac:dyDescent="0.15">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5" customHeight="1" x14ac:dyDescent="0.15">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5" customHeight="1" x14ac:dyDescent="0.15">
      <c r="A231" s="467"/>
      <c r="B231" s="468" t="s">
        <v>459</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5" customHeight="1" x14ac:dyDescent="0.15">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5" customHeight="1" x14ac:dyDescent="0.15">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5" customHeight="1" x14ac:dyDescent="0.15">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5" customHeight="1" x14ac:dyDescent="0.15">
      <c r="A235" s="467" t="s">
        <v>229</v>
      </c>
      <c r="B235" s="438" t="s">
        <v>753</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5" customHeight="1" x14ac:dyDescent="0.15">
      <c r="A236" s="467" t="s">
        <v>230</v>
      </c>
      <c r="B236" s="438" t="s">
        <v>457</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5" customHeight="1" x14ac:dyDescent="0.15">
      <c r="A237" s="467" t="s">
        <v>231</v>
      </c>
      <c r="B237" s="438" t="s">
        <v>446</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5" customHeight="1" x14ac:dyDescent="0.15">
      <c r="A238" s="467" t="s">
        <v>232</v>
      </c>
      <c r="B238" s="438" t="s">
        <v>458</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5" customHeight="1" x14ac:dyDescent="0.15">
      <c r="A239" s="467" t="s">
        <v>233</v>
      </c>
      <c r="B239" s="438" t="s">
        <v>529</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5" customHeight="1" x14ac:dyDescent="0.15">
      <c r="A240" s="467" t="s">
        <v>234</v>
      </c>
      <c r="B240" s="438" t="s">
        <v>530</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5" customHeight="1" x14ac:dyDescent="0.15">
      <c r="A241" s="427"/>
      <c r="B241" s="437" t="s">
        <v>401</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5" customHeight="1" x14ac:dyDescent="0.15">
      <c r="A242" s="483"/>
      <c r="B242" s="543" t="s">
        <v>460</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5" customHeight="1" x14ac:dyDescent="0.15">
      <c r="A243" s="290" t="s">
        <v>6</v>
      </c>
      <c r="B243" s="290" t="s">
        <v>504</v>
      </c>
      <c r="C243" s="291"/>
      <c r="D243" s="291"/>
      <c r="E243" s="291"/>
      <c r="F243" s="366"/>
      <c r="G243" s="291"/>
      <c r="H243" s="291"/>
      <c r="I243" s="291"/>
      <c r="J243" s="291"/>
      <c r="K243" s="333"/>
      <c r="L243" s="334"/>
      <c r="M243" s="335"/>
      <c r="N243" s="335"/>
      <c r="O243" s="335"/>
      <c r="P243" s="335"/>
      <c r="Q243" s="335"/>
    </row>
    <row r="244" spans="1:17" s="71" customFormat="1" ht="25" customHeight="1" x14ac:dyDescent="0.15">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5" customHeight="1" x14ac:dyDescent="0.15">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5" customHeight="1" x14ac:dyDescent="0.15">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5" customHeight="1" x14ac:dyDescent="0.15">
      <c r="A247" s="442" t="s">
        <v>229</v>
      </c>
      <c r="B247" s="450" t="s">
        <v>461</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5" customHeight="1" x14ac:dyDescent="0.15">
      <c r="A248" s="442" t="s">
        <v>230</v>
      </c>
      <c r="B248" s="479" t="s">
        <v>462</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5" customHeight="1" x14ac:dyDescent="0.15">
      <c r="A249" s="442" t="s">
        <v>231</v>
      </c>
      <c r="B249" s="423" t="s">
        <v>463</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5" customHeight="1" x14ac:dyDescent="0.15">
      <c r="A250" s="442" t="s">
        <v>232</v>
      </c>
      <c r="B250" s="450" t="s">
        <v>464</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5" customHeight="1" x14ac:dyDescent="0.15">
      <c r="A251" s="442" t="s">
        <v>233</v>
      </c>
      <c r="B251" s="423" t="s">
        <v>463</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5" customHeight="1" x14ac:dyDescent="0.15">
      <c r="A252" s="442" t="s">
        <v>234</v>
      </c>
      <c r="B252" s="450" t="s">
        <v>461</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5" customHeight="1" x14ac:dyDescent="0.15">
      <c r="A253" s="442" t="s">
        <v>285</v>
      </c>
      <c r="B253" s="438" t="s">
        <v>465</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5" customHeight="1" x14ac:dyDescent="0.15">
      <c r="A254" s="442" t="s">
        <v>286</v>
      </c>
      <c r="B254" s="438" t="s">
        <v>466</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5" customHeight="1" x14ac:dyDescent="0.15">
      <c r="A255" s="442" t="s">
        <v>287</v>
      </c>
      <c r="B255" s="438" t="s">
        <v>467</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5" customHeight="1" x14ac:dyDescent="0.15">
      <c r="A256" s="442" t="s">
        <v>288</v>
      </c>
      <c r="B256" s="438" t="s">
        <v>468</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5" customHeight="1" x14ac:dyDescent="0.15">
      <c r="A257" s="442" t="s">
        <v>289</v>
      </c>
      <c r="B257" s="450" t="s">
        <v>461</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5" customHeight="1" x14ac:dyDescent="0.15">
      <c r="A258" s="442" t="s">
        <v>292</v>
      </c>
      <c r="B258" s="423" t="s">
        <v>463</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5" customHeight="1" x14ac:dyDescent="0.15">
      <c r="A259" s="442" t="s">
        <v>293</v>
      </c>
      <c r="B259" s="438" t="s">
        <v>469</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5" customHeight="1" x14ac:dyDescent="0.15">
      <c r="A260" s="442" t="s">
        <v>294</v>
      </c>
      <c r="B260" s="438" t="s">
        <v>470</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5" customHeight="1" x14ac:dyDescent="0.15">
      <c r="A261" s="442" t="s">
        <v>295</v>
      </c>
      <c r="B261" s="450" t="s">
        <v>461</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5" customHeight="1" x14ac:dyDescent="0.15">
      <c r="A262" s="442" t="s">
        <v>415</v>
      </c>
      <c r="B262" s="438" t="s">
        <v>471</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5" customHeight="1" x14ac:dyDescent="0.15">
      <c r="A263" s="442" t="s">
        <v>416</v>
      </c>
      <c r="B263" s="423" t="s">
        <v>463</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5" customHeight="1" x14ac:dyDescent="0.15">
      <c r="A264" s="442" t="s">
        <v>417</v>
      </c>
      <c r="B264" s="481" t="s">
        <v>472</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5" customHeight="1" x14ac:dyDescent="0.15">
      <c r="A265" s="442" t="s">
        <v>418</v>
      </c>
      <c r="B265" s="438" t="s">
        <v>473</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5" customHeight="1" x14ac:dyDescent="0.15">
      <c r="A266" s="442" t="s">
        <v>419</v>
      </c>
      <c r="B266" s="438" t="s">
        <v>474</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5" customHeight="1" x14ac:dyDescent="0.15">
      <c r="A267" s="442" t="s">
        <v>420</v>
      </c>
      <c r="B267" s="438" t="s">
        <v>466</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5" customHeight="1" x14ac:dyDescent="0.15">
      <c r="A268" s="442" t="s">
        <v>421</v>
      </c>
      <c r="B268" s="438" t="s">
        <v>474</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5" customHeight="1" x14ac:dyDescent="0.15">
      <c r="A269" s="442" t="s">
        <v>422</v>
      </c>
      <c r="B269" s="438" t="s">
        <v>475</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5" customHeight="1" x14ac:dyDescent="0.15">
      <c r="A270" s="442" t="s">
        <v>423</v>
      </c>
      <c r="B270" s="438" t="s">
        <v>476</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5" customHeight="1" x14ac:dyDescent="0.15">
      <c r="A271" s="442" t="s">
        <v>424</v>
      </c>
      <c r="B271" s="438" t="s">
        <v>477</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5" customHeight="1" x14ac:dyDescent="0.15">
      <c r="A272" s="442" t="s">
        <v>425</v>
      </c>
      <c r="B272" s="438" t="s">
        <v>478</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5" customHeight="1" x14ac:dyDescent="0.15">
      <c r="A273" s="422"/>
      <c r="B273" s="482" t="s">
        <v>401</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5" customHeight="1" x14ac:dyDescent="0.15">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5" customHeight="1" x14ac:dyDescent="0.15">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5" customHeight="1" x14ac:dyDescent="0.15">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5" customHeight="1" x14ac:dyDescent="0.15">
      <c r="A277" s="483" t="s">
        <v>237</v>
      </c>
      <c r="B277" s="484" t="s">
        <v>157</v>
      </c>
      <c r="C277" s="485">
        <v>5</v>
      </c>
      <c r="D277" s="485" t="s">
        <v>721</v>
      </c>
      <c r="E277" s="485">
        <v>21</v>
      </c>
      <c r="F277" s="415"/>
      <c r="G277" s="415"/>
      <c r="H277" s="415"/>
      <c r="I277" s="300"/>
      <c r="J277" s="300"/>
      <c r="K277" s="333"/>
      <c r="L277" s="334"/>
      <c r="M277" s="335"/>
      <c r="N277" s="335"/>
      <c r="O277" s="335"/>
      <c r="P277" s="335"/>
      <c r="Q277" s="335"/>
    </row>
    <row r="278" spans="1:17" s="71" customFormat="1" ht="25" customHeight="1" x14ac:dyDescent="0.15">
      <c r="A278" s="483" t="s">
        <v>238</v>
      </c>
      <c r="B278" s="484" t="s">
        <v>158</v>
      </c>
      <c r="C278" s="485">
        <v>5</v>
      </c>
      <c r="D278" s="485" t="s">
        <v>721</v>
      </c>
      <c r="E278" s="485">
        <v>21</v>
      </c>
      <c r="F278" s="415"/>
      <c r="G278" s="415"/>
      <c r="H278" s="415"/>
      <c r="I278" s="300"/>
      <c r="J278" s="300"/>
      <c r="K278" s="333"/>
      <c r="L278" s="334"/>
      <c r="M278" s="335"/>
      <c r="N278" s="335"/>
      <c r="O278" s="335"/>
      <c r="P278" s="335"/>
      <c r="Q278" s="335"/>
    </row>
    <row r="279" spans="1:17" s="71" customFormat="1" ht="25" customHeight="1" x14ac:dyDescent="0.15">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5" customHeight="1" x14ac:dyDescent="0.15">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5" customHeight="1" x14ac:dyDescent="0.15">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5" customHeight="1" x14ac:dyDescent="0.15">
      <c r="A282" s="422" t="s">
        <v>229</v>
      </c>
      <c r="B282" s="423" t="s">
        <v>479</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5" customHeight="1" x14ac:dyDescent="0.15">
      <c r="A283" s="422" t="s">
        <v>230</v>
      </c>
      <c r="B283" s="423" t="s">
        <v>480</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5" customHeight="1" x14ac:dyDescent="0.15">
      <c r="A284" s="422" t="s">
        <v>231</v>
      </c>
      <c r="B284" s="423" t="s">
        <v>481</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5" customHeight="1" x14ac:dyDescent="0.15">
      <c r="A285" s="422" t="s">
        <v>232</v>
      </c>
      <c r="B285" s="423" t="s">
        <v>482</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5" customHeight="1" x14ac:dyDescent="0.15">
      <c r="A286" s="422" t="s">
        <v>233</v>
      </c>
      <c r="B286" s="426" t="s">
        <v>483</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5" customHeight="1" x14ac:dyDescent="0.15">
      <c r="A287" s="422" t="s">
        <v>234</v>
      </c>
      <c r="B287" s="426" t="s">
        <v>484</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5" customHeight="1" x14ac:dyDescent="0.15">
      <c r="A288" s="422" t="s">
        <v>285</v>
      </c>
      <c r="B288" s="426" t="s">
        <v>485</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5" customHeight="1" x14ac:dyDescent="0.15">
      <c r="A289" s="422" t="s">
        <v>286</v>
      </c>
      <c r="B289" s="426" t="s">
        <v>486</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5" customHeight="1" x14ac:dyDescent="0.15">
      <c r="A290" s="422" t="s">
        <v>287</v>
      </c>
      <c r="B290" s="426" t="s">
        <v>487</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5" customHeight="1" x14ac:dyDescent="0.15">
      <c r="A291" s="422" t="s">
        <v>288</v>
      </c>
      <c r="B291" s="426" t="s">
        <v>488</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5" customHeight="1" x14ac:dyDescent="0.15">
      <c r="A292" s="422" t="s">
        <v>289</v>
      </c>
      <c r="B292" s="426" t="s">
        <v>489</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5" customHeight="1" x14ac:dyDescent="0.15">
      <c r="A293" s="422" t="s">
        <v>292</v>
      </c>
      <c r="B293" s="426" t="s">
        <v>490</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5" customHeight="1" x14ac:dyDescent="0.15">
      <c r="A294" s="422" t="s">
        <v>293</v>
      </c>
      <c r="B294" s="426" t="s">
        <v>484</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5" customHeight="1" x14ac:dyDescent="0.15">
      <c r="A295" s="486"/>
      <c r="B295" s="468" t="s">
        <v>401</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5" customHeight="1" x14ac:dyDescent="0.15">
      <c r="A296" s="465" t="s">
        <v>150</v>
      </c>
      <c r="B296" s="466" t="s">
        <v>531</v>
      </c>
      <c r="C296" s="425"/>
      <c r="D296" s="425"/>
      <c r="E296" s="425"/>
      <c r="F296" s="415"/>
      <c r="G296" s="415"/>
      <c r="H296" s="415"/>
      <c r="I296" s="300"/>
      <c r="J296" s="300"/>
      <c r="K296" s="354"/>
      <c r="L296" s="354"/>
      <c r="M296" s="355"/>
      <c r="N296" s="355"/>
      <c r="O296" s="355"/>
      <c r="P296" s="355"/>
      <c r="Q296" s="355"/>
    </row>
    <row r="297" spans="1:17" s="375" customFormat="1" ht="25" customHeight="1" x14ac:dyDescent="0.15">
      <c r="A297" s="467" t="s">
        <v>536</v>
      </c>
      <c r="B297" s="422" t="s">
        <v>492</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5" customHeight="1" x14ac:dyDescent="0.15">
      <c r="A298" s="467" t="s">
        <v>537</v>
      </c>
      <c r="B298" s="422" t="s">
        <v>722</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5" customHeight="1" x14ac:dyDescent="0.15">
      <c r="A299" s="467" t="s">
        <v>538</v>
      </c>
      <c r="B299" s="422" t="s">
        <v>493</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5" customHeight="1" x14ac:dyDescent="0.15">
      <c r="A300" s="467" t="s">
        <v>539</v>
      </c>
      <c r="B300" s="422" t="s">
        <v>494</v>
      </c>
      <c r="C300" s="425">
        <v>15</v>
      </c>
      <c r="D300" s="425">
        <v>1</v>
      </c>
      <c r="E300" s="425">
        <v>1</v>
      </c>
      <c r="F300" s="302">
        <f t="shared" si="79"/>
        <v>175</v>
      </c>
      <c r="G300" s="415">
        <v>5</v>
      </c>
      <c r="H300" s="415">
        <f t="shared" ref="H300:H307" si="82">C300*G300*E300*D300</f>
        <v>75</v>
      </c>
      <c r="I300" s="300"/>
      <c r="J300" s="299">
        <f>G300*35</f>
        <v>175</v>
      </c>
      <c r="K300" s="354"/>
      <c r="L300" s="354"/>
      <c r="M300" s="1093"/>
      <c r="N300" s="1093"/>
      <c r="O300" s="1093"/>
      <c r="P300" s="1093"/>
      <c r="Q300" s="1093"/>
    </row>
    <row r="301" spans="1:17" s="375" customFormat="1" ht="25" customHeight="1" x14ac:dyDescent="0.15">
      <c r="A301" s="467" t="s">
        <v>540</v>
      </c>
      <c r="B301" s="422" t="s">
        <v>495</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5" customHeight="1" x14ac:dyDescent="0.15">
      <c r="A302" s="467" t="s">
        <v>541</v>
      </c>
      <c r="B302" s="422" t="s">
        <v>532</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5" customHeight="1" x14ac:dyDescent="0.15">
      <c r="A303" s="467" t="s">
        <v>542</v>
      </c>
      <c r="B303" s="422" t="s">
        <v>533</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5" customHeight="1" x14ac:dyDescent="0.15">
      <c r="A304" s="467" t="s">
        <v>543</v>
      </c>
      <c r="B304" s="428" t="s">
        <v>534</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5" customHeight="1" x14ac:dyDescent="0.15">
      <c r="A305" s="467" t="s">
        <v>544</v>
      </c>
      <c r="B305" s="428" t="s">
        <v>535</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5" customHeight="1" x14ac:dyDescent="0.15">
      <c r="A306" s="467" t="s">
        <v>545</v>
      </c>
      <c r="B306" s="428" t="s">
        <v>595</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5" customHeight="1" x14ac:dyDescent="0.15">
      <c r="A307" s="467" t="s">
        <v>723</v>
      </c>
      <c r="B307" s="428" t="s">
        <v>724</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5" customHeight="1" x14ac:dyDescent="0.15">
      <c r="A308" s="467" t="s">
        <v>725</v>
      </c>
      <c r="B308" s="428" t="s">
        <v>726</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5" customHeight="1" x14ac:dyDescent="0.15">
      <c r="A309" s="467" t="s">
        <v>727</v>
      </c>
      <c r="B309" s="428" t="s">
        <v>728</v>
      </c>
      <c r="C309" s="425">
        <v>15</v>
      </c>
      <c r="D309" s="425">
        <v>1</v>
      </c>
      <c r="E309" s="425">
        <v>1</v>
      </c>
      <c r="F309" s="415"/>
      <c r="G309" s="415"/>
      <c r="H309" s="415"/>
      <c r="I309" s="300"/>
      <c r="J309" s="300"/>
      <c r="K309" s="354"/>
      <c r="L309" s="354"/>
      <c r="M309" s="360"/>
      <c r="N309" s="360"/>
      <c r="O309" s="360"/>
      <c r="P309" s="360"/>
      <c r="Q309" s="360"/>
    </row>
    <row r="310" spans="1:17" ht="25" customHeight="1" x14ac:dyDescent="0.15">
      <c r="A310" s="483"/>
      <c r="B310" s="484" t="s">
        <v>729</v>
      </c>
      <c r="C310" s="425">
        <v>15</v>
      </c>
      <c r="D310" s="425">
        <v>1</v>
      </c>
      <c r="E310" s="425">
        <v>1</v>
      </c>
      <c r="F310" s="415"/>
      <c r="G310" s="415"/>
      <c r="H310" s="415"/>
      <c r="I310" s="300"/>
      <c r="J310" s="300"/>
      <c r="K310" s="354"/>
      <c r="L310" s="354"/>
      <c r="M310" s="355"/>
      <c r="N310" s="355"/>
      <c r="O310" s="355"/>
      <c r="P310" s="355"/>
      <c r="Q310" s="355"/>
    </row>
    <row r="311" spans="1:17" ht="25" customHeight="1" x14ac:dyDescent="0.15">
      <c r="A311" s="467"/>
      <c r="B311" s="468" t="s">
        <v>401</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5" customHeight="1" x14ac:dyDescent="0.15">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5" customHeight="1" x14ac:dyDescent="0.15">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5" customHeight="1" x14ac:dyDescent="0.15">
      <c r="A314" s="422" t="s">
        <v>229</v>
      </c>
      <c r="B314" s="423" t="s">
        <v>496</v>
      </c>
      <c r="C314" s="425">
        <v>3</v>
      </c>
      <c r="D314" s="425">
        <v>1</v>
      </c>
      <c r="E314" s="425">
        <v>1</v>
      </c>
      <c r="F314" s="415"/>
      <c r="G314" s="415"/>
      <c r="H314" s="415"/>
      <c r="I314" s="300"/>
      <c r="J314" s="300"/>
      <c r="K314" s="354"/>
      <c r="L314" s="354"/>
      <c r="M314" s="355"/>
      <c r="N314" s="355"/>
      <c r="O314" s="355"/>
      <c r="P314" s="355"/>
      <c r="Q314" s="355"/>
    </row>
    <row r="315" spans="1:17" ht="25" customHeight="1" x14ac:dyDescent="0.15">
      <c r="A315" s="422" t="s">
        <v>230</v>
      </c>
      <c r="B315" s="423" t="s">
        <v>497</v>
      </c>
      <c r="C315" s="425">
        <v>3</v>
      </c>
      <c r="D315" s="425">
        <v>1</v>
      </c>
      <c r="E315" s="425">
        <v>1</v>
      </c>
      <c r="F315" s="415"/>
      <c r="G315" s="415"/>
      <c r="H315" s="415"/>
      <c r="I315" s="300"/>
      <c r="J315" s="300"/>
      <c r="K315" s="354"/>
      <c r="L315" s="354"/>
      <c r="M315" s="355"/>
      <c r="N315" s="355"/>
      <c r="O315" s="355"/>
      <c r="P315" s="355"/>
      <c r="Q315" s="355"/>
    </row>
    <row r="316" spans="1:17" ht="25" customHeight="1" x14ac:dyDescent="0.15">
      <c r="A316" s="467" t="s">
        <v>498</v>
      </c>
      <c r="B316" s="422" t="s">
        <v>499</v>
      </c>
      <c r="C316" s="425">
        <v>3</v>
      </c>
      <c r="D316" s="425">
        <v>1</v>
      </c>
      <c r="E316" s="425">
        <v>1</v>
      </c>
      <c r="F316" s="415"/>
      <c r="G316" s="415"/>
      <c r="H316" s="415"/>
      <c r="I316" s="300"/>
      <c r="J316" s="300"/>
      <c r="K316" s="354"/>
      <c r="L316" s="354"/>
      <c r="M316" s="355"/>
      <c r="N316" s="355"/>
      <c r="O316" s="355"/>
      <c r="P316" s="355"/>
      <c r="Q316" s="355"/>
    </row>
    <row r="317" spans="1:17" ht="25" customHeight="1" x14ac:dyDescent="0.15">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5" customHeight="1" x14ac:dyDescent="0.15">
      <c r="A318" s="465"/>
      <c r="B318" s="466" t="s">
        <v>730</v>
      </c>
      <c r="C318" s="425"/>
      <c r="D318" s="425"/>
      <c r="E318" s="425"/>
      <c r="F318" s="302">
        <f t="shared" si="89"/>
        <v>300</v>
      </c>
      <c r="G318" s="415"/>
      <c r="H318" s="415"/>
      <c r="I318" s="300"/>
      <c r="J318" s="300">
        <v>300</v>
      </c>
      <c r="K318" s="354"/>
      <c r="L318" s="354"/>
      <c r="M318" s="355"/>
      <c r="N318" s="355"/>
      <c r="O318" s="355"/>
      <c r="P318" s="355"/>
      <c r="Q318" s="355"/>
    </row>
    <row r="319" spans="1:17" ht="25" customHeight="1" x14ac:dyDescent="0.15">
      <c r="A319" s="465"/>
      <c r="B319" s="466" t="s">
        <v>731</v>
      </c>
      <c r="C319" s="425"/>
      <c r="D319" s="425"/>
      <c r="E319" s="425"/>
      <c r="F319" s="415"/>
      <c r="G319" s="415"/>
      <c r="H319" s="415"/>
      <c r="I319" s="300"/>
      <c r="J319" s="300"/>
      <c r="K319" s="354"/>
      <c r="L319" s="354"/>
      <c r="M319" s="355"/>
      <c r="N319" s="355"/>
      <c r="O319" s="355"/>
      <c r="P319" s="355"/>
      <c r="Q319" s="355"/>
    </row>
    <row r="320" spans="1:17" ht="25" customHeight="1" x14ac:dyDescent="0.15">
      <c r="A320" s="465"/>
      <c r="B320" s="466" t="s">
        <v>500</v>
      </c>
      <c r="C320" s="425"/>
      <c r="D320" s="425"/>
      <c r="E320" s="425"/>
      <c r="F320" s="415"/>
      <c r="G320" s="415"/>
      <c r="H320" s="415"/>
      <c r="I320" s="300"/>
      <c r="J320" s="300"/>
      <c r="K320" s="354"/>
      <c r="L320" s="354"/>
      <c r="M320" s="355"/>
      <c r="N320" s="355"/>
      <c r="O320" s="355"/>
      <c r="P320" s="355"/>
      <c r="Q320" s="355"/>
    </row>
    <row r="321" spans="1:17" ht="25" customHeight="1" x14ac:dyDescent="0.15">
      <c r="A321" s="467"/>
      <c r="B321" s="422" t="s">
        <v>501</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5" customHeight="1" x14ac:dyDescent="0.15">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5" customHeight="1" x14ac:dyDescent="0.15">
      <c r="A323" s="467"/>
      <c r="B323" s="422" t="s">
        <v>732</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5" customHeight="1" x14ac:dyDescent="0.15">
      <c r="A324" s="467"/>
      <c r="B324" s="422" t="s">
        <v>502</v>
      </c>
      <c r="C324" s="425"/>
      <c r="D324" s="425"/>
      <c r="E324" s="425"/>
      <c r="F324" s="415"/>
      <c r="G324" s="415"/>
      <c r="H324" s="415"/>
      <c r="I324" s="300"/>
      <c r="J324" s="300"/>
      <c r="K324" s="354"/>
      <c r="L324" s="354"/>
      <c r="M324" s="355"/>
      <c r="N324" s="355"/>
      <c r="O324" s="355"/>
      <c r="P324" s="355"/>
      <c r="Q324" s="355"/>
    </row>
    <row r="325" spans="1:17" ht="25" customHeight="1" x14ac:dyDescent="0.15">
      <c r="A325" s="467"/>
      <c r="B325" s="422" t="s">
        <v>501</v>
      </c>
      <c r="C325" s="425"/>
      <c r="D325" s="425"/>
      <c r="E325" s="425"/>
      <c r="F325" s="415"/>
      <c r="G325" s="415"/>
      <c r="H325" s="415"/>
      <c r="I325" s="300"/>
      <c r="J325" s="300"/>
      <c r="K325" s="354"/>
      <c r="L325" s="354"/>
      <c r="M325" s="355"/>
      <c r="N325" s="355"/>
      <c r="O325" s="355"/>
      <c r="P325" s="355"/>
      <c r="Q325" s="355"/>
    </row>
    <row r="326" spans="1:17" ht="25" customHeight="1" x14ac:dyDescent="0.15">
      <c r="A326" s="467"/>
      <c r="B326" s="468" t="s">
        <v>401</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5" customHeight="1" x14ac:dyDescent="0.15">
      <c r="A327" s="430" t="s">
        <v>526</v>
      </c>
      <c r="B327" s="430" t="s">
        <v>527</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5" customHeight="1" x14ac:dyDescent="0.15">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5" customHeight="1" x14ac:dyDescent="0.15">
      <c r="A329" s="430" t="s">
        <v>402</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5" customHeight="1" x14ac:dyDescent="0.15">
      <c r="A330" s="489" t="s">
        <v>229</v>
      </c>
      <c r="B330" s="487" t="s">
        <v>733</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t="e">
        <f>'Bieu3 QLGD'!#REF!</f>
        <v>#REF!</v>
      </c>
      <c r="M330" s="507" t="e">
        <f>'Bieu3 QLGD'!#REF!</f>
        <v>#REF!</v>
      </c>
      <c r="N330" s="507" t="e">
        <f>I330-M330</f>
        <v>#REF!</v>
      </c>
      <c r="O330" s="507" t="e">
        <f>'Bieu3 QLGD'!#REF!</f>
        <v>#REF!</v>
      </c>
      <c r="P330" s="507" t="e">
        <f>'Bieu3 QLGD'!#REF!</f>
        <v>#REF!</v>
      </c>
      <c r="Q330" s="507"/>
    </row>
    <row r="331" spans="1:17" s="495" customFormat="1" ht="25" customHeight="1" x14ac:dyDescent="0.15">
      <c r="A331" s="489" t="s">
        <v>229</v>
      </c>
      <c r="B331" s="487" t="s">
        <v>734</v>
      </c>
      <c r="C331" s="490">
        <v>2</v>
      </c>
      <c r="D331" s="490">
        <v>1</v>
      </c>
      <c r="E331" s="490">
        <v>4</v>
      </c>
      <c r="F331" s="508"/>
      <c r="G331" s="509"/>
      <c r="H331" s="509"/>
      <c r="I331" s="509"/>
      <c r="J331" s="509"/>
      <c r="K331" s="509"/>
      <c r="L331" s="510"/>
      <c r="M331" s="494"/>
      <c r="N331" s="494"/>
      <c r="O331" s="494"/>
      <c r="P331" s="494"/>
      <c r="Q331" s="494"/>
    </row>
    <row r="332" spans="1:17" s="495" customFormat="1" ht="25" customHeight="1" x14ac:dyDescent="0.15">
      <c r="A332" s="489" t="s">
        <v>230</v>
      </c>
      <c r="B332" s="487" t="s">
        <v>735</v>
      </c>
      <c r="C332" s="490">
        <v>2</v>
      </c>
      <c r="D332" s="490">
        <v>1</v>
      </c>
      <c r="E332" s="490">
        <v>4</v>
      </c>
      <c r="F332" s="491"/>
      <c r="G332" s="491"/>
      <c r="H332" s="491"/>
      <c r="I332" s="491"/>
      <c r="J332" s="491"/>
      <c r="K332" s="492"/>
      <c r="L332" s="493"/>
      <c r="M332" s="493"/>
      <c r="N332" s="493"/>
      <c r="O332" s="493"/>
      <c r="P332" s="493"/>
      <c r="Q332" s="494"/>
    </row>
    <row r="333" spans="1:17" s="495" customFormat="1" ht="25" customHeight="1" x14ac:dyDescent="0.15">
      <c r="A333" s="489"/>
      <c r="B333" s="496" t="s">
        <v>401</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5" customHeight="1" x14ac:dyDescent="0.15">
      <c r="A334" s="489"/>
      <c r="B334" s="496" t="s">
        <v>503</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5" customHeight="1" x14ac:dyDescent="0.15">
      <c r="A335" s="501"/>
      <c r="B335" s="502"/>
      <c r="C335" s="498"/>
      <c r="D335" s="498"/>
      <c r="E335" s="503"/>
      <c r="F335" s="498"/>
      <c r="G335" s="498"/>
      <c r="H335" s="498"/>
      <c r="I335" s="498"/>
      <c r="J335" s="498"/>
      <c r="K335" s="499"/>
      <c r="L335" s="500"/>
      <c r="M335" s="500"/>
      <c r="N335" s="500"/>
      <c r="O335" s="500"/>
      <c r="P335" s="500"/>
      <c r="Q335" s="494"/>
    </row>
    <row r="336" spans="1:17" ht="25" customHeight="1" x14ac:dyDescent="0.15">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5" customHeight="1" x14ac:dyDescent="0.15">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5" customHeight="1" x14ac:dyDescent="0.15">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5" customHeight="1" x14ac:dyDescent="0.15">
      <c r="A339" s="305"/>
      <c r="B339" s="293" t="s">
        <v>567</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5" customHeight="1" x14ac:dyDescent="0.15">
      <c r="A340" s="305"/>
      <c r="B340" s="293" t="s">
        <v>568</v>
      </c>
      <c r="C340" s="294"/>
      <c r="D340" s="294"/>
      <c r="E340" s="294"/>
      <c r="F340" s="294"/>
      <c r="G340" s="294"/>
      <c r="H340" s="294"/>
      <c r="I340" s="294"/>
      <c r="J340" s="294"/>
      <c r="K340" s="362"/>
      <c r="L340" s="362"/>
      <c r="M340" s="362"/>
      <c r="N340" s="362"/>
      <c r="O340" s="362"/>
      <c r="P340" s="362"/>
      <c r="Q340" s="301"/>
    </row>
    <row r="341" spans="1:17" ht="25" customHeight="1" x14ac:dyDescent="0.15">
      <c r="A341" s="285"/>
      <c r="B341" s="313" t="s">
        <v>505</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15">
      <c r="C342" s="211"/>
      <c r="D342" s="1094" t="s">
        <v>600</v>
      </c>
      <c r="E342" s="1094"/>
      <c r="F342" s="1094"/>
      <c r="G342" s="1094"/>
      <c r="H342" s="1094"/>
      <c r="I342" s="1094"/>
      <c r="J342" s="412" t="e">
        <f>J341+K341</f>
        <v>#REF!</v>
      </c>
      <c r="K342" s="66"/>
      <c r="L342" s="66"/>
      <c r="M342" s="66"/>
      <c r="N342" s="1095" t="s">
        <v>641</v>
      </c>
      <c r="O342" s="1095"/>
      <c r="P342" s="1095"/>
      <c r="Q342" s="1095"/>
    </row>
    <row r="343" spans="1:17" ht="12.75" customHeight="1" x14ac:dyDescent="0.15">
      <c r="A343" s="413"/>
      <c r="B343" s="413"/>
      <c r="C343" s="211"/>
      <c r="D343" s="211"/>
      <c r="E343" s="211"/>
      <c r="F343" s="211"/>
      <c r="G343" s="211"/>
      <c r="H343" s="211"/>
      <c r="I343" s="211"/>
      <c r="J343" s="211"/>
      <c r="K343" s="66"/>
      <c r="L343" s="66"/>
      <c r="M343" s="66"/>
      <c r="N343" s="1069" t="s">
        <v>575</v>
      </c>
      <c r="O343" s="1069"/>
      <c r="P343" s="1069"/>
      <c r="Q343" s="1069"/>
    </row>
    <row r="344" spans="1:17" x14ac:dyDescent="0.15">
      <c r="A344" s="413"/>
      <c r="B344" s="1096" t="s">
        <v>152</v>
      </c>
      <c r="C344" s="1096"/>
      <c r="D344" s="1096"/>
      <c r="E344" s="1096"/>
      <c r="F344" s="1096"/>
      <c r="G344" s="1096"/>
      <c r="H344" s="1096"/>
      <c r="I344" s="1096"/>
      <c r="J344" s="1096"/>
      <c r="K344" s="1096"/>
      <c r="L344" s="66"/>
      <c r="M344" s="66"/>
      <c r="N344" s="66"/>
      <c r="O344" s="66"/>
      <c r="P344" s="66"/>
      <c r="Q344" s="414"/>
    </row>
    <row r="345" spans="1:17" ht="26.25" customHeight="1" x14ac:dyDescent="0.15">
      <c r="A345" s="413"/>
      <c r="B345" s="1082" t="s">
        <v>240</v>
      </c>
      <c r="C345" s="1082"/>
      <c r="D345" s="1082"/>
      <c r="E345" s="1082"/>
      <c r="F345" s="1082"/>
      <c r="G345" s="1082"/>
      <c r="H345" s="1082"/>
      <c r="I345" s="1082"/>
      <c r="J345" s="1082"/>
      <c r="K345" s="1082"/>
      <c r="L345" s="66"/>
      <c r="M345" s="66"/>
      <c r="N345" s="66"/>
      <c r="O345" s="66"/>
      <c r="P345" s="66"/>
      <c r="Q345" s="414"/>
    </row>
    <row r="346" spans="1:17" ht="30" customHeight="1" x14ac:dyDescent="0.15">
      <c r="A346" s="413"/>
      <c r="B346" s="1075" t="s">
        <v>76</v>
      </c>
      <c r="C346" s="1075"/>
      <c r="D346" s="1075"/>
      <c r="E346" s="1075"/>
      <c r="F346" s="1075"/>
      <c r="G346" s="1075"/>
      <c r="H346" s="1075"/>
      <c r="I346" s="1075"/>
      <c r="J346" s="1075"/>
      <c r="K346" s="1075"/>
      <c r="L346" s="66"/>
      <c r="M346" s="66"/>
      <c r="N346" s="1062" t="s">
        <v>576</v>
      </c>
      <c r="O346" s="1062"/>
      <c r="P346" s="1062"/>
      <c r="Q346" s="1062"/>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baseColWidth="10" defaultColWidth="9.1640625" defaultRowHeight="13" x14ac:dyDescent="0.15"/>
  <cols>
    <col min="1" max="1" width="5.5" style="378" customWidth="1"/>
    <col min="2" max="2" width="41.1640625" style="378" customWidth="1"/>
    <col min="3" max="3" width="7" style="370" customWidth="1"/>
    <col min="4" max="4" width="7" style="370" hidden="1" customWidth="1"/>
    <col min="5" max="5" width="6" style="370" customWidth="1"/>
    <col min="6" max="6" width="7.5" style="212" customWidth="1"/>
    <col min="7" max="7" width="6.83203125" style="370" customWidth="1"/>
    <col min="8" max="8" width="11.1640625" style="370" customWidth="1"/>
    <col min="9" max="10" width="8.33203125" style="370" customWidth="1"/>
    <col min="11" max="11" width="6.5" style="379" customWidth="1"/>
    <col min="12" max="12" width="7.6640625" style="379" customWidth="1"/>
    <col min="13" max="13" width="9.5" style="379" customWidth="1"/>
    <col min="14" max="14" width="11" style="379" customWidth="1"/>
    <col min="15" max="15" width="6.6640625" style="379" customWidth="1"/>
    <col min="16" max="16" width="9.6640625" style="379" customWidth="1"/>
    <col min="17" max="17" width="12.6640625" style="235" customWidth="1"/>
    <col min="18" max="16384" width="9.1640625" style="235"/>
  </cols>
  <sheetData>
    <row r="1" spans="1:17" ht="14.25" customHeight="1" x14ac:dyDescent="0.15">
      <c r="A1" s="1103" t="s">
        <v>3</v>
      </c>
      <c r="B1" s="1103"/>
      <c r="C1" s="1103"/>
      <c r="D1" s="413"/>
      <c r="E1" s="413"/>
      <c r="F1" s="413"/>
      <c r="G1" s="413"/>
      <c r="H1" s="211"/>
      <c r="I1" s="1062"/>
      <c r="J1" s="1062"/>
      <c r="K1" s="1062"/>
      <c r="L1" s="1062"/>
      <c r="M1" s="1062"/>
      <c r="N1" s="1062"/>
      <c r="O1" s="67"/>
      <c r="P1" s="67"/>
      <c r="Q1" s="371" t="s">
        <v>30</v>
      </c>
    </row>
    <row r="2" spans="1:17" x14ac:dyDescent="0.15">
      <c r="A2" s="1104" t="s">
        <v>554</v>
      </c>
      <c r="B2" s="1104"/>
      <c r="C2" s="1104"/>
      <c r="D2" s="414"/>
      <c r="E2" s="414"/>
      <c r="F2" s="413"/>
      <c r="G2" s="414"/>
      <c r="H2" s="211"/>
      <c r="I2" s="1062"/>
      <c r="J2" s="1062"/>
      <c r="K2" s="1062"/>
      <c r="L2" s="1062"/>
      <c r="M2" s="1062"/>
      <c r="N2" s="1062"/>
      <c r="O2" s="67"/>
      <c r="P2" s="67"/>
      <c r="Q2" s="67"/>
    </row>
    <row r="3" spans="1:17" ht="30" customHeight="1" x14ac:dyDescent="0.15">
      <c r="A3" s="1105" t="s">
        <v>642</v>
      </c>
      <c r="B3" s="1105"/>
      <c r="C3" s="1105"/>
      <c r="D3" s="1105"/>
      <c r="E3" s="1105"/>
      <c r="F3" s="1105"/>
      <c r="G3" s="1105"/>
      <c r="H3" s="1105"/>
      <c r="I3" s="1105"/>
      <c r="J3" s="1105"/>
      <c r="K3" s="1105"/>
      <c r="L3" s="1105"/>
      <c r="M3" s="1105"/>
      <c r="N3" s="1105"/>
      <c r="O3" s="1105"/>
      <c r="P3" s="1105"/>
      <c r="Q3" s="1105"/>
    </row>
    <row r="4" spans="1:17" x14ac:dyDescent="0.15">
      <c r="A4" s="73"/>
      <c r="B4" s="73"/>
      <c r="C4" s="74"/>
      <c r="D4" s="74"/>
      <c r="E4" s="74"/>
      <c r="F4" s="74"/>
      <c r="G4" s="74"/>
      <c r="H4" s="74"/>
      <c r="I4" s="74"/>
      <c r="J4" s="74"/>
      <c r="K4" s="73"/>
      <c r="L4" s="73"/>
      <c r="M4" s="73"/>
      <c r="N4" s="73" t="s">
        <v>20</v>
      </c>
      <c r="O4" s="73"/>
      <c r="P4" s="73"/>
      <c r="Q4" s="74"/>
    </row>
    <row r="5" spans="1:17" ht="133.5" customHeight="1" x14ac:dyDescent="0.15">
      <c r="A5" s="1106" t="s">
        <v>0</v>
      </c>
      <c r="B5" s="1098" t="s">
        <v>173</v>
      </c>
      <c r="C5" s="1098" t="s">
        <v>207</v>
      </c>
      <c r="D5" s="1098" t="s">
        <v>208</v>
      </c>
      <c r="E5" s="1098" t="s">
        <v>154</v>
      </c>
      <c r="F5" s="1098" t="s">
        <v>161</v>
      </c>
      <c r="G5" s="1098" t="s">
        <v>211</v>
      </c>
      <c r="H5" s="1098" t="s">
        <v>210</v>
      </c>
      <c r="I5" s="1100" t="s">
        <v>212</v>
      </c>
      <c r="J5" s="1101"/>
      <c r="K5" s="1102"/>
      <c r="L5" s="1098" t="s">
        <v>213</v>
      </c>
      <c r="M5" s="1098" t="s">
        <v>214</v>
      </c>
      <c r="N5" s="1098" t="s">
        <v>39</v>
      </c>
      <c r="O5" s="1098" t="s">
        <v>88</v>
      </c>
      <c r="P5" s="1098" t="s">
        <v>89</v>
      </c>
      <c r="Q5" s="1098" t="s">
        <v>2</v>
      </c>
    </row>
    <row r="6" spans="1:17" ht="50" customHeight="1" x14ac:dyDescent="0.15">
      <c r="A6" s="1107"/>
      <c r="B6" s="1099"/>
      <c r="C6" s="1099"/>
      <c r="D6" s="1099"/>
      <c r="E6" s="1099"/>
      <c r="F6" s="1099"/>
      <c r="G6" s="1099"/>
      <c r="H6" s="1099"/>
      <c r="I6" s="234" t="s">
        <v>162</v>
      </c>
      <c r="J6" s="234" t="s">
        <v>103</v>
      </c>
      <c r="K6" s="234" t="s">
        <v>160</v>
      </c>
      <c r="L6" s="1099"/>
      <c r="M6" s="1099"/>
      <c r="N6" s="1099"/>
      <c r="O6" s="1099"/>
      <c r="P6" s="1099"/>
      <c r="Q6" s="1099"/>
    </row>
    <row r="7" spans="1:17" s="372" customFormat="1" ht="30" customHeight="1" x14ac:dyDescent="0.15">
      <c r="A7" s="237" t="s">
        <v>117</v>
      </c>
      <c r="B7" s="238" t="s">
        <v>118</v>
      </c>
      <c r="C7" s="238" t="s">
        <v>119</v>
      </c>
      <c r="D7" s="239" t="s">
        <v>120</v>
      </c>
      <c r="E7" s="239" t="s">
        <v>120</v>
      </c>
      <c r="F7" s="239" t="s">
        <v>121</v>
      </c>
      <c r="G7" s="239" t="s">
        <v>122</v>
      </c>
      <c r="H7" s="239" t="s">
        <v>648</v>
      </c>
      <c r="I7" s="239" t="s">
        <v>125</v>
      </c>
      <c r="J7" s="239" t="s">
        <v>127</v>
      </c>
      <c r="K7" s="239" t="s">
        <v>136</v>
      </c>
      <c r="L7" s="239" t="s">
        <v>128</v>
      </c>
      <c r="M7" s="239" t="s">
        <v>129</v>
      </c>
      <c r="N7" s="239" t="s">
        <v>130</v>
      </c>
      <c r="O7" s="240" t="s">
        <v>131</v>
      </c>
      <c r="P7" s="240" t="s">
        <v>132</v>
      </c>
      <c r="Q7" s="239" t="s">
        <v>209</v>
      </c>
    </row>
    <row r="8" spans="1:17" ht="25" customHeight="1" x14ac:dyDescent="0.15">
      <c r="A8" s="247" t="s">
        <v>6</v>
      </c>
      <c r="B8" s="247" t="s">
        <v>297</v>
      </c>
      <c r="C8" s="248"/>
      <c r="D8" s="248"/>
      <c r="E8" s="248"/>
      <c r="F8" s="365"/>
      <c r="G8" s="248"/>
      <c r="H8" s="248"/>
      <c r="I8" s="248"/>
      <c r="J8" s="248"/>
      <c r="K8" s="247"/>
      <c r="L8" s="247"/>
      <c r="M8" s="247"/>
      <c r="N8" s="247"/>
      <c r="O8" s="247"/>
      <c r="P8" s="247"/>
      <c r="Q8" s="247"/>
    </row>
    <row r="9" spans="1:17" ht="25" customHeight="1" x14ac:dyDescent="0.15">
      <c r="A9" s="290" t="s">
        <v>7</v>
      </c>
      <c r="B9" s="290" t="s">
        <v>643</v>
      </c>
      <c r="C9" s="291"/>
      <c r="D9" s="291"/>
      <c r="E9" s="291"/>
      <c r="F9" s="366"/>
      <c r="G9" s="291"/>
      <c r="H9" s="291"/>
      <c r="I9" s="291"/>
      <c r="J9" s="291"/>
      <c r="K9" s="290"/>
      <c r="L9" s="290"/>
      <c r="M9" s="290"/>
      <c r="N9" s="290"/>
      <c r="O9" s="290"/>
      <c r="P9" s="290"/>
      <c r="Q9" s="290"/>
    </row>
    <row r="10" spans="1:17" ht="25" customHeight="1" x14ac:dyDescent="0.15">
      <c r="A10" s="290">
        <v>1</v>
      </c>
      <c r="B10" s="290" t="s">
        <v>4</v>
      </c>
      <c r="C10" s="291"/>
      <c r="D10" s="291"/>
      <c r="E10" s="291"/>
      <c r="F10" s="366"/>
      <c r="G10" s="291"/>
      <c r="H10" s="291"/>
      <c r="I10" s="291"/>
      <c r="J10" s="291"/>
      <c r="K10" s="290"/>
      <c r="L10" s="290"/>
      <c r="M10" s="290"/>
      <c r="N10" s="290"/>
      <c r="O10" s="290"/>
      <c r="P10" s="290"/>
      <c r="Q10" s="290"/>
    </row>
    <row r="11" spans="1:17" s="71" customFormat="1" ht="25" customHeight="1" x14ac:dyDescent="0.15">
      <c r="A11" s="292" t="s">
        <v>149</v>
      </c>
      <c r="B11" s="293" t="s">
        <v>163</v>
      </c>
      <c r="C11" s="294"/>
      <c r="D11" s="294"/>
      <c r="E11" s="294"/>
      <c r="F11" s="415"/>
      <c r="G11" s="294"/>
      <c r="H11" s="294"/>
      <c r="I11" s="295"/>
      <c r="J11" s="295"/>
      <c r="K11" s="295"/>
      <c r="L11" s="295"/>
      <c r="M11" s="295"/>
      <c r="N11" s="295"/>
      <c r="O11" s="295"/>
      <c r="P11" s="295"/>
      <c r="Q11" s="296"/>
    </row>
    <row r="12" spans="1:17" s="71" customFormat="1" ht="25" customHeight="1" x14ac:dyDescent="0.15">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5" customHeight="1" x14ac:dyDescent="0.15">
      <c r="A13" s="422" t="s">
        <v>230</v>
      </c>
      <c r="B13" s="450" t="s">
        <v>689</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5" customHeight="1" x14ac:dyDescent="0.15">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5" customHeight="1" x14ac:dyDescent="0.15">
      <c r="A15" s="422" t="s">
        <v>232</v>
      </c>
      <c r="B15" s="450" t="s">
        <v>690</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5" customHeight="1" x14ac:dyDescent="0.15">
      <c r="A16" s="422" t="s">
        <v>233</v>
      </c>
      <c r="B16" s="452" t="s">
        <v>691</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5" customHeight="1" x14ac:dyDescent="0.15">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5" customHeight="1" x14ac:dyDescent="0.15">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5" customHeight="1" x14ac:dyDescent="0.15">
      <c r="A19" s="422" t="s">
        <v>286</v>
      </c>
      <c r="B19" s="452" t="s">
        <v>692</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5" customHeight="1" x14ac:dyDescent="0.15">
      <c r="A20" s="422" t="s">
        <v>287</v>
      </c>
      <c r="B20" s="450" t="s">
        <v>693</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5" customHeight="1" x14ac:dyDescent="0.15">
      <c r="A21" s="422" t="s">
        <v>288</v>
      </c>
      <c r="B21" s="450" t="s">
        <v>694</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5" customHeight="1" x14ac:dyDescent="0.15">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5" customHeight="1" x14ac:dyDescent="0.15">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5" customHeight="1" x14ac:dyDescent="0.15">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5" customHeight="1" x14ac:dyDescent="0.15">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5" customHeight="1" x14ac:dyDescent="0.15">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5" customHeight="1" x14ac:dyDescent="0.15">
      <c r="A27" s="422" t="s">
        <v>415</v>
      </c>
      <c r="B27" s="453" t="s">
        <v>695</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5" customHeight="1" x14ac:dyDescent="0.15">
      <c r="A28" s="422" t="s">
        <v>416</v>
      </c>
      <c r="B28" s="450" t="s">
        <v>696</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5" customHeight="1" x14ac:dyDescent="0.15">
      <c r="A29" s="422" t="s">
        <v>417</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5" customHeight="1" x14ac:dyDescent="0.15">
      <c r="A30" s="422" t="s">
        <v>418</v>
      </c>
      <c r="B30" s="450" t="s">
        <v>697</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5" customHeight="1" x14ac:dyDescent="0.15">
      <c r="A31" s="422" t="s">
        <v>419</v>
      </c>
      <c r="B31" s="450" t="s">
        <v>698</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5" customHeight="1" x14ac:dyDescent="0.15">
      <c r="A32" s="422" t="s">
        <v>420</v>
      </c>
      <c r="B32" s="450" t="s">
        <v>699</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5" customHeight="1" x14ac:dyDescent="0.15">
      <c r="A33" s="422" t="s">
        <v>421</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5" customHeight="1" x14ac:dyDescent="0.15">
      <c r="A34" s="422" t="s">
        <v>422</v>
      </c>
      <c r="B34" s="457" t="s">
        <v>700</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5" customHeight="1" x14ac:dyDescent="0.15">
      <c r="A35" s="422" t="s">
        <v>423</v>
      </c>
      <c r="B35" s="450" t="s">
        <v>701</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5" customHeight="1" x14ac:dyDescent="0.15">
      <c r="A36" s="422" t="s">
        <v>424</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5" customHeight="1" x14ac:dyDescent="0.15">
      <c r="A37" s="422" t="s">
        <v>425</v>
      </c>
      <c r="B37" s="450" t="s">
        <v>702</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5" customHeight="1" x14ac:dyDescent="0.15">
      <c r="A38" s="422" t="s">
        <v>426</v>
      </c>
      <c r="B38" s="450" t="s">
        <v>696</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5" customHeight="1" x14ac:dyDescent="0.15">
      <c r="A39" s="422" t="s">
        <v>427</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5" customHeight="1" x14ac:dyDescent="0.15">
      <c r="A40" s="422" t="s">
        <v>428</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5" customHeight="1" x14ac:dyDescent="0.15">
      <c r="A41" s="422" t="s">
        <v>429</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5" customHeight="1" x14ac:dyDescent="0.15">
      <c r="A42" s="422" t="s">
        <v>430</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5" customHeight="1" x14ac:dyDescent="0.15">
      <c r="A43" s="422" t="s">
        <v>431</v>
      </c>
      <c r="B43" s="454" t="s">
        <v>703</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5" customHeight="1" x14ac:dyDescent="0.15">
      <c r="A44" s="422" t="s">
        <v>704</v>
      </c>
      <c r="B44" s="458" t="s">
        <v>705</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5" customHeight="1" x14ac:dyDescent="0.15">
      <c r="A45" s="422" t="s">
        <v>706</v>
      </c>
      <c r="B45" s="460" t="s">
        <v>707</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5" customHeight="1" x14ac:dyDescent="0.15">
      <c r="A46" s="422" t="s">
        <v>708</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5" customHeight="1" x14ac:dyDescent="0.15">
      <c r="A47" s="422" t="s">
        <v>709</v>
      </c>
      <c r="B47" s="461" t="s">
        <v>261</v>
      </c>
      <c r="C47" s="459">
        <v>2</v>
      </c>
      <c r="D47" s="425">
        <v>1</v>
      </c>
      <c r="E47" s="425">
        <v>2</v>
      </c>
      <c r="F47" s="415"/>
      <c r="G47" s="415"/>
      <c r="H47" s="415"/>
      <c r="I47" s="300"/>
      <c r="J47" s="300"/>
      <c r="K47" s="300"/>
      <c r="L47" s="300"/>
      <c r="M47" s="300"/>
      <c r="N47" s="300"/>
      <c r="O47" s="300"/>
      <c r="P47" s="300"/>
      <c r="Q47" s="301"/>
    </row>
    <row r="48" spans="1:17" s="71" customFormat="1" ht="25" customHeight="1" x14ac:dyDescent="0.15">
      <c r="A48" s="422" t="s">
        <v>710</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5" customHeight="1" x14ac:dyDescent="0.15">
      <c r="A49" s="422" t="s">
        <v>711</v>
      </c>
      <c r="B49" s="462" t="s">
        <v>712</v>
      </c>
      <c r="C49" s="459">
        <v>1</v>
      </c>
      <c r="D49" s="425">
        <v>1.4</v>
      </c>
      <c r="E49" s="425">
        <v>14</v>
      </c>
      <c r="F49" s="415"/>
      <c r="G49" s="415"/>
      <c r="H49" s="415"/>
      <c r="I49" s="415"/>
      <c r="J49" s="300"/>
      <c r="K49" s="300"/>
      <c r="L49" s="300"/>
      <c r="M49" s="300"/>
      <c r="N49" s="300"/>
      <c r="O49" s="300"/>
      <c r="P49" s="300"/>
      <c r="Q49" s="301"/>
    </row>
    <row r="50" spans="1:17" s="71" customFormat="1" ht="25" customHeight="1" x14ac:dyDescent="0.15">
      <c r="A50" s="422" t="s">
        <v>713</v>
      </c>
      <c r="B50" s="463" t="s">
        <v>434</v>
      </c>
      <c r="C50" s="464">
        <v>1</v>
      </c>
      <c r="D50" s="464">
        <v>1.4</v>
      </c>
      <c r="E50" s="464">
        <v>2</v>
      </c>
      <c r="F50" s="415"/>
      <c r="G50" s="415"/>
      <c r="H50" s="415"/>
      <c r="I50" s="415"/>
      <c r="J50" s="300">
        <v>10</v>
      </c>
      <c r="K50" s="300"/>
      <c r="L50" s="300"/>
      <c r="M50" s="300"/>
      <c r="N50" s="300"/>
      <c r="O50" s="300"/>
      <c r="P50" s="300"/>
      <c r="Q50" s="1097" t="s">
        <v>552</v>
      </c>
    </row>
    <row r="51" spans="1:17" s="71" customFormat="1" ht="25" customHeight="1" x14ac:dyDescent="0.15">
      <c r="A51" s="465" t="s">
        <v>150</v>
      </c>
      <c r="B51" s="466" t="s">
        <v>153</v>
      </c>
      <c r="C51" s="425">
        <v>0</v>
      </c>
      <c r="D51" s="425">
        <v>0</v>
      </c>
      <c r="E51" s="425">
        <v>0</v>
      </c>
      <c r="F51" s="415"/>
      <c r="G51" s="415"/>
      <c r="H51" s="415"/>
      <c r="I51" s="415"/>
      <c r="J51" s="300">
        <v>15</v>
      </c>
      <c r="K51" s="300"/>
      <c r="L51" s="300"/>
      <c r="M51" s="300"/>
      <c r="N51" s="300"/>
      <c r="O51" s="300"/>
      <c r="P51" s="300"/>
      <c r="Q51" s="1097"/>
    </row>
    <row r="52" spans="1:17" s="71" customFormat="1" ht="25" customHeight="1" x14ac:dyDescent="0.15">
      <c r="A52" s="467" t="s">
        <v>235</v>
      </c>
      <c r="B52" s="422" t="s">
        <v>158</v>
      </c>
      <c r="C52" s="425">
        <v>4</v>
      </c>
      <c r="D52" s="425">
        <v>1.4</v>
      </c>
      <c r="E52" s="425">
        <v>4</v>
      </c>
      <c r="F52" s="415"/>
      <c r="G52" s="415"/>
      <c r="H52" s="415"/>
      <c r="I52" s="415"/>
      <c r="J52" s="300">
        <v>5</v>
      </c>
      <c r="K52" s="300"/>
      <c r="L52" s="300"/>
      <c r="M52" s="300"/>
      <c r="N52" s="300"/>
      <c r="O52" s="300"/>
      <c r="P52" s="300"/>
      <c r="Q52" s="1097"/>
    </row>
    <row r="53" spans="1:17" s="71" customFormat="1" ht="25" customHeight="1" x14ac:dyDescent="0.15">
      <c r="A53" s="467" t="s">
        <v>236</v>
      </c>
      <c r="B53" s="422" t="s">
        <v>159</v>
      </c>
      <c r="C53" s="425"/>
      <c r="D53" s="425"/>
      <c r="E53" s="425"/>
      <c r="F53" s="415"/>
      <c r="G53" s="415"/>
      <c r="H53" s="415"/>
      <c r="I53" s="300"/>
      <c r="J53" s="300"/>
      <c r="K53" s="300"/>
      <c r="L53" s="300"/>
      <c r="M53" s="300"/>
      <c r="N53" s="300"/>
      <c r="O53" s="300"/>
      <c r="P53" s="300"/>
      <c r="Q53" s="301"/>
    </row>
    <row r="54" spans="1:17" s="71" customFormat="1" ht="25" customHeight="1" x14ac:dyDescent="0.15">
      <c r="A54" s="467"/>
      <c r="B54" s="468" t="s">
        <v>358</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5" customHeight="1" x14ac:dyDescent="0.15">
      <c r="A55" s="465"/>
      <c r="B55" s="468" t="s">
        <v>548</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5" customHeight="1" x14ac:dyDescent="0.15">
      <c r="A56" s="467" t="s">
        <v>556</v>
      </c>
      <c r="B56" s="422" t="s">
        <v>549</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5" customHeight="1" x14ac:dyDescent="0.15">
      <c r="A57" s="467" t="s">
        <v>557</v>
      </c>
      <c r="B57" s="422" t="s">
        <v>550</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5" customHeight="1" x14ac:dyDescent="0.15">
      <c r="A58" s="467" t="s">
        <v>558</v>
      </c>
      <c r="B58" s="450" t="s">
        <v>551</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5" customHeight="1" x14ac:dyDescent="0.15">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5" customHeight="1" x14ac:dyDescent="0.15">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5" customHeight="1" x14ac:dyDescent="0.15">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5" customHeight="1" x14ac:dyDescent="0.15">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5" customHeight="1" x14ac:dyDescent="0.15">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5" customHeight="1" x14ac:dyDescent="0.15">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5" customHeight="1" x14ac:dyDescent="0.15">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5" customHeight="1" x14ac:dyDescent="0.15">
      <c r="A66" s="422" t="s">
        <v>234</v>
      </c>
      <c r="B66" s="423" t="s">
        <v>555</v>
      </c>
      <c r="C66" s="425">
        <v>3</v>
      </c>
      <c r="D66" s="425">
        <v>1</v>
      </c>
      <c r="E66" s="425">
        <v>1</v>
      </c>
      <c r="F66" s="415"/>
      <c r="G66" s="415"/>
      <c r="H66" s="415"/>
      <c r="I66" s="300"/>
      <c r="J66" s="300"/>
      <c r="K66" s="300"/>
      <c r="L66" s="300"/>
      <c r="M66" s="300"/>
      <c r="N66" s="300"/>
      <c r="O66" s="300"/>
      <c r="P66" s="300"/>
      <c r="Q66" s="301"/>
    </row>
    <row r="67" spans="1:17" s="71" customFormat="1" ht="25" customHeight="1" x14ac:dyDescent="0.15">
      <c r="A67" s="435" t="s">
        <v>150</v>
      </c>
      <c r="B67" s="436" t="s">
        <v>491</v>
      </c>
      <c r="C67" s="429"/>
      <c r="D67" s="429"/>
      <c r="E67" s="429"/>
      <c r="F67" s="415"/>
      <c r="G67" s="415"/>
      <c r="H67" s="415"/>
      <c r="I67" s="300"/>
      <c r="J67" s="300"/>
      <c r="K67" s="300"/>
      <c r="L67" s="300"/>
      <c r="M67" s="300"/>
      <c r="N67" s="300"/>
      <c r="O67" s="300"/>
      <c r="P67" s="300"/>
      <c r="Q67" s="301"/>
    </row>
    <row r="68" spans="1:17" s="71" customFormat="1" ht="25" customHeight="1" x14ac:dyDescent="0.15">
      <c r="A68" s="435"/>
      <c r="B68" s="428" t="s">
        <v>714</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5" customHeight="1" x14ac:dyDescent="0.15">
      <c r="A69" s="422"/>
      <c r="B69" s="468" t="s">
        <v>358</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5" customHeight="1" x14ac:dyDescent="0.15">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5" customHeight="1" x14ac:dyDescent="0.15">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5" customHeight="1" x14ac:dyDescent="0.15">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5" customHeight="1" x14ac:dyDescent="0.15">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5" customHeight="1" x14ac:dyDescent="0.15">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5" customHeight="1" x14ac:dyDescent="0.15">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5" customHeight="1" x14ac:dyDescent="0.15">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5" customHeight="1" x14ac:dyDescent="0.15">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5" customHeight="1" x14ac:dyDescent="0.15">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5" customHeight="1" x14ac:dyDescent="0.15">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5" customHeight="1" x14ac:dyDescent="0.15">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5" customHeight="1" x14ac:dyDescent="0.15">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5" customHeight="1" x14ac:dyDescent="0.15">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5" customHeight="1" x14ac:dyDescent="0.15">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5" customHeight="1" x14ac:dyDescent="0.15">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5" customHeight="1" x14ac:dyDescent="0.15">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5" customHeight="1" x14ac:dyDescent="0.15">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5" customHeight="1" x14ac:dyDescent="0.15">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5" customHeight="1" x14ac:dyDescent="0.15">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5" customHeight="1" x14ac:dyDescent="0.15">
      <c r="A89" s="473"/>
      <c r="B89" s="468" t="s">
        <v>358</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5" customHeight="1" x14ac:dyDescent="0.15">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5" customHeight="1" x14ac:dyDescent="0.15">
      <c r="A91" s="474"/>
      <c r="B91" s="474" t="s">
        <v>395</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5" customHeight="1" x14ac:dyDescent="0.15">
      <c r="A92" s="290" t="s">
        <v>19</v>
      </c>
      <c r="B92" s="290" t="s">
        <v>396</v>
      </c>
      <c r="C92" s="415"/>
      <c r="D92" s="415"/>
      <c r="E92" s="415"/>
      <c r="F92" s="415"/>
      <c r="G92" s="415"/>
      <c r="H92" s="415"/>
      <c r="I92" s="300"/>
      <c r="J92" s="300"/>
      <c r="K92" s="300"/>
      <c r="L92" s="300"/>
      <c r="M92" s="300"/>
      <c r="N92" s="300"/>
      <c r="O92" s="300"/>
      <c r="P92" s="300"/>
      <c r="Q92" s="301"/>
    </row>
    <row r="93" spans="1:17" s="71" customFormat="1" ht="25" customHeight="1" x14ac:dyDescent="0.15">
      <c r="A93" s="315" t="s">
        <v>398</v>
      </c>
      <c r="B93" s="315" t="s">
        <v>399</v>
      </c>
      <c r="C93" s="415"/>
      <c r="D93" s="415"/>
      <c r="E93" s="415"/>
      <c r="F93" s="415"/>
      <c r="G93" s="415"/>
      <c r="H93" s="415"/>
      <c r="I93" s="300"/>
      <c r="J93" s="300"/>
      <c r="K93" s="300"/>
      <c r="L93" s="300"/>
      <c r="M93" s="300"/>
      <c r="N93" s="300"/>
      <c r="O93" s="300"/>
      <c r="P93" s="300"/>
      <c r="Q93" s="301"/>
    </row>
    <row r="94" spans="1:17" s="71" customFormat="1" ht="25" customHeight="1" x14ac:dyDescent="0.15">
      <c r="A94" s="315">
        <v>1</v>
      </c>
      <c r="B94" s="315" t="s">
        <v>400</v>
      </c>
      <c r="C94" s="415"/>
      <c r="D94" s="415"/>
      <c r="E94" s="415"/>
      <c r="F94" s="415"/>
      <c r="G94" s="415"/>
      <c r="H94" s="415"/>
      <c r="I94" s="300"/>
      <c r="J94" s="300"/>
      <c r="K94" s="300"/>
      <c r="L94" s="300"/>
      <c r="M94" s="300"/>
      <c r="N94" s="300"/>
      <c r="O94" s="300"/>
      <c r="P94" s="300"/>
      <c r="Q94" s="301"/>
    </row>
    <row r="95" spans="1:17" s="71" customFormat="1" ht="25" customHeight="1" x14ac:dyDescent="0.15">
      <c r="A95" s="316" t="s">
        <v>149</v>
      </c>
      <c r="B95" s="317" t="s">
        <v>163</v>
      </c>
      <c r="C95" s="415"/>
      <c r="D95" s="415"/>
      <c r="E95" s="415"/>
      <c r="F95" s="415"/>
      <c r="G95" s="415"/>
      <c r="H95" s="415"/>
      <c r="I95" s="300"/>
      <c r="J95" s="300"/>
      <c r="K95" s="300"/>
      <c r="L95" s="300"/>
      <c r="M95" s="300"/>
      <c r="N95" s="300"/>
      <c r="O95" s="300"/>
      <c r="P95" s="300"/>
      <c r="Q95" s="301"/>
    </row>
    <row r="96" spans="1:17" s="71" customFormat="1" ht="25" customHeight="1" x14ac:dyDescent="0.15">
      <c r="A96" s="422" t="s">
        <v>229</v>
      </c>
      <c r="B96" s="423" t="s">
        <v>649</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5" customHeight="1" x14ac:dyDescent="0.15">
      <c r="A97" s="422" t="s">
        <v>230</v>
      </c>
      <c r="B97" s="423" t="s">
        <v>650</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5" customHeight="1" x14ac:dyDescent="0.15">
      <c r="A98" s="422" t="s">
        <v>231</v>
      </c>
      <c r="B98" s="423" t="s">
        <v>651</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5" customHeight="1" x14ac:dyDescent="0.15">
      <c r="A99" s="422" t="s">
        <v>231</v>
      </c>
      <c r="B99" s="423" t="s">
        <v>652</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5" customHeight="1" x14ac:dyDescent="0.15">
      <c r="A100" s="422" t="s">
        <v>232</v>
      </c>
      <c r="B100" s="423" t="s">
        <v>653</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5" customHeight="1" x14ac:dyDescent="0.15">
      <c r="A101" s="422" t="s">
        <v>233</v>
      </c>
      <c r="B101" s="423" t="s">
        <v>406</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5" customHeight="1" x14ac:dyDescent="0.15">
      <c r="A102" s="422" t="s">
        <v>285</v>
      </c>
      <c r="B102" s="423" t="s">
        <v>654</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5" customHeight="1" x14ac:dyDescent="0.15">
      <c r="A103" s="422" t="s">
        <v>286</v>
      </c>
      <c r="B103" s="423" t="s">
        <v>655</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5" customHeight="1" x14ac:dyDescent="0.15">
      <c r="A104" s="422" t="s">
        <v>287</v>
      </c>
      <c r="B104" s="423" t="s">
        <v>656</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5" customHeight="1" x14ac:dyDescent="0.15">
      <c r="A105" s="422" t="s">
        <v>288</v>
      </c>
      <c r="B105" s="423" t="s">
        <v>657</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5" customHeight="1" x14ac:dyDescent="0.15">
      <c r="A106" s="422" t="s">
        <v>289</v>
      </c>
      <c r="B106" s="423" t="s">
        <v>658</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5" customHeight="1" x14ac:dyDescent="0.15">
      <c r="A107" s="422" t="s">
        <v>292</v>
      </c>
      <c r="B107" s="423" t="s">
        <v>659</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5" customHeight="1" x14ac:dyDescent="0.15">
      <c r="A108" s="422" t="s">
        <v>293</v>
      </c>
      <c r="B108" s="423" t="s">
        <v>660</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5" customHeight="1" x14ac:dyDescent="0.15">
      <c r="A109" s="422" t="s">
        <v>294</v>
      </c>
      <c r="B109" s="423" t="s">
        <v>521</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5" customHeight="1" x14ac:dyDescent="0.15">
      <c r="A110" s="422" t="s">
        <v>295</v>
      </c>
      <c r="B110" s="426" t="s">
        <v>661</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5" customHeight="1" x14ac:dyDescent="0.15">
      <c r="A111" s="422" t="s">
        <v>416</v>
      </c>
      <c r="B111" s="426" t="s">
        <v>662</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5" customHeight="1" x14ac:dyDescent="0.15">
      <c r="A112" s="422" t="s">
        <v>417</v>
      </c>
      <c r="B112" s="426" t="s">
        <v>663</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5" customHeight="1" x14ac:dyDescent="0.15">
      <c r="A113" s="422" t="s">
        <v>418</v>
      </c>
      <c r="B113" s="426" t="s">
        <v>664</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5" customHeight="1" x14ac:dyDescent="0.15">
      <c r="A114" s="422" t="s">
        <v>419</v>
      </c>
      <c r="B114" s="426" t="s">
        <v>397</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5" customHeight="1" x14ac:dyDescent="0.15">
      <c r="A115" s="422" t="s">
        <v>420</v>
      </c>
      <c r="B115" s="426" t="s">
        <v>665</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5" customHeight="1" x14ac:dyDescent="0.15">
      <c r="A116" s="422"/>
      <c r="B116" s="426" t="s">
        <v>666</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5" customHeight="1" x14ac:dyDescent="0.15">
      <c r="A117" s="422" t="s">
        <v>421</v>
      </c>
      <c r="B117" s="426" t="s">
        <v>667</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5" customHeight="1" x14ac:dyDescent="0.15">
      <c r="A118" s="422"/>
      <c r="B118" s="426" t="s">
        <v>668</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5" customHeight="1" x14ac:dyDescent="0.15">
      <c r="A119" s="422" t="s">
        <v>422</v>
      </c>
      <c r="B119" s="426" t="s">
        <v>669</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5" customHeight="1" x14ac:dyDescent="0.15">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5" customHeight="1" x14ac:dyDescent="0.15">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5" customHeight="1" x14ac:dyDescent="0.15">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5" customHeight="1" x14ac:dyDescent="0.15">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5" customHeight="1" x14ac:dyDescent="0.15">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5" customHeight="1" x14ac:dyDescent="0.15">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5" customHeight="1" x14ac:dyDescent="0.15">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5" customHeight="1" x14ac:dyDescent="0.15">
      <c r="A127" s="427"/>
      <c r="B127" s="439" t="s">
        <v>401</v>
      </c>
      <c r="C127" s="429">
        <v>4</v>
      </c>
      <c r="D127" s="429">
        <v>1.4</v>
      </c>
      <c r="E127" s="429">
        <v>6</v>
      </c>
      <c r="F127" s="415"/>
      <c r="G127" s="294"/>
      <c r="H127" s="294"/>
      <c r="I127" s="294"/>
      <c r="J127" s="294"/>
      <c r="K127" s="294"/>
      <c r="L127" s="300"/>
      <c r="M127" s="300"/>
      <c r="N127" s="300"/>
      <c r="O127" s="300"/>
      <c r="P127" s="300"/>
      <c r="Q127" s="301"/>
    </row>
    <row r="128" spans="1:17" s="71" customFormat="1" ht="25" customHeight="1" x14ac:dyDescent="0.15">
      <c r="A128" s="430">
        <v>2</v>
      </c>
      <c r="B128" s="430" t="s">
        <v>523</v>
      </c>
      <c r="C128" s="429"/>
      <c r="D128" s="429"/>
      <c r="E128" s="429"/>
      <c r="F128" s="318"/>
      <c r="G128" s="320">
        <v>70</v>
      </c>
      <c r="H128" s="415"/>
      <c r="I128" s="415"/>
      <c r="J128" s="319">
        <v>5</v>
      </c>
      <c r="K128" s="298"/>
      <c r="L128" s="300"/>
      <c r="M128" s="300"/>
      <c r="N128" s="300"/>
      <c r="O128" s="300"/>
      <c r="P128" s="300"/>
      <c r="Q128" s="1097" t="s">
        <v>552</v>
      </c>
    </row>
    <row r="129" spans="1:17" s="71" customFormat="1" ht="25" customHeight="1" x14ac:dyDescent="0.15">
      <c r="A129" s="431" t="s">
        <v>149</v>
      </c>
      <c r="B129" s="432" t="s">
        <v>167</v>
      </c>
      <c r="C129" s="429"/>
      <c r="D129" s="429"/>
      <c r="E129" s="429"/>
      <c r="F129" s="318"/>
      <c r="G129" s="320">
        <v>70</v>
      </c>
      <c r="H129" s="415"/>
      <c r="I129" s="415"/>
      <c r="J129" s="319">
        <v>5</v>
      </c>
      <c r="K129" s="298"/>
      <c r="L129" s="300"/>
      <c r="M129" s="300"/>
      <c r="N129" s="300"/>
      <c r="O129" s="300"/>
      <c r="P129" s="300"/>
      <c r="Q129" s="1097"/>
    </row>
    <row r="130" spans="1:17" s="71" customFormat="1" ht="25" customHeight="1" x14ac:dyDescent="0.15">
      <c r="A130" s="428" t="s">
        <v>229</v>
      </c>
      <c r="B130" s="433" t="s">
        <v>670</v>
      </c>
      <c r="C130" s="429">
        <v>3</v>
      </c>
      <c r="D130" s="429">
        <v>1</v>
      </c>
      <c r="E130" s="429">
        <v>1</v>
      </c>
      <c r="F130" s="302"/>
      <c r="G130" s="320">
        <v>70</v>
      </c>
      <c r="H130" s="298"/>
      <c r="I130" s="298"/>
      <c r="J130" s="319">
        <v>5</v>
      </c>
      <c r="K130" s="298"/>
      <c r="L130" s="298"/>
      <c r="M130" s="300"/>
      <c r="N130" s="300"/>
      <c r="O130" s="300"/>
      <c r="P130" s="300"/>
      <c r="Q130" s="1097"/>
    </row>
    <row r="131" spans="1:17" s="71" customFormat="1" ht="25" customHeight="1" x14ac:dyDescent="0.15">
      <c r="A131" s="428" t="s">
        <v>230</v>
      </c>
      <c r="B131" s="433" t="s">
        <v>671</v>
      </c>
      <c r="C131" s="429">
        <v>3</v>
      </c>
      <c r="D131" s="429">
        <v>1</v>
      </c>
      <c r="E131" s="429">
        <v>1</v>
      </c>
      <c r="F131" s="302"/>
      <c r="G131" s="320">
        <v>70</v>
      </c>
      <c r="H131" s="298"/>
      <c r="I131" s="298"/>
      <c r="J131" s="319">
        <v>5</v>
      </c>
      <c r="K131" s="298"/>
      <c r="L131" s="298"/>
      <c r="M131" s="300"/>
      <c r="N131" s="300"/>
      <c r="O131" s="300"/>
      <c r="P131" s="300"/>
      <c r="Q131" s="1097"/>
    </row>
    <row r="132" spans="1:17" s="71" customFormat="1" ht="25" customHeight="1" x14ac:dyDescent="0.15">
      <c r="A132" s="428" t="s">
        <v>231</v>
      </c>
      <c r="B132" s="433" t="s">
        <v>672</v>
      </c>
      <c r="C132" s="429">
        <v>3</v>
      </c>
      <c r="D132" s="429">
        <v>1</v>
      </c>
      <c r="E132" s="429">
        <v>1</v>
      </c>
      <c r="F132" s="302"/>
      <c r="G132" s="320">
        <v>70</v>
      </c>
      <c r="H132" s="298"/>
      <c r="I132" s="298"/>
      <c r="J132" s="319">
        <v>5</v>
      </c>
      <c r="K132" s="298"/>
      <c r="L132" s="298"/>
      <c r="M132" s="300"/>
      <c r="N132" s="300"/>
      <c r="O132" s="300"/>
      <c r="P132" s="300"/>
      <c r="Q132" s="1097"/>
    </row>
    <row r="133" spans="1:17" s="71" customFormat="1" ht="25" customHeight="1" x14ac:dyDescent="0.15">
      <c r="A133" s="428" t="s">
        <v>232</v>
      </c>
      <c r="B133" s="433" t="s">
        <v>673</v>
      </c>
      <c r="C133" s="429">
        <v>3</v>
      </c>
      <c r="D133" s="429">
        <v>1</v>
      </c>
      <c r="E133" s="429">
        <v>1</v>
      </c>
      <c r="F133" s="302"/>
      <c r="G133" s="320">
        <v>70</v>
      </c>
      <c r="H133" s="298"/>
      <c r="I133" s="298"/>
      <c r="J133" s="319">
        <v>5</v>
      </c>
      <c r="K133" s="298"/>
      <c r="L133" s="298"/>
      <c r="M133" s="300"/>
      <c r="N133" s="300"/>
      <c r="O133" s="300"/>
      <c r="P133" s="300"/>
      <c r="Q133" s="1097"/>
    </row>
    <row r="134" spans="1:17" s="71" customFormat="1" ht="25" customHeight="1" x14ac:dyDescent="0.15">
      <c r="A134" s="428" t="s">
        <v>233</v>
      </c>
      <c r="B134" s="428" t="s">
        <v>522</v>
      </c>
      <c r="C134" s="429">
        <v>3</v>
      </c>
      <c r="D134" s="429">
        <v>1</v>
      </c>
      <c r="E134" s="429">
        <v>1</v>
      </c>
      <c r="F134" s="302"/>
      <c r="G134" s="320">
        <v>70</v>
      </c>
      <c r="H134" s="298"/>
      <c r="I134" s="298"/>
      <c r="J134" s="319">
        <v>5</v>
      </c>
      <c r="K134" s="298"/>
      <c r="L134" s="298"/>
      <c r="M134" s="300"/>
      <c r="N134" s="300"/>
      <c r="O134" s="300"/>
      <c r="P134" s="300"/>
      <c r="Q134" s="1097"/>
    </row>
    <row r="135" spans="1:17" s="71" customFormat="1" ht="25" customHeight="1" x14ac:dyDescent="0.15">
      <c r="A135" s="428" t="s">
        <v>234</v>
      </c>
      <c r="B135" s="434" t="s">
        <v>674</v>
      </c>
      <c r="C135" s="429">
        <v>3</v>
      </c>
      <c r="D135" s="429">
        <v>1</v>
      </c>
      <c r="E135" s="429">
        <v>1</v>
      </c>
      <c r="F135" s="308"/>
      <c r="G135" s="308"/>
      <c r="H135" s="308"/>
      <c r="I135" s="294"/>
      <c r="J135" s="294"/>
      <c r="K135" s="294"/>
      <c r="L135" s="300"/>
      <c r="M135" s="300"/>
      <c r="N135" s="300"/>
      <c r="O135" s="300"/>
      <c r="P135" s="300"/>
      <c r="Q135" s="301"/>
    </row>
    <row r="136" spans="1:17" s="71" customFormat="1" ht="25" customHeight="1" x14ac:dyDescent="0.15">
      <c r="A136" s="427" t="s">
        <v>285</v>
      </c>
      <c r="B136" s="434" t="s">
        <v>675</v>
      </c>
      <c r="C136" s="429">
        <v>3</v>
      </c>
      <c r="D136" s="429">
        <v>1</v>
      </c>
      <c r="E136" s="429">
        <v>1</v>
      </c>
      <c r="F136" s="308"/>
      <c r="G136" s="308"/>
      <c r="H136" s="308"/>
      <c r="I136" s="294"/>
      <c r="J136" s="294"/>
      <c r="K136" s="294"/>
      <c r="L136" s="300"/>
      <c r="M136" s="300"/>
      <c r="N136" s="300"/>
      <c r="O136" s="300"/>
      <c r="P136" s="300"/>
      <c r="Q136" s="301"/>
    </row>
    <row r="137" spans="1:17" s="71" customFormat="1" ht="25" customHeight="1" x14ac:dyDescent="0.15">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5" customHeight="1" x14ac:dyDescent="0.15">
      <c r="A138" s="435" t="s">
        <v>150</v>
      </c>
      <c r="B138" s="436" t="s">
        <v>491</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5" customHeight="1" x14ac:dyDescent="0.15">
      <c r="A139" s="435"/>
      <c r="B139" s="428" t="s">
        <v>676</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5" customHeight="1" x14ac:dyDescent="0.15">
      <c r="A140" s="427"/>
      <c r="B140" s="437" t="s">
        <v>401</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5" customHeight="1" x14ac:dyDescent="0.15">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5" customHeight="1" x14ac:dyDescent="0.15">
      <c r="A142" s="430" t="s">
        <v>402</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5" customHeight="1" x14ac:dyDescent="0.15">
      <c r="A143" s="427" t="s">
        <v>231</v>
      </c>
      <c r="B143" s="438" t="s">
        <v>677</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5" customHeight="1" x14ac:dyDescent="0.15">
      <c r="A144" s="427" t="s">
        <v>232</v>
      </c>
      <c r="B144" s="438" t="s">
        <v>678</v>
      </c>
      <c r="C144" s="429">
        <v>3</v>
      </c>
      <c r="D144" s="429">
        <v>1</v>
      </c>
      <c r="E144" s="429">
        <v>7</v>
      </c>
      <c r="F144" s="308"/>
      <c r="G144" s="308"/>
      <c r="H144" s="308"/>
      <c r="I144" s="325"/>
      <c r="J144" s="325"/>
      <c r="K144" s="294"/>
      <c r="L144" s="300"/>
      <c r="M144" s="300"/>
      <c r="N144" s="300"/>
      <c r="O144" s="300"/>
      <c r="P144" s="300"/>
      <c r="Q144" s="301"/>
    </row>
    <row r="145" spans="1:17" s="71" customFormat="1" ht="25" customHeight="1" x14ac:dyDescent="0.15">
      <c r="A145" s="427" t="s">
        <v>233</v>
      </c>
      <c r="B145" s="438" t="s">
        <v>679</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5" customHeight="1" x14ac:dyDescent="0.15">
      <c r="A146" s="427" t="s">
        <v>234</v>
      </c>
      <c r="B146" s="438" t="s">
        <v>680</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5" customHeight="1" x14ac:dyDescent="0.15">
      <c r="A147" s="427" t="s">
        <v>285</v>
      </c>
      <c r="B147" s="438" t="s">
        <v>681</v>
      </c>
      <c r="C147" s="429">
        <v>2</v>
      </c>
      <c r="D147" s="429">
        <v>1</v>
      </c>
      <c r="E147" s="429">
        <v>10</v>
      </c>
      <c r="F147" s="308"/>
      <c r="G147" s="308"/>
      <c r="H147" s="308"/>
      <c r="I147" s="325"/>
      <c r="J147" s="300"/>
      <c r="K147" s="300"/>
      <c r="L147" s="300"/>
      <c r="M147" s="300"/>
      <c r="N147" s="300"/>
      <c r="O147" s="300"/>
      <c r="P147" s="300"/>
      <c r="Q147" s="301"/>
    </row>
    <row r="148" spans="1:17" s="71" customFormat="1" ht="25" customHeight="1" x14ac:dyDescent="0.15">
      <c r="A148" s="427" t="s">
        <v>287</v>
      </c>
      <c r="B148" s="434" t="s">
        <v>682</v>
      </c>
      <c r="C148" s="429">
        <v>3</v>
      </c>
      <c r="D148" s="429">
        <v>1</v>
      </c>
      <c r="E148" s="429">
        <v>10</v>
      </c>
      <c r="F148" s="308"/>
      <c r="G148" s="308"/>
      <c r="H148" s="308"/>
      <c r="I148" s="325"/>
      <c r="J148" s="300"/>
      <c r="K148" s="300"/>
      <c r="L148" s="300"/>
      <c r="M148" s="300"/>
      <c r="N148" s="300"/>
      <c r="O148" s="300"/>
      <c r="P148" s="300"/>
      <c r="Q148" s="301"/>
    </row>
    <row r="149" spans="1:17" s="71" customFormat="1" ht="25" customHeight="1" x14ac:dyDescent="0.15">
      <c r="A149" s="427" t="s">
        <v>289</v>
      </c>
      <c r="B149" s="428" t="s">
        <v>683</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5" customHeight="1" x14ac:dyDescent="0.15">
      <c r="A150" s="427" t="s">
        <v>292</v>
      </c>
      <c r="B150" s="428" t="s">
        <v>409</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5" customHeight="1" x14ac:dyDescent="0.15">
      <c r="A151" s="427" t="s">
        <v>293</v>
      </c>
      <c r="B151" s="428" t="s">
        <v>684</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5" customHeight="1" x14ac:dyDescent="0.15">
      <c r="A152" s="427" t="s">
        <v>294</v>
      </c>
      <c r="B152" s="428" t="s">
        <v>685</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5" customHeight="1" x14ac:dyDescent="0.15">
      <c r="A153" s="427" t="s">
        <v>295</v>
      </c>
      <c r="B153" s="428" t="s">
        <v>686</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5" customHeight="1" x14ac:dyDescent="0.15">
      <c r="A154" s="324" t="s">
        <v>234</v>
      </c>
      <c r="B154" s="327" t="s">
        <v>403</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5" customHeight="1" x14ac:dyDescent="0.15">
      <c r="A155" s="324" t="s">
        <v>285</v>
      </c>
      <c r="B155" s="327" t="s">
        <v>404</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5" customHeight="1" x14ac:dyDescent="0.15">
      <c r="A156" s="324" t="s">
        <v>286</v>
      </c>
      <c r="B156" s="327" t="s">
        <v>405</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5" customHeight="1" x14ac:dyDescent="0.15">
      <c r="A157" s="324" t="s">
        <v>287</v>
      </c>
      <c r="B157" s="323" t="s">
        <v>406</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5" customHeight="1" x14ac:dyDescent="0.15">
      <c r="A158" s="324" t="s">
        <v>288</v>
      </c>
      <c r="B158" s="323" t="s">
        <v>407</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5" customHeight="1" x14ac:dyDescent="0.15">
      <c r="A159" s="324" t="s">
        <v>289</v>
      </c>
      <c r="B159" s="321" t="s">
        <v>408</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5" customHeight="1" x14ac:dyDescent="0.15">
      <c r="A160" s="324" t="s">
        <v>292</v>
      </c>
      <c r="B160" s="321" t="s">
        <v>409</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5" customHeight="1" x14ac:dyDescent="0.15">
      <c r="A161" s="324" t="s">
        <v>293</v>
      </c>
      <c r="B161" s="321" t="s">
        <v>410</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5" customHeight="1" x14ac:dyDescent="0.15">
      <c r="A162" s="324" t="s">
        <v>294</v>
      </c>
      <c r="B162" s="321" t="s">
        <v>411</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5" customHeight="1" x14ac:dyDescent="0.15">
      <c r="A163" s="324" t="s">
        <v>295</v>
      </c>
      <c r="B163" s="321" t="s">
        <v>412</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5" customHeight="1" x14ac:dyDescent="0.15">
      <c r="A164" s="324"/>
      <c r="B164" s="328" t="s">
        <v>413</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5" customHeight="1" x14ac:dyDescent="0.15">
      <c r="A165" s="330"/>
      <c r="B165" s="331" t="s">
        <v>414</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2065.5</v>
      </c>
      <c r="N165" s="312">
        <f>I165-M165</f>
        <v>56833.350000000006</v>
      </c>
      <c r="O165" s="313">
        <f>'Bieu3 GDMN'!O25</f>
        <v>1659.75</v>
      </c>
      <c r="P165" s="313">
        <f>'Bieu3 GDMN'!P25</f>
        <v>794</v>
      </c>
      <c r="Q165" s="314"/>
    </row>
    <row r="166" spans="1:17" s="71" customFormat="1" ht="25" customHeight="1" x14ac:dyDescent="0.15">
      <c r="A166" s="333"/>
      <c r="B166" s="334"/>
      <c r="C166" s="335"/>
      <c r="D166" s="335"/>
      <c r="E166" s="335"/>
      <c r="F166" s="335"/>
      <c r="G166" s="335"/>
      <c r="H166" s="335"/>
      <c r="I166" s="336"/>
      <c r="J166" s="300"/>
      <c r="K166" s="300"/>
      <c r="L166" s="300"/>
      <c r="M166" s="300"/>
      <c r="N166" s="300"/>
      <c r="O166" s="300"/>
      <c r="P166" s="300"/>
      <c r="Q166" s="301"/>
    </row>
    <row r="167" spans="1:17" s="71" customFormat="1" ht="25" customHeight="1" x14ac:dyDescent="0.15">
      <c r="A167" s="337" t="s">
        <v>443</v>
      </c>
      <c r="B167" s="337" t="s">
        <v>444</v>
      </c>
      <c r="C167" s="338"/>
      <c r="D167" s="338"/>
      <c r="E167" s="338"/>
      <c r="F167" s="369"/>
      <c r="G167" s="338"/>
      <c r="H167" s="335"/>
      <c r="I167" s="336"/>
      <c r="J167" s="300"/>
      <c r="K167" s="300"/>
      <c r="L167" s="300"/>
      <c r="M167" s="300"/>
      <c r="N167" s="300"/>
      <c r="O167" s="300"/>
      <c r="P167" s="300"/>
      <c r="Q167" s="301"/>
    </row>
    <row r="168" spans="1:17" s="71" customFormat="1" ht="25" customHeight="1" x14ac:dyDescent="0.15">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5" customHeight="1" x14ac:dyDescent="0.15">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5" customHeight="1" x14ac:dyDescent="0.15">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5" customHeight="1" x14ac:dyDescent="0.15">
      <c r="A171" s="422" t="s">
        <v>229</v>
      </c>
      <c r="B171" s="423" t="s">
        <v>736</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5" customHeight="1" x14ac:dyDescent="0.15">
      <c r="A172" s="422" t="s">
        <v>230</v>
      </c>
      <c r="B172" s="423" t="s">
        <v>737</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5" customHeight="1" x14ac:dyDescent="0.15">
      <c r="A173" s="422" t="s">
        <v>232</v>
      </c>
      <c r="B173" s="423" t="s">
        <v>738</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5" customHeight="1" x14ac:dyDescent="0.15">
      <c r="A174" s="422" t="s">
        <v>233</v>
      </c>
      <c r="B174" s="423" t="s">
        <v>739</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5" customHeight="1" x14ac:dyDescent="0.15">
      <c r="A175" s="422" t="s">
        <v>234</v>
      </c>
      <c r="B175" s="423" t="s">
        <v>432</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5" customHeight="1" x14ac:dyDescent="0.15">
      <c r="A176" s="422" t="s">
        <v>288</v>
      </c>
      <c r="B176" s="423" t="s">
        <v>740</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5" customHeight="1" x14ac:dyDescent="0.15">
      <c r="A177" s="422" t="s">
        <v>289</v>
      </c>
      <c r="B177" s="423" t="s">
        <v>433</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5" customHeight="1" x14ac:dyDescent="0.15">
      <c r="A178" s="422" t="s">
        <v>292</v>
      </c>
      <c r="B178" s="423" t="s">
        <v>741</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5" customHeight="1" x14ac:dyDescent="0.15">
      <c r="A179" s="422" t="s">
        <v>293</v>
      </c>
      <c r="B179" s="423" t="s">
        <v>742</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5" customHeight="1" x14ac:dyDescent="0.15">
      <c r="A180" s="422" t="s">
        <v>294</v>
      </c>
      <c r="B180" s="423" t="s">
        <v>434</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5" customHeight="1" x14ac:dyDescent="0.15">
      <c r="A181" s="422" t="s">
        <v>295</v>
      </c>
      <c r="B181" s="450" t="s">
        <v>435</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5" customHeight="1" x14ac:dyDescent="0.15">
      <c r="A182" s="427"/>
      <c r="B182" s="437" t="s">
        <v>401</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5" customHeight="1" x14ac:dyDescent="0.15">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5" customHeight="1" x14ac:dyDescent="0.15">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5" customHeight="1" x14ac:dyDescent="0.15">
      <c r="A185" s="422" t="s">
        <v>229</v>
      </c>
      <c r="B185" s="423" t="s">
        <v>436</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5" customHeight="1" x14ac:dyDescent="0.15">
      <c r="A186" s="422" t="s">
        <v>230</v>
      </c>
      <c r="B186" s="423" t="s">
        <v>437</v>
      </c>
      <c r="C186" s="450">
        <v>3</v>
      </c>
      <c r="D186" s="512">
        <v>1</v>
      </c>
      <c r="E186" s="513">
        <v>1</v>
      </c>
      <c r="F186" s="346"/>
      <c r="G186" s="346"/>
      <c r="H186" s="335"/>
      <c r="I186" s="336"/>
      <c r="J186" s="300"/>
      <c r="K186" s="300"/>
      <c r="L186" s="300"/>
      <c r="M186" s="300"/>
      <c r="N186" s="300"/>
      <c r="O186" s="300"/>
      <c r="P186" s="300"/>
      <c r="Q186" s="301"/>
    </row>
    <row r="187" spans="1:17" s="71" customFormat="1" ht="25" customHeight="1" x14ac:dyDescent="0.15">
      <c r="A187" s="422" t="s">
        <v>231</v>
      </c>
      <c r="B187" s="438" t="s">
        <v>438</v>
      </c>
      <c r="C187" s="450">
        <v>3</v>
      </c>
      <c r="D187" s="512">
        <v>1</v>
      </c>
      <c r="E187" s="513">
        <v>1</v>
      </c>
      <c r="F187" s="346"/>
      <c r="G187" s="346"/>
      <c r="H187" s="335"/>
      <c r="I187" s="336"/>
      <c r="J187" s="300"/>
      <c r="K187" s="300"/>
      <c r="L187" s="300"/>
      <c r="M187" s="300"/>
      <c r="N187" s="300"/>
      <c r="O187" s="300"/>
      <c r="P187" s="300"/>
      <c r="Q187" s="301"/>
    </row>
    <row r="188" spans="1:17" s="71" customFormat="1" ht="25" customHeight="1" x14ac:dyDescent="0.15">
      <c r="A188" s="422" t="s">
        <v>232</v>
      </c>
      <c r="B188" s="423" t="s">
        <v>439</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5" customHeight="1" x14ac:dyDescent="0.15">
      <c r="A189" s="422" t="s">
        <v>233</v>
      </c>
      <c r="B189" s="426" t="s">
        <v>440</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5" customHeight="1" x14ac:dyDescent="0.15">
      <c r="A190" s="422" t="s">
        <v>234</v>
      </c>
      <c r="B190" s="426" t="s">
        <v>441</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5" customHeight="1" x14ac:dyDescent="0.15">
      <c r="A191" s="422" t="s">
        <v>285</v>
      </c>
      <c r="B191" s="426" t="s">
        <v>442</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5" customHeight="1" x14ac:dyDescent="0.15">
      <c r="A192" s="427"/>
      <c r="B192" s="515" t="s">
        <v>401</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5" customHeight="1" x14ac:dyDescent="0.15">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5" customHeight="1" x14ac:dyDescent="0.15">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5" customHeight="1" x14ac:dyDescent="0.15">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5" customHeight="1" x14ac:dyDescent="0.15">
      <c r="A196" s="467" t="s">
        <v>229</v>
      </c>
      <c r="B196" s="423" t="s">
        <v>743</v>
      </c>
      <c r="C196" s="513">
        <v>5</v>
      </c>
      <c r="D196" s="512">
        <v>1</v>
      </c>
      <c r="E196" s="425">
        <v>25</v>
      </c>
      <c r="F196" s="346"/>
      <c r="G196" s="346"/>
      <c r="H196" s="346"/>
      <c r="I196" s="347"/>
      <c r="J196" s="347"/>
      <c r="K196" s="347"/>
      <c r="L196" s="347"/>
      <c r="M196" s="347"/>
      <c r="N196" s="347"/>
      <c r="O196" s="347"/>
      <c r="P196" s="347"/>
      <c r="Q196" s="348"/>
    </row>
    <row r="197" spans="1:17" s="71" customFormat="1" ht="25" customHeight="1" x14ac:dyDescent="0.15">
      <c r="A197" s="467" t="s">
        <v>230</v>
      </c>
      <c r="B197" s="423" t="s">
        <v>744</v>
      </c>
      <c r="C197" s="513">
        <v>5</v>
      </c>
      <c r="D197" s="512">
        <v>1</v>
      </c>
      <c r="E197" s="425">
        <v>26</v>
      </c>
      <c r="F197" s="346"/>
      <c r="G197" s="346"/>
      <c r="H197" s="346"/>
      <c r="I197" s="347"/>
      <c r="J197" s="347"/>
      <c r="K197" s="347"/>
      <c r="L197" s="347"/>
      <c r="M197" s="347"/>
      <c r="N197" s="347"/>
      <c r="O197" s="347"/>
      <c r="P197" s="347"/>
      <c r="Q197" s="348"/>
    </row>
    <row r="198" spans="1:17" s="71" customFormat="1" ht="25" customHeight="1" x14ac:dyDescent="0.15">
      <c r="A198" s="427"/>
      <c r="B198" s="437" t="s">
        <v>401</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5" customHeight="1" x14ac:dyDescent="0.15">
      <c r="A199" s="483"/>
      <c r="B199" s="488" t="s">
        <v>445</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5" customHeight="1" x14ac:dyDescent="0.15">
      <c r="A200" s="339" t="s">
        <v>452</v>
      </c>
      <c r="B200" s="374" t="s">
        <v>453</v>
      </c>
      <c r="C200" s="338"/>
      <c r="D200" s="338"/>
      <c r="E200" s="338"/>
      <c r="F200" s="369"/>
      <c r="G200" s="338"/>
      <c r="H200" s="338"/>
      <c r="I200" s="338"/>
      <c r="J200" s="300"/>
      <c r="K200" s="300"/>
      <c r="L200" s="300"/>
      <c r="M200" s="300"/>
      <c r="N200" s="300"/>
      <c r="O200" s="300"/>
      <c r="P200" s="300"/>
      <c r="Q200" s="301"/>
    </row>
    <row r="201" spans="1:17" s="71" customFormat="1" ht="25" customHeight="1" x14ac:dyDescent="0.15">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5" customHeight="1" x14ac:dyDescent="0.15">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5" customHeight="1" x14ac:dyDescent="0.15">
      <c r="A203" s="422" t="s">
        <v>229</v>
      </c>
      <c r="B203" s="423" t="s">
        <v>745</v>
      </c>
      <c r="C203" s="424">
        <v>4</v>
      </c>
      <c r="D203" s="424">
        <v>1</v>
      </c>
      <c r="E203" s="424">
        <v>10</v>
      </c>
      <c r="F203" s="346"/>
      <c r="G203" s="342"/>
      <c r="H203" s="342"/>
      <c r="I203" s="349"/>
      <c r="J203" s="300"/>
      <c r="K203" s="300"/>
      <c r="L203" s="300"/>
      <c r="M203" s="300"/>
      <c r="N203" s="300"/>
      <c r="O203" s="300"/>
      <c r="P203" s="300"/>
      <c r="Q203" s="301"/>
    </row>
    <row r="204" spans="1:17" s="71" customFormat="1" ht="25" customHeight="1" x14ac:dyDescent="0.15">
      <c r="A204" s="422" t="s">
        <v>230</v>
      </c>
      <c r="B204" s="423" t="s">
        <v>746</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5" customHeight="1" x14ac:dyDescent="0.15">
      <c r="A205" s="422" t="s">
        <v>231</v>
      </c>
      <c r="B205" s="438" t="s">
        <v>447</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5" customHeight="1" x14ac:dyDescent="0.15">
      <c r="A206" s="422" t="s">
        <v>232</v>
      </c>
      <c r="B206" s="438" t="s">
        <v>448</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5" customHeight="1" x14ac:dyDescent="0.15">
      <c r="A207" s="422" t="s">
        <v>233</v>
      </c>
      <c r="B207" s="438" t="s">
        <v>449</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5" customHeight="1" x14ac:dyDescent="0.15">
      <c r="A208" s="422" t="s">
        <v>234</v>
      </c>
      <c r="B208" s="426" t="s">
        <v>450</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5" customHeight="1" x14ac:dyDescent="0.15">
      <c r="A209" s="422" t="s">
        <v>747</v>
      </c>
      <c r="B209" s="426" t="s">
        <v>748</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5" customHeight="1" x14ac:dyDescent="0.15">
      <c r="A210" s="422" t="s">
        <v>749</v>
      </c>
      <c r="B210" s="426" t="s">
        <v>750</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5" customHeight="1" x14ac:dyDescent="0.15">
      <c r="A211" s="422" t="s">
        <v>285</v>
      </c>
      <c r="B211" s="426" t="s">
        <v>451</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5" customHeight="1" x14ac:dyDescent="0.15">
      <c r="A212" s="427"/>
      <c r="B212" s="437" t="s">
        <v>401</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5" customHeight="1" x14ac:dyDescent="0.15">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5" customHeight="1" x14ac:dyDescent="0.15">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5" customHeight="1" x14ac:dyDescent="0.15">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5" customHeight="1" x14ac:dyDescent="0.15">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5" customHeight="1" x14ac:dyDescent="0.15">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5" customHeight="1" x14ac:dyDescent="0.15">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5" customHeight="1" x14ac:dyDescent="0.15">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5" customHeight="1" x14ac:dyDescent="0.15">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5" customHeight="1" x14ac:dyDescent="0.15">
      <c r="A221" s="422" t="s">
        <v>229</v>
      </c>
      <c r="B221" s="438" t="s">
        <v>454</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5" customHeight="1" x14ac:dyDescent="0.15">
      <c r="A222" s="422" t="s">
        <v>230</v>
      </c>
      <c r="B222" s="438" t="s">
        <v>455</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5" customHeight="1" x14ac:dyDescent="0.15">
      <c r="A223" s="422"/>
      <c r="B223" s="438" t="s">
        <v>751</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5" customHeight="1" x14ac:dyDescent="0.15">
      <c r="A224" s="422" t="s">
        <v>231</v>
      </c>
      <c r="B224" s="423" t="s">
        <v>456</v>
      </c>
      <c r="C224" s="425">
        <v>3</v>
      </c>
      <c r="D224" s="425">
        <v>1</v>
      </c>
      <c r="E224" s="425">
        <v>3</v>
      </c>
      <c r="F224" s="346"/>
      <c r="G224" s="346"/>
      <c r="H224" s="346"/>
      <c r="I224" s="347"/>
      <c r="J224" s="347"/>
      <c r="K224" s="347"/>
      <c r="L224" s="347"/>
      <c r="M224" s="347"/>
      <c r="N224" s="300"/>
      <c r="O224" s="300"/>
      <c r="P224" s="300"/>
      <c r="Q224" s="301"/>
    </row>
    <row r="225" spans="1:17" s="71" customFormat="1" ht="25" customHeight="1" x14ac:dyDescent="0.15">
      <c r="A225" s="422"/>
      <c r="B225" s="476" t="s">
        <v>401</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5" customHeight="1" x14ac:dyDescent="0.15">
      <c r="A226" s="465" t="s">
        <v>150</v>
      </c>
      <c r="B226" s="466" t="s">
        <v>752</v>
      </c>
      <c r="C226" s="425"/>
      <c r="D226" s="425"/>
      <c r="E226" s="425"/>
      <c r="F226" s="346"/>
      <c r="G226" s="346"/>
      <c r="H226" s="346"/>
      <c r="I226" s="347"/>
      <c r="J226" s="347"/>
      <c r="K226" s="347"/>
      <c r="L226" s="347"/>
      <c r="M226" s="347"/>
      <c r="N226" s="300"/>
      <c r="O226" s="300"/>
      <c r="P226" s="300"/>
      <c r="Q226" s="301"/>
    </row>
    <row r="227" spans="1:17" s="71" customFormat="1" ht="25" customHeight="1" x14ac:dyDescent="0.15">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5" customHeight="1" x14ac:dyDescent="0.15">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5" customHeight="1" x14ac:dyDescent="0.15">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5" customHeight="1" x14ac:dyDescent="0.15">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5" customHeight="1" x14ac:dyDescent="0.15">
      <c r="A231" s="467"/>
      <c r="B231" s="468" t="s">
        <v>459</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5" customHeight="1" x14ac:dyDescent="0.15">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5" customHeight="1" x14ac:dyDescent="0.15">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5" customHeight="1" x14ac:dyDescent="0.15">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5" customHeight="1" x14ac:dyDescent="0.15">
      <c r="A235" s="467" t="s">
        <v>229</v>
      </c>
      <c r="B235" s="438" t="s">
        <v>753</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5" customHeight="1" x14ac:dyDescent="0.15">
      <c r="A236" s="467" t="s">
        <v>230</v>
      </c>
      <c r="B236" s="438" t="s">
        <v>457</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5" customHeight="1" x14ac:dyDescent="0.15">
      <c r="A237" s="467" t="s">
        <v>231</v>
      </c>
      <c r="B237" s="438" t="s">
        <v>446</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5" customHeight="1" x14ac:dyDescent="0.15">
      <c r="A238" s="467" t="s">
        <v>232</v>
      </c>
      <c r="B238" s="438" t="s">
        <v>458</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5" customHeight="1" x14ac:dyDescent="0.15">
      <c r="A239" s="467" t="s">
        <v>233</v>
      </c>
      <c r="B239" s="438" t="s">
        <v>529</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5" customHeight="1" x14ac:dyDescent="0.15">
      <c r="A240" s="467" t="s">
        <v>234</v>
      </c>
      <c r="B240" s="438" t="s">
        <v>530</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5" customHeight="1" x14ac:dyDescent="0.15">
      <c r="A241" s="427"/>
      <c r="B241" s="437" t="s">
        <v>401</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5" customHeight="1" x14ac:dyDescent="0.15">
      <c r="A242" s="483"/>
      <c r="B242" s="543" t="s">
        <v>460</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5" customHeight="1" x14ac:dyDescent="0.15">
      <c r="A243" s="290" t="s">
        <v>6</v>
      </c>
      <c r="B243" s="290" t="s">
        <v>504</v>
      </c>
      <c r="C243" s="291"/>
      <c r="D243" s="291"/>
      <c r="E243" s="291"/>
      <c r="F243" s="366"/>
      <c r="G243" s="291"/>
      <c r="H243" s="291"/>
      <c r="I243" s="291"/>
      <c r="J243" s="291"/>
      <c r="K243" s="333"/>
      <c r="L243" s="334"/>
      <c r="M243" s="335"/>
      <c r="N243" s="335"/>
      <c r="O243" s="335"/>
      <c r="P243" s="335"/>
      <c r="Q243" s="335"/>
    </row>
    <row r="244" spans="1:17" s="71" customFormat="1" ht="25" customHeight="1" x14ac:dyDescent="0.15">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5" customHeight="1" x14ac:dyDescent="0.15">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5" customHeight="1" x14ac:dyDescent="0.15">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5" customHeight="1" x14ac:dyDescent="0.15">
      <c r="A247" s="442" t="s">
        <v>229</v>
      </c>
      <c r="B247" s="450" t="s">
        <v>461</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5" customHeight="1" x14ac:dyDescent="0.15">
      <c r="A248" s="442" t="s">
        <v>230</v>
      </c>
      <c r="B248" s="479" t="s">
        <v>462</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5" customHeight="1" x14ac:dyDescent="0.15">
      <c r="A249" s="442" t="s">
        <v>231</v>
      </c>
      <c r="B249" s="423" t="s">
        <v>463</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5" customHeight="1" x14ac:dyDescent="0.15">
      <c r="A250" s="442" t="s">
        <v>232</v>
      </c>
      <c r="B250" s="450" t="s">
        <v>464</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5" customHeight="1" x14ac:dyDescent="0.15">
      <c r="A251" s="442" t="s">
        <v>233</v>
      </c>
      <c r="B251" s="423" t="s">
        <v>463</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5" customHeight="1" x14ac:dyDescent="0.15">
      <c r="A252" s="442" t="s">
        <v>234</v>
      </c>
      <c r="B252" s="450" t="s">
        <v>461</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5" customHeight="1" x14ac:dyDescent="0.15">
      <c r="A253" s="442" t="s">
        <v>285</v>
      </c>
      <c r="B253" s="438" t="s">
        <v>465</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5" customHeight="1" x14ac:dyDescent="0.15">
      <c r="A254" s="442" t="s">
        <v>286</v>
      </c>
      <c r="B254" s="438" t="s">
        <v>466</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5" customHeight="1" x14ac:dyDescent="0.15">
      <c r="A255" s="442" t="s">
        <v>287</v>
      </c>
      <c r="B255" s="438" t="s">
        <v>467</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5" customHeight="1" x14ac:dyDescent="0.15">
      <c r="A256" s="442" t="s">
        <v>288</v>
      </c>
      <c r="B256" s="438" t="s">
        <v>468</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5" customHeight="1" x14ac:dyDescent="0.15">
      <c r="A257" s="442" t="s">
        <v>289</v>
      </c>
      <c r="B257" s="450" t="s">
        <v>461</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5" customHeight="1" x14ac:dyDescent="0.15">
      <c r="A258" s="442" t="s">
        <v>292</v>
      </c>
      <c r="B258" s="423" t="s">
        <v>463</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5" customHeight="1" x14ac:dyDescent="0.15">
      <c r="A259" s="442" t="s">
        <v>293</v>
      </c>
      <c r="B259" s="438" t="s">
        <v>469</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5" customHeight="1" x14ac:dyDescent="0.15">
      <c r="A260" s="442" t="s">
        <v>294</v>
      </c>
      <c r="B260" s="438" t="s">
        <v>470</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5" customHeight="1" x14ac:dyDescent="0.15">
      <c r="A261" s="442" t="s">
        <v>295</v>
      </c>
      <c r="B261" s="450" t="s">
        <v>461</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5" customHeight="1" x14ac:dyDescent="0.15">
      <c r="A262" s="442" t="s">
        <v>415</v>
      </c>
      <c r="B262" s="438" t="s">
        <v>471</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5" customHeight="1" x14ac:dyDescent="0.15">
      <c r="A263" s="442" t="s">
        <v>416</v>
      </c>
      <c r="B263" s="423" t="s">
        <v>463</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5" customHeight="1" x14ac:dyDescent="0.15">
      <c r="A264" s="442" t="s">
        <v>417</v>
      </c>
      <c r="B264" s="481" t="s">
        <v>472</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5" customHeight="1" x14ac:dyDescent="0.15">
      <c r="A265" s="442" t="s">
        <v>418</v>
      </c>
      <c r="B265" s="438" t="s">
        <v>473</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5" customHeight="1" x14ac:dyDescent="0.15">
      <c r="A266" s="442" t="s">
        <v>419</v>
      </c>
      <c r="B266" s="438" t="s">
        <v>474</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5" customHeight="1" x14ac:dyDescent="0.15">
      <c r="A267" s="442" t="s">
        <v>420</v>
      </c>
      <c r="B267" s="438" t="s">
        <v>466</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5" customHeight="1" x14ac:dyDescent="0.15">
      <c r="A268" s="442" t="s">
        <v>421</v>
      </c>
      <c r="B268" s="438" t="s">
        <v>474</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5" customHeight="1" x14ac:dyDescent="0.15">
      <c r="A269" s="442" t="s">
        <v>422</v>
      </c>
      <c r="B269" s="438" t="s">
        <v>475</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5" customHeight="1" x14ac:dyDescent="0.15">
      <c r="A270" s="442" t="s">
        <v>423</v>
      </c>
      <c r="B270" s="438" t="s">
        <v>476</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5" customHeight="1" x14ac:dyDescent="0.15">
      <c r="A271" s="442" t="s">
        <v>424</v>
      </c>
      <c r="B271" s="438" t="s">
        <v>477</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5" customHeight="1" x14ac:dyDescent="0.15">
      <c r="A272" s="442" t="s">
        <v>425</v>
      </c>
      <c r="B272" s="438" t="s">
        <v>478</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5" customHeight="1" x14ac:dyDescent="0.15">
      <c r="A273" s="422"/>
      <c r="B273" s="482" t="s">
        <v>401</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5" customHeight="1" x14ac:dyDescent="0.15">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5" customHeight="1" x14ac:dyDescent="0.15">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5" customHeight="1" x14ac:dyDescent="0.15">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5" customHeight="1" x14ac:dyDescent="0.15">
      <c r="A277" s="483" t="s">
        <v>237</v>
      </c>
      <c r="B277" s="484" t="s">
        <v>157</v>
      </c>
      <c r="C277" s="485">
        <v>5</v>
      </c>
      <c r="D277" s="485" t="s">
        <v>721</v>
      </c>
      <c r="E277" s="485">
        <v>21</v>
      </c>
      <c r="F277" s="415"/>
      <c r="G277" s="415"/>
      <c r="H277" s="415"/>
      <c r="I277" s="300"/>
      <c r="J277" s="300"/>
      <c r="K277" s="333"/>
      <c r="L277" s="334"/>
      <c r="M277" s="335"/>
      <c r="N277" s="335"/>
      <c r="O277" s="335"/>
      <c r="P277" s="335"/>
      <c r="Q277" s="335"/>
    </row>
    <row r="278" spans="1:17" s="71" customFormat="1" ht="25" customHeight="1" x14ac:dyDescent="0.15">
      <c r="A278" s="483" t="s">
        <v>238</v>
      </c>
      <c r="B278" s="484" t="s">
        <v>158</v>
      </c>
      <c r="C278" s="485">
        <v>5</v>
      </c>
      <c r="D278" s="485" t="s">
        <v>721</v>
      </c>
      <c r="E278" s="485">
        <v>21</v>
      </c>
      <c r="F278" s="415"/>
      <c r="G278" s="415"/>
      <c r="H278" s="415"/>
      <c r="I278" s="300"/>
      <c r="J278" s="300"/>
      <c r="K278" s="333"/>
      <c r="L278" s="334"/>
      <c r="M278" s="335"/>
      <c r="N278" s="335"/>
      <c r="O278" s="335"/>
      <c r="P278" s="335"/>
      <c r="Q278" s="335"/>
    </row>
    <row r="279" spans="1:17" s="71" customFormat="1" ht="25" customHeight="1" x14ac:dyDescent="0.15">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5" customHeight="1" x14ac:dyDescent="0.15">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5" customHeight="1" x14ac:dyDescent="0.15">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5" customHeight="1" x14ac:dyDescent="0.15">
      <c r="A282" s="422" t="s">
        <v>229</v>
      </c>
      <c r="B282" s="423" t="s">
        <v>479</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5" customHeight="1" x14ac:dyDescent="0.15">
      <c r="A283" s="422" t="s">
        <v>230</v>
      </c>
      <c r="B283" s="423" t="s">
        <v>480</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5" customHeight="1" x14ac:dyDescent="0.15">
      <c r="A284" s="422" t="s">
        <v>231</v>
      </c>
      <c r="B284" s="423" t="s">
        <v>481</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5" customHeight="1" x14ac:dyDescent="0.15">
      <c r="A285" s="422" t="s">
        <v>232</v>
      </c>
      <c r="B285" s="423" t="s">
        <v>482</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5" customHeight="1" x14ac:dyDescent="0.15">
      <c r="A286" s="422" t="s">
        <v>233</v>
      </c>
      <c r="B286" s="426" t="s">
        <v>483</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5" customHeight="1" x14ac:dyDescent="0.15">
      <c r="A287" s="422" t="s">
        <v>234</v>
      </c>
      <c r="B287" s="426" t="s">
        <v>484</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5" customHeight="1" x14ac:dyDescent="0.15">
      <c r="A288" s="422" t="s">
        <v>285</v>
      </c>
      <c r="B288" s="426" t="s">
        <v>485</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5" customHeight="1" x14ac:dyDescent="0.15">
      <c r="A289" s="422" t="s">
        <v>286</v>
      </c>
      <c r="B289" s="426" t="s">
        <v>486</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5" customHeight="1" x14ac:dyDescent="0.15">
      <c r="A290" s="422" t="s">
        <v>287</v>
      </c>
      <c r="B290" s="426" t="s">
        <v>487</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5" customHeight="1" x14ac:dyDescent="0.15">
      <c r="A291" s="422" t="s">
        <v>288</v>
      </c>
      <c r="B291" s="426" t="s">
        <v>488</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5" customHeight="1" x14ac:dyDescent="0.15">
      <c r="A292" s="422" t="s">
        <v>289</v>
      </c>
      <c r="B292" s="426" t="s">
        <v>489</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5" customHeight="1" x14ac:dyDescent="0.15">
      <c r="A293" s="422" t="s">
        <v>292</v>
      </c>
      <c r="B293" s="426" t="s">
        <v>490</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5" customHeight="1" x14ac:dyDescent="0.15">
      <c r="A294" s="422" t="s">
        <v>293</v>
      </c>
      <c r="B294" s="426" t="s">
        <v>484</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5" customHeight="1" x14ac:dyDescent="0.15">
      <c r="A295" s="486"/>
      <c r="B295" s="468" t="s">
        <v>401</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5" customHeight="1" x14ac:dyDescent="0.15">
      <c r="A296" s="465" t="s">
        <v>150</v>
      </c>
      <c r="B296" s="466" t="s">
        <v>531</v>
      </c>
      <c r="C296" s="425"/>
      <c r="D296" s="425"/>
      <c r="E296" s="425"/>
      <c r="F296" s="415"/>
      <c r="G296" s="415"/>
      <c r="H296" s="415"/>
      <c r="I296" s="300"/>
      <c r="J296" s="300"/>
      <c r="K296" s="354"/>
      <c r="L296" s="354"/>
      <c r="M296" s="355"/>
      <c r="N296" s="355"/>
      <c r="O296" s="355"/>
      <c r="P296" s="355"/>
      <c r="Q296" s="355"/>
    </row>
    <row r="297" spans="1:17" s="375" customFormat="1" ht="25" customHeight="1" x14ac:dyDescent="0.15">
      <c r="A297" s="467" t="s">
        <v>536</v>
      </c>
      <c r="B297" s="422" t="s">
        <v>492</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5" customHeight="1" x14ac:dyDescent="0.15">
      <c r="A298" s="467" t="s">
        <v>537</v>
      </c>
      <c r="B298" s="422" t="s">
        <v>722</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5" customHeight="1" x14ac:dyDescent="0.15">
      <c r="A299" s="467" t="s">
        <v>538</v>
      </c>
      <c r="B299" s="422" t="s">
        <v>493</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5" customHeight="1" x14ac:dyDescent="0.15">
      <c r="A300" s="467" t="s">
        <v>539</v>
      </c>
      <c r="B300" s="422" t="s">
        <v>494</v>
      </c>
      <c r="C300" s="425">
        <v>15</v>
      </c>
      <c r="D300" s="425">
        <v>1</v>
      </c>
      <c r="E300" s="425">
        <v>1</v>
      </c>
      <c r="F300" s="302">
        <f t="shared" si="79"/>
        <v>175</v>
      </c>
      <c r="G300" s="415">
        <v>5</v>
      </c>
      <c r="H300" s="415">
        <f t="shared" ref="H300:H307" si="82">C300*G300*E300*D300</f>
        <v>75</v>
      </c>
      <c r="I300" s="300"/>
      <c r="J300" s="299">
        <f>G300*35</f>
        <v>175</v>
      </c>
      <c r="K300" s="354"/>
      <c r="L300" s="354"/>
      <c r="M300" s="1093"/>
      <c r="N300" s="1093"/>
      <c r="O300" s="1093"/>
      <c r="P300" s="1093"/>
      <c r="Q300" s="1093"/>
    </row>
    <row r="301" spans="1:17" s="375" customFormat="1" ht="25" customHeight="1" x14ac:dyDescent="0.15">
      <c r="A301" s="467" t="s">
        <v>540</v>
      </c>
      <c r="B301" s="422" t="s">
        <v>495</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5" customHeight="1" x14ac:dyDescent="0.15">
      <c r="A302" s="467" t="s">
        <v>541</v>
      </c>
      <c r="B302" s="422" t="s">
        <v>532</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5" customHeight="1" x14ac:dyDescent="0.15">
      <c r="A303" s="467" t="s">
        <v>542</v>
      </c>
      <c r="B303" s="422" t="s">
        <v>533</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5" customHeight="1" x14ac:dyDescent="0.15">
      <c r="A304" s="467" t="s">
        <v>543</v>
      </c>
      <c r="B304" s="428" t="s">
        <v>534</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5" customHeight="1" x14ac:dyDescent="0.15">
      <c r="A305" s="467" t="s">
        <v>544</v>
      </c>
      <c r="B305" s="428" t="s">
        <v>535</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5" customHeight="1" x14ac:dyDescent="0.15">
      <c r="A306" s="467" t="s">
        <v>545</v>
      </c>
      <c r="B306" s="428" t="s">
        <v>595</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5" customHeight="1" x14ac:dyDescent="0.15">
      <c r="A307" s="467" t="s">
        <v>723</v>
      </c>
      <c r="B307" s="428" t="s">
        <v>724</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5" customHeight="1" x14ac:dyDescent="0.15">
      <c r="A308" s="467" t="s">
        <v>725</v>
      </c>
      <c r="B308" s="428" t="s">
        <v>726</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5" customHeight="1" x14ac:dyDescent="0.15">
      <c r="A309" s="467" t="s">
        <v>727</v>
      </c>
      <c r="B309" s="428" t="s">
        <v>728</v>
      </c>
      <c r="C309" s="425">
        <v>15</v>
      </c>
      <c r="D309" s="425">
        <v>1</v>
      </c>
      <c r="E309" s="425">
        <v>1</v>
      </c>
      <c r="F309" s="415"/>
      <c r="G309" s="415"/>
      <c r="H309" s="415"/>
      <c r="I309" s="300"/>
      <c r="J309" s="300"/>
      <c r="K309" s="354"/>
      <c r="L309" s="354"/>
      <c r="M309" s="360"/>
      <c r="N309" s="360"/>
      <c r="O309" s="360"/>
      <c r="P309" s="360"/>
      <c r="Q309" s="360"/>
    </row>
    <row r="310" spans="1:17" ht="25" customHeight="1" x14ac:dyDescent="0.15">
      <c r="A310" s="483"/>
      <c r="B310" s="484" t="s">
        <v>729</v>
      </c>
      <c r="C310" s="425">
        <v>15</v>
      </c>
      <c r="D310" s="425">
        <v>1</v>
      </c>
      <c r="E310" s="425">
        <v>1</v>
      </c>
      <c r="F310" s="415"/>
      <c r="G310" s="415"/>
      <c r="H310" s="415"/>
      <c r="I310" s="300"/>
      <c r="J310" s="300"/>
      <c r="K310" s="354"/>
      <c r="L310" s="354"/>
      <c r="M310" s="355"/>
      <c r="N310" s="355"/>
      <c r="O310" s="355"/>
      <c r="P310" s="355"/>
      <c r="Q310" s="355"/>
    </row>
    <row r="311" spans="1:17" ht="25" customHeight="1" x14ac:dyDescent="0.15">
      <c r="A311" s="467"/>
      <c r="B311" s="468" t="s">
        <v>401</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5" customHeight="1" x14ac:dyDescent="0.15">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5" customHeight="1" x14ac:dyDescent="0.15">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5" customHeight="1" x14ac:dyDescent="0.15">
      <c r="A314" s="422" t="s">
        <v>229</v>
      </c>
      <c r="B314" s="423" t="s">
        <v>496</v>
      </c>
      <c r="C314" s="425">
        <v>3</v>
      </c>
      <c r="D314" s="425">
        <v>1</v>
      </c>
      <c r="E314" s="425">
        <v>1</v>
      </c>
      <c r="F314" s="415"/>
      <c r="G314" s="415"/>
      <c r="H314" s="415"/>
      <c r="I314" s="300"/>
      <c r="J314" s="300"/>
      <c r="K314" s="354"/>
      <c r="L314" s="354"/>
      <c r="M314" s="355"/>
      <c r="N314" s="355"/>
      <c r="O314" s="355"/>
      <c r="P314" s="355"/>
      <c r="Q314" s="355"/>
    </row>
    <row r="315" spans="1:17" ht="25" customHeight="1" x14ac:dyDescent="0.15">
      <c r="A315" s="422" t="s">
        <v>230</v>
      </c>
      <c r="B315" s="423" t="s">
        <v>497</v>
      </c>
      <c r="C315" s="425">
        <v>3</v>
      </c>
      <c r="D315" s="425">
        <v>1</v>
      </c>
      <c r="E315" s="425">
        <v>1</v>
      </c>
      <c r="F315" s="415"/>
      <c r="G315" s="415"/>
      <c r="H315" s="415"/>
      <c r="I315" s="300"/>
      <c r="J315" s="300"/>
      <c r="K315" s="354"/>
      <c r="L315" s="354"/>
      <c r="M315" s="355"/>
      <c r="N315" s="355"/>
      <c r="O315" s="355"/>
      <c r="P315" s="355"/>
      <c r="Q315" s="355"/>
    </row>
    <row r="316" spans="1:17" ht="25" customHeight="1" x14ac:dyDescent="0.15">
      <c r="A316" s="467" t="s">
        <v>498</v>
      </c>
      <c r="B316" s="422" t="s">
        <v>499</v>
      </c>
      <c r="C316" s="425">
        <v>3</v>
      </c>
      <c r="D316" s="425">
        <v>1</v>
      </c>
      <c r="E316" s="425">
        <v>1</v>
      </c>
      <c r="F316" s="415"/>
      <c r="G316" s="415"/>
      <c r="H316" s="415"/>
      <c r="I316" s="300"/>
      <c r="J316" s="300"/>
      <c r="K316" s="354"/>
      <c r="L316" s="354"/>
      <c r="M316" s="355"/>
      <c r="N316" s="355"/>
      <c r="O316" s="355"/>
      <c r="P316" s="355"/>
      <c r="Q316" s="355"/>
    </row>
    <row r="317" spans="1:17" ht="25" customHeight="1" x14ac:dyDescent="0.15">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5" customHeight="1" x14ac:dyDescent="0.15">
      <c r="A318" s="465"/>
      <c r="B318" s="466" t="s">
        <v>730</v>
      </c>
      <c r="C318" s="425"/>
      <c r="D318" s="425"/>
      <c r="E318" s="425"/>
      <c r="F318" s="302">
        <f t="shared" si="89"/>
        <v>300</v>
      </c>
      <c r="G318" s="415"/>
      <c r="H318" s="415"/>
      <c r="I318" s="300"/>
      <c r="J318" s="300">
        <v>300</v>
      </c>
      <c r="K318" s="354"/>
      <c r="L318" s="354"/>
      <c r="M318" s="355"/>
      <c r="N318" s="355"/>
      <c r="O318" s="355"/>
      <c r="P318" s="355"/>
      <c r="Q318" s="355"/>
    </row>
    <row r="319" spans="1:17" ht="25" customHeight="1" x14ac:dyDescent="0.15">
      <c r="A319" s="465"/>
      <c r="B319" s="466" t="s">
        <v>731</v>
      </c>
      <c r="C319" s="425"/>
      <c r="D319" s="425"/>
      <c r="E319" s="425"/>
      <c r="F319" s="415"/>
      <c r="G319" s="415"/>
      <c r="H319" s="415"/>
      <c r="I319" s="300"/>
      <c r="J319" s="300"/>
      <c r="K319" s="354"/>
      <c r="L319" s="354"/>
      <c r="M319" s="355"/>
      <c r="N319" s="355"/>
      <c r="O319" s="355"/>
      <c r="P319" s="355"/>
      <c r="Q319" s="355"/>
    </row>
    <row r="320" spans="1:17" ht="25" customHeight="1" x14ac:dyDescent="0.15">
      <c r="A320" s="465"/>
      <c r="B320" s="466" t="s">
        <v>500</v>
      </c>
      <c r="C320" s="425"/>
      <c r="D320" s="425"/>
      <c r="E320" s="425"/>
      <c r="F320" s="415"/>
      <c r="G320" s="415"/>
      <c r="H320" s="415"/>
      <c r="I320" s="300"/>
      <c r="J320" s="300"/>
      <c r="K320" s="354"/>
      <c r="L320" s="354"/>
      <c r="M320" s="355"/>
      <c r="N320" s="355"/>
      <c r="O320" s="355"/>
      <c r="P320" s="355"/>
      <c r="Q320" s="355"/>
    </row>
    <row r="321" spans="1:17" ht="25" customHeight="1" x14ac:dyDescent="0.15">
      <c r="A321" s="467"/>
      <c r="B321" s="422" t="s">
        <v>501</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5" customHeight="1" x14ac:dyDescent="0.15">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5" customHeight="1" x14ac:dyDescent="0.15">
      <c r="A323" s="467"/>
      <c r="B323" s="422" t="s">
        <v>732</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5" customHeight="1" x14ac:dyDescent="0.15">
      <c r="A324" s="467"/>
      <c r="B324" s="422" t="s">
        <v>502</v>
      </c>
      <c r="C324" s="425"/>
      <c r="D324" s="425"/>
      <c r="E324" s="425"/>
      <c r="F324" s="415"/>
      <c r="G324" s="415"/>
      <c r="H324" s="415"/>
      <c r="I324" s="300"/>
      <c r="J324" s="300"/>
      <c r="K324" s="354"/>
      <c r="L324" s="354"/>
      <c r="M324" s="355"/>
      <c r="N324" s="355"/>
      <c r="O324" s="355"/>
      <c r="P324" s="355"/>
      <c r="Q324" s="355"/>
    </row>
    <row r="325" spans="1:17" ht="25" customHeight="1" x14ac:dyDescent="0.15">
      <c r="A325" s="467"/>
      <c r="B325" s="422" t="s">
        <v>501</v>
      </c>
      <c r="C325" s="425"/>
      <c r="D325" s="425"/>
      <c r="E325" s="425"/>
      <c r="F325" s="415"/>
      <c r="G325" s="415"/>
      <c r="H325" s="415"/>
      <c r="I325" s="300"/>
      <c r="J325" s="300"/>
      <c r="K325" s="354"/>
      <c r="L325" s="354"/>
      <c r="M325" s="355"/>
      <c r="N325" s="355"/>
      <c r="O325" s="355"/>
      <c r="P325" s="355"/>
      <c r="Q325" s="355"/>
    </row>
    <row r="326" spans="1:17" ht="25" customHeight="1" x14ac:dyDescent="0.15">
      <c r="A326" s="467"/>
      <c r="B326" s="468" t="s">
        <v>401</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5" customHeight="1" x14ac:dyDescent="0.15">
      <c r="A327" s="430" t="s">
        <v>526</v>
      </c>
      <c r="B327" s="430" t="s">
        <v>527</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5" customHeight="1" x14ac:dyDescent="0.15">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5" customHeight="1" x14ac:dyDescent="0.15">
      <c r="A329" s="430" t="s">
        <v>402</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5" customHeight="1" x14ac:dyDescent="0.15">
      <c r="A330" s="489" t="s">
        <v>229</v>
      </c>
      <c r="B330" s="487" t="s">
        <v>733</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t="e">
        <f>'Bieu3 QLGD'!#REF!</f>
        <v>#REF!</v>
      </c>
      <c r="M330" s="507" t="e">
        <f>'Bieu3 QLGD'!#REF!</f>
        <v>#REF!</v>
      </c>
      <c r="N330" s="507" t="e">
        <f>I330-M330</f>
        <v>#REF!</v>
      </c>
      <c r="O330" s="507" t="e">
        <f>'Bieu3 QLGD'!#REF!</f>
        <v>#REF!</v>
      </c>
      <c r="P330" s="507" t="e">
        <f>'Bieu3 QLGD'!#REF!</f>
        <v>#REF!</v>
      </c>
      <c r="Q330" s="507"/>
    </row>
    <row r="331" spans="1:17" s="495" customFormat="1" ht="25" customHeight="1" x14ac:dyDescent="0.15">
      <c r="A331" s="489" t="s">
        <v>229</v>
      </c>
      <c r="B331" s="487" t="s">
        <v>734</v>
      </c>
      <c r="C331" s="490">
        <v>2</v>
      </c>
      <c r="D331" s="490">
        <v>1</v>
      </c>
      <c r="E331" s="490">
        <v>4</v>
      </c>
      <c r="F331" s="508"/>
      <c r="G331" s="509"/>
      <c r="H331" s="509"/>
      <c r="I331" s="509"/>
      <c r="J331" s="509"/>
      <c r="K331" s="509"/>
      <c r="L331" s="510"/>
      <c r="M331" s="494"/>
      <c r="N331" s="494"/>
      <c r="O331" s="494"/>
      <c r="P331" s="494"/>
      <c r="Q331" s="494"/>
    </row>
    <row r="332" spans="1:17" s="495" customFormat="1" ht="25" customHeight="1" x14ac:dyDescent="0.15">
      <c r="A332" s="489" t="s">
        <v>230</v>
      </c>
      <c r="B332" s="487" t="s">
        <v>735</v>
      </c>
      <c r="C332" s="490">
        <v>2</v>
      </c>
      <c r="D332" s="490">
        <v>1</v>
      </c>
      <c r="E332" s="490">
        <v>4</v>
      </c>
      <c r="F332" s="491"/>
      <c r="G332" s="491"/>
      <c r="H332" s="491"/>
      <c r="I332" s="491"/>
      <c r="J332" s="491"/>
      <c r="K332" s="492"/>
      <c r="L332" s="493"/>
      <c r="M332" s="493"/>
      <c r="N332" s="493"/>
      <c r="O332" s="493"/>
      <c r="P332" s="493"/>
      <c r="Q332" s="494"/>
    </row>
    <row r="333" spans="1:17" s="495" customFormat="1" ht="25" customHeight="1" x14ac:dyDescent="0.15">
      <c r="A333" s="489"/>
      <c r="B333" s="496" t="s">
        <v>401</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5" customHeight="1" x14ac:dyDescent="0.15">
      <c r="A334" s="489"/>
      <c r="B334" s="496" t="s">
        <v>503</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5" customHeight="1" x14ac:dyDescent="0.15">
      <c r="A335" s="501"/>
      <c r="B335" s="502"/>
      <c r="C335" s="498"/>
      <c r="D335" s="498"/>
      <c r="E335" s="503"/>
      <c r="F335" s="498"/>
      <c r="G335" s="498"/>
      <c r="H335" s="498"/>
      <c r="I335" s="498"/>
      <c r="J335" s="498"/>
      <c r="K335" s="499"/>
      <c r="L335" s="500"/>
      <c r="M335" s="500"/>
      <c r="N335" s="500"/>
      <c r="O335" s="500"/>
      <c r="P335" s="500"/>
      <c r="Q335" s="494"/>
    </row>
    <row r="336" spans="1:17" ht="25" customHeight="1" x14ac:dyDescent="0.15">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5" customHeight="1" x14ac:dyDescent="0.15">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5" customHeight="1" x14ac:dyDescent="0.15">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5" customHeight="1" x14ac:dyDescent="0.15">
      <c r="A339" s="305"/>
      <c r="B339" s="293" t="s">
        <v>567</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5" customHeight="1" x14ac:dyDescent="0.15">
      <c r="A340" s="305"/>
      <c r="B340" s="293" t="s">
        <v>568</v>
      </c>
      <c r="C340" s="294"/>
      <c r="D340" s="294"/>
      <c r="E340" s="294"/>
      <c r="F340" s="294"/>
      <c r="G340" s="294"/>
      <c r="H340" s="294"/>
      <c r="I340" s="294"/>
      <c r="J340" s="294"/>
      <c r="K340" s="362"/>
      <c r="L340" s="362"/>
      <c r="M340" s="362"/>
      <c r="N340" s="362"/>
      <c r="O340" s="362"/>
      <c r="P340" s="362"/>
      <c r="Q340" s="301"/>
    </row>
    <row r="341" spans="1:17" ht="25" customHeight="1" x14ac:dyDescent="0.15">
      <c r="A341" s="285"/>
      <c r="B341" s="313" t="s">
        <v>505</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15">
      <c r="C342" s="211"/>
      <c r="D342" s="1094" t="s">
        <v>600</v>
      </c>
      <c r="E342" s="1094"/>
      <c r="F342" s="1094"/>
      <c r="G342" s="1094"/>
      <c r="H342" s="1094"/>
      <c r="I342" s="1094"/>
      <c r="J342" s="412" t="e">
        <f>J341+K341</f>
        <v>#REF!</v>
      </c>
      <c r="K342" s="66"/>
      <c r="L342" s="66"/>
      <c r="M342" s="66"/>
      <c r="N342" s="1095" t="s">
        <v>641</v>
      </c>
      <c r="O342" s="1095"/>
      <c r="P342" s="1095"/>
      <c r="Q342" s="1095"/>
    </row>
    <row r="343" spans="1:17" ht="12.75" customHeight="1" x14ac:dyDescent="0.15">
      <c r="A343" s="413"/>
      <c r="B343" s="413"/>
      <c r="C343" s="211"/>
      <c r="D343" s="211"/>
      <c r="E343" s="211"/>
      <c r="F343" s="211"/>
      <c r="G343" s="211"/>
      <c r="H343" s="211"/>
      <c r="I343" s="211"/>
      <c r="J343" s="211"/>
      <c r="K343" s="66"/>
      <c r="L343" s="66"/>
      <c r="M343" s="66"/>
      <c r="N343" s="1069" t="s">
        <v>575</v>
      </c>
      <c r="O343" s="1069"/>
      <c r="P343" s="1069"/>
      <c r="Q343" s="1069"/>
    </row>
    <row r="344" spans="1:17" x14ac:dyDescent="0.15">
      <c r="A344" s="413"/>
      <c r="B344" s="1096" t="s">
        <v>152</v>
      </c>
      <c r="C344" s="1096"/>
      <c r="D344" s="1096"/>
      <c r="E344" s="1096"/>
      <c r="F344" s="1096"/>
      <c r="G344" s="1096"/>
      <c r="H344" s="1096"/>
      <c r="I344" s="1096"/>
      <c r="J344" s="1096"/>
      <c r="K344" s="1096"/>
      <c r="L344" s="66"/>
      <c r="M344" s="66"/>
      <c r="N344" s="66"/>
      <c r="O344" s="66"/>
      <c r="P344" s="66"/>
      <c r="Q344" s="414"/>
    </row>
    <row r="345" spans="1:17" ht="26.25" customHeight="1" x14ac:dyDescent="0.15">
      <c r="A345" s="413"/>
      <c r="B345" s="1082" t="s">
        <v>240</v>
      </c>
      <c r="C345" s="1082"/>
      <c r="D345" s="1082"/>
      <c r="E345" s="1082"/>
      <c r="F345" s="1082"/>
      <c r="G345" s="1082"/>
      <c r="H345" s="1082"/>
      <c r="I345" s="1082"/>
      <c r="J345" s="1082"/>
      <c r="K345" s="1082"/>
      <c r="L345" s="66"/>
      <c r="M345" s="66"/>
      <c r="N345" s="66"/>
      <c r="O345" s="66"/>
      <c r="P345" s="66"/>
      <c r="Q345" s="414"/>
    </row>
    <row r="346" spans="1:17" ht="30" customHeight="1" x14ac:dyDescent="0.15">
      <c r="A346" s="413"/>
      <c r="B346" s="1075" t="s">
        <v>76</v>
      </c>
      <c r="C346" s="1075"/>
      <c r="D346" s="1075"/>
      <c r="E346" s="1075"/>
      <c r="F346" s="1075"/>
      <c r="G346" s="1075"/>
      <c r="H346" s="1075"/>
      <c r="I346" s="1075"/>
      <c r="J346" s="1075"/>
      <c r="K346" s="1075"/>
      <c r="L346" s="66"/>
      <c r="M346" s="66"/>
      <c r="N346" s="1062" t="s">
        <v>576</v>
      </c>
      <c r="O346" s="1062"/>
      <c r="P346" s="1062"/>
      <c r="Q346" s="1062"/>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baseColWidth="10" defaultColWidth="9.1640625" defaultRowHeight="13" x14ac:dyDescent="0.15"/>
  <cols>
    <col min="1" max="1" width="5.5" style="378" customWidth="1"/>
    <col min="2" max="2" width="41.1640625" style="378" customWidth="1"/>
    <col min="3" max="3" width="7" style="370" customWidth="1"/>
    <col min="4" max="4" width="7" style="370" hidden="1" customWidth="1"/>
    <col min="5" max="5" width="6" style="370" customWidth="1"/>
    <col min="6" max="6" width="7.5" style="212" customWidth="1"/>
    <col min="7" max="7" width="6.83203125" style="370" customWidth="1"/>
    <col min="8" max="8" width="11.1640625" style="370" customWidth="1"/>
    <col min="9" max="10" width="8.33203125" style="370" customWidth="1"/>
    <col min="11" max="11" width="6.5" style="379" customWidth="1"/>
    <col min="12" max="12" width="7.6640625" style="379" customWidth="1"/>
    <col min="13" max="13" width="9.5" style="379" customWidth="1"/>
    <col min="14" max="14" width="11" style="379" customWidth="1"/>
    <col min="15" max="15" width="6.6640625" style="379" customWidth="1"/>
    <col min="16" max="16" width="9.6640625" style="379" customWidth="1"/>
    <col min="17" max="17" width="12.6640625" style="235" customWidth="1"/>
    <col min="18" max="16384" width="9.1640625" style="235"/>
  </cols>
  <sheetData>
    <row r="1" spans="1:17" ht="14.25" customHeight="1" x14ac:dyDescent="0.15">
      <c r="A1" s="1103" t="s">
        <v>3</v>
      </c>
      <c r="B1" s="1103"/>
      <c r="C1" s="1103"/>
      <c r="D1" s="413"/>
      <c r="E1" s="413"/>
      <c r="F1" s="413"/>
      <c r="G1" s="413"/>
      <c r="H1" s="211"/>
      <c r="I1" s="1062"/>
      <c r="J1" s="1062"/>
      <c r="K1" s="1062"/>
      <c r="L1" s="1062"/>
      <c r="M1" s="1062"/>
      <c r="N1" s="1062"/>
      <c r="O1" s="67"/>
      <c r="P1" s="67"/>
      <c r="Q1" s="371" t="s">
        <v>30</v>
      </c>
    </row>
    <row r="2" spans="1:17" x14ac:dyDescent="0.15">
      <c r="A2" s="1104" t="s">
        <v>554</v>
      </c>
      <c r="B2" s="1104"/>
      <c r="C2" s="1104"/>
      <c r="D2" s="414"/>
      <c r="E2" s="414"/>
      <c r="F2" s="413"/>
      <c r="G2" s="414"/>
      <c r="H2" s="211"/>
      <c r="I2" s="1062"/>
      <c r="J2" s="1062"/>
      <c r="K2" s="1062"/>
      <c r="L2" s="1062"/>
      <c r="M2" s="1062"/>
      <c r="N2" s="1062"/>
      <c r="O2" s="67"/>
      <c r="P2" s="67"/>
      <c r="Q2" s="67"/>
    </row>
    <row r="3" spans="1:17" ht="30" customHeight="1" x14ac:dyDescent="0.15">
      <c r="A3" s="1105" t="s">
        <v>642</v>
      </c>
      <c r="B3" s="1105"/>
      <c r="C3" s="1105"/>
      <c r="D3" s="1105"/>
      <c r="E3" s="1105"/>
      <c r="F3" s="1105"/>
      <c r="G3" s="1105"/>
      <c r="H3" s="1105"/>
      <c r="I3" s="1105"/>
      <c r="J3" s="1105"/>
      <c r="K3" s="1105"/>
      <c r="L3" s="1105"/>
      <c r="M3" s="1105"/>
      <c r="N3" s="1105"/>
      <c r="O3" s="1105"/>
      <c r="P3" s="1105"/>
      <c r="Q3" s="1105"/>
    </row>
    <row r="4" spans="1:17" x14ac:dyDescent="0.15">
      <c r="A4" s="73"/>
      <c r="B4" s="73"/>
      <c r="C4" s="74"/>
      <c r="D4" s="74"/>
      <c r="E4" s="74"/>
      <c r="F4" s="74"/>
      <c r="G4" s="74"/>
      <c r="H4" s="74"/>
      <c r="I4" s="74"/>
      <c r="J4" s="74"/>
      <c r="K4" s="73"/>
      <c r="L4" s="73"/>
      <c r="M4" s="73"/>
      <c r="N4" s="73" t="s">
        <v>20</v>
      </c>
      <c r="O4" s="73"/>
      <c r="P4" s="73"/>
      <c r="Q4" s="74"/>
    </row>
    <row r="5" spans="1:17" ht="133.5" customHeight="1" x14ac:dyDescent="0.15">
      <c r="A5" s="1106" t="s">
        <v>0</v>
      </c>
      <c r="B5" s="1098" t="s">
        <v>173</v>
      </c>
      <c r="C5" s="1098" t="s">
        <v>207</v>
      </c>
      <c r="D5" s="1098" t="s">
        <v>208</v>
      </c>
      <c r="E5" s="1098" t="s">
        <v>154</v>
      </c>
      <c r="F5" s="1098" t="s">
        <v>161</v>
      </c>
      <c r="G5" s="1098" t="s">
        <v>211</v>
      </c>
      <c r="H5" s="1098" t="s">
        <v>210</v>
      </c>
      <c r="I5" s="1100" t="s">
        <v>212</v>
      </c>
      <c r="J5" s="1101"/>
      <c r="K5" s="1102"/>
      <c r="L5" s="1098" t="s">
        <v>213</v>
      </c>
      <c r="M5" s="1098" t="s">
        <v>214</v>
      </c>
      <c r="N5" s="1098" t="s">
        <v>39</v>
      </c>
      <c r="O5" s="1098" t="s">
        <v>88</v>
      </c>
      <c r="P5" s="1098" t="s">
        <v>89</v>
      </c>
      <c r="Q5" s="1098" t="s">
        <v>2</v>
      </c>
    </row>
    <row r="6" spans="1:17" ht="50" customHeight="1" x14ac:dyDescent="0.15">
      <c r="A6" s="1107"/>
      <c r="B6" s="1099"/>
      <c r="C6" s="1099"/>
      <c r="D6" s="1099"/>
      <c r="E6" s="1099"/>
      <c r="F6" s="1099"/>
      <c r="G6" s="1099"/>
      <c r="H6" s="1099"/>
      <c r="I6" s="234" t="s">
        <v>162</v>
      </c>
      <c r="J6" s="234" t="s">
        <v>103</v>
      </c>
      <c r="K6" s="234" t="s">
        <v>160</v>
      </c>
      <c r="L6" s="1099"/>
      <c r="M6" s="1099"/>
      <c r="N6" s="1099"/>
      <c r="O6" s="1099"/>
      <c r="P6" s="1099"/>
      <c r="Q6" s="1099"/>
    </row>
    <row r="7" spans="1:17" s="372" customFormat="1" ht="30" customHeight="1" x14ac:dyDescent="0.15">
      <c r="A7" s="237" t="s">
        <v>117</v>
      </c>
      <c r="B7" s="238" t="s">
        <v>118</v>
      </c>
      <c r="C7" s="238" t="s">
        <v>119</v>
      </c>
      <c r="D7" s="239" t="s">
        <v>120</v>
      </c>
      <c r="E7" s="239" t="s">
        <v>120</v>
      </c>
      <c r="F7" s="239" t="s">
        <v>121</v>
      </c>
      <c r="G7" s="239" t="s">
        <v>122</v>
      </c>
      <c r="H7" s="239" t="s">
        <v>648</v>
      </c>
      <c r="I7" s="239" t="s">
        <v>125</v>
      </c>
      <c r="J7" s="239" t="s">
        <v>127</v>
      </c>
      <c r="K7" s="239" t="s">
        <v>136</v>
      </c>
      <c r="L7" s="239" t="s">
        <v>128</v>
      </c>
      <c r="M7" s="239" t="s">
        <v>129</v>
      </c>
      <c r="N7" s="239" t="s">
        <v>130</v>
      </c>
      <c r="O7" s="240" t="s">
        <v>131</v>
      </c>
      <c r="P7" s="240" t="s">
        <v>132</v>
      </c>
      <c r="Q7" s="239" t="s">
        <v>209</v>
      </c>
    </row>
    <row r="8" spans="1:17" ht="25" customHeight="1" x14ac:dyDescent="0.15">
      <c r="A8" s="247" t="s">
        <v>6</v>
      </c>
      <c r="B8" s="247" t="s">
        <v>297</v>
      </c>
      <c r="C8" s="248"/>
      <c r="D8" s="248"/>
      <c r="E8" s="248"/>
      <c r="F8" s="365"/>
      <c r="G8" s="248"/>
      <c r="H8" s="248"/>
      <c r="I8" s="248"/>
      <c r="J8" s="248"/>
      <c r="K8" s="247"/>
      <c r="L8" s="247"/>
      <c r="M8" s="247"/>
      <c r="N8" s="247"/>
      <c r="O8" s="247"/>
      <c r="P8" s="247"/>
      <c r="Q8" s="247"/>
    </row>
    <row r="9" spans="1:17" ht="25" customHeight="1" x14ac:dyDescent="0.15">
      <c r="A9" s="290" t="s">
        <v>7</v>
      </c>
      <c r="B9" s="290" t="s">
        <v>643</v>
      </c>
      <c r="C9" s="291"/>
      <c r="D9" s="291"/>
      <c r="E9" s="291"/>
      <c r="F9" s="366"/>
      <c r="G9" s="291"/>
      <c r="H9" s="291"/>
      <c r="I9" s="291"/>
      <c r="J9" s="291"/>
      <c r="K9" s="290"/>
      <c r="L9" s="290"/>
      <c r="M9" s="290"/>
      <c r="N9" s="290"/>
      <c r="O9" s="290"/>
      <c r="P9" s="290"/>
      <c r="Q9" s="290"/>
    </row>
    <row r="10" spans="1:17" ht="25" customHeight="1" x14ac:dyDescent="0.15">
      <c r="A10" s="290">
        <v>1</v>
      </c>
      <c r="B10" s="290" t="s">
        <v>4</v>
      </c>
      <c r="C10" s="291"/>
      <c r="D10" s="291"/>
      <c r="E10" s="291"/>
      <c r="F10" s="366"/>
      <c r="G10" s="291"/>
      <c r="H10" s="291"/>
      <c r="I10" s="291"/>
      <c r="J10" s="291"/>
      <c r="K10" s="290"/>
      <c r="L10" s="290"/>
      <c r="M10" s="290"/>
      <c r="N10" s="290"/>
      <c r="O10" s="290"/>
      <c r="P10" s="290"/>
      <c r="Q10" s="290"/>
    </row>
    <row r="11" spans="1:17" s="71" customFormat="1" ht="25" customHeight="1" x14ac:dyDescent="0.15">
      <c r="A11" s="292" t="s">
        <v>149</v>
      </c>
      <c r="B11" s="293" t="s">
        <v>163</v>
      </c>
      <c r="C11" s="294"/>
      <c r="D11" s="294"/>
      <c r="E11" s="294"/>
      <c r="F11" s="415"/>
      <c r="G11" s="294"/>
      <c r="H11" s="294"/>
      <c r="I11" s="295"/>
      <c r="J11" s="295"/>
      <c r="K11" s="295"/>
      <c r="L11" s="295"/>
      <c r="M11" s="295"/>
      <c r="N11" s="295"/>
      <c r="O11" s="295"/>
      <c r="P11" s="295"/>
      <c r="Q11" s="296"/>
    </row>
    <row r="12" spans="1:17" s="71" customFormat="1" ht="25" customHeight="1" x14ac:dyDescent="0.15">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5" customHeight="1" x14ac:dyDescent="0.15">
      <c r="A13" s="422" t="s">
        <v>230</v>
      </c>
      <c r="B13" s="450" t="s">
        <v>689</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5" customHeight="1" x14ac:dyDescent="0.15">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5" customHeight="1" x14ac:dyDescent="0.15">
      <c r="A15" s="422" t="s">
        <v>232</v>
      </c>
      <c r="B15" s="450" t="s">
        <v>690</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5" customHeight="1" x14ac:dyDescent="0.15">
      <c r="A16" s="422" t="s">
        <v>233</v>
      </c>
      <c r="B16" s="452" t="s">
        <v>691</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5" customHeight="1" x14ac:dyDescent="0.15">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5" customHeight="1" x14ac:dyDescent="0.15">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5" customHeight="1" x14ac:dyDescent="0.15">
      <c r="A19" s="422" t="s">
        <v>286</v>
      </c>
      <c r="B19" s="452" t="s">
        <v>692</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5" customHeight="1" x14ac:dyDescent="0.15">
      <c r="A20" s="422" t="s">
        <v>287</v>
      </c>
      <c r="B20" s="450" t="s">
        <v>693</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5" customHeight="1" x14ac:dyDescent="0.15">
      <c r="A21" s="422" t="s">
        <v>288</v>
      </c>
      <c r="B21" s="450" t="s">
        <v>694</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5" customHeight="1" x14ac:dyDescent="0.15">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5" customHeight="1" x14ac:dyDescent="0.15">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5" customHeight="1" x14ac:dyDescent="0.15">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5" customHeight="1" x14ac:dyDescent="0.15">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5" customHeight="1" x14ac:dyDescent="0.15">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5" customHeight="1" x14ac:dyDescent="0.15">
      <c r="A27" s="422" t="s">
        <v>415</v>
      </c>
      <c r="B27" s="453" t="s">
        <v>695</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5" customHeight="1" x14ac:dyDescent="0.15">
      <c r="A28" s="422" t="s">
        <v>416</v>
      </c>
      <c r="B28" s="450" t="s">
        <v>696</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5" customHeight="1" x14ac:dyDescent="0.15">
      <c r="A29" s="422" t="s">
        <v>417</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5" customHeight="1" x14ac:dyDescent="0.15">
      <c r="A30" s="422" t="s">
        <v>418</v>
      </c>
      <c r="B30" s="450" t="s">
        <v>697</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5" customHeight="1" x14ac:dyDescent="0.15">
      <c r="A31" s="422" t="s">
        <v>419</v>
      </c>
      <c r="B31" s="450" t="s">
        <v>698</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5" customHeight="1" x14ac:dyDescent="0.15">
      <c r="A32" s="422" t="s">
        <v>420</v>
      </c>
      <c r="B32" s="450" t="s">
        <v>699</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5" customHeight="1" x14ac:dyDescent="0.15">
      <c r="A33" s="422" t="s">
        <v>421</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5" customHeight="1" x14ac:dyDescent="0.15">
      <c r="A34" s="422" t="s">
        <v>422</v>
      </c>
      <c r="B34" s="457" t="s">
        <v>700</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5" customHeight="1" x14ac:dyDescent="0.15">
      <c r="A35" s="422" t="s">
        <v>423</v>
      </c>
      <c r="B35" s="450" t="s">
        <v>701</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5" customHeight="1" x14ac:dyDescent="0.15">
      <c r="A36" s="422" t="s">
        <v>424</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5" customHeight="1" x14ac:dyDescent="0.15">
      <c r="A37" s="422" t="s">
        <v>425</v>
      </c>
      <c r="B37" s="450" t="s">
        <v>702</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5" customHeight="1" x14ac:dyDescent="0.15">
      <c r="A38" s="422" t="s">
        <v>426</v>
      </c>
      <c r="B38" s="450" t="s">
        <v>696</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5" customHeight="1" x14ac:dyDescent="0.15">
      <c r="A39" s="422" t="s">
        <v>427</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5" customHeight="1" x14ac:dyDescent="0.15">
      <c r="A40" s="422" t="s">
        <v>428</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5" customHeight="1" x14ac:dyDescent="0.15">
      <c r="A41" s="422" t="s">
        <v>429</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5" customHeight="1" x14ac:dyDescent="0.15">
      <c r="A42" s="422" t="s">
        <v>430</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5" customHeight="1" x14ac:dyDescent="0.15">
      <c r="A43" s="422" t="s">
        <v>431</v>
      </c>
      <c r="B43" s="454" t="s">
        <v>703</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5" customHeight="1" x14ac:dyDescent="0.15">
      <c r="A44" s="422" t="s">
        <v>704</v>
      </c>
      <c r="B44" s="458" t="s">
        <v>705</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5" customHeight="1" x14ac:dyDescent="0.15">
      <c r="A45" s="422" t="s">
        <v>706</v>
      </c>
      <c r="B45" s="460" t="s">
        <v>707</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5" customHeight="1" x14ac:dyDescent="0.15">
      <c r="A46" s="422" t="s">
        <v>708</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5" customHeight="1" x14ac:dyDescent="0.15">
      <c r="A47" s="422" t="s">
        <v>709</v>
      </c>
      <c r="B47" s="461" t="s">
        <v>261</v>
      </c>
      <c r="C47" s="459">
        <v>2</v>
      </c>
      <c r="D47" s="425">
        <v>1</v>
      </c>
      <c r="E47" s="425">
        <v>2</v>
      </c>
      <c r="F47" s="415"/>
      <c r="G47" s="415"/>
      <c r="H47" s="415"/>
      <c r="I47" s="300"/>
      <c r="J47" s="300"/>
      <c r="K47" s="300"/>
      <c r="L47" s="300"/>
      <c r="M47" s="300"/>
      <c r="N47" s="300"/>
      <c r="O47" s="300"/>
      <c r="P47" s="300"/>
      <c r="Q47" s="301"/>
    </row>
    <row r="48" spans="1:17" s="71" customFormat="1" ht="25" customHeight="1" x14ac:dyDescent="0.15">
      <c r="A48" s="422" t="s">
        <v>710</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5" customHeight="1" x14ac:dyDescent="0.15">
      <c r="A49" s="422" t="s">
        <v>711</v>
      </c>
      <c r="B49" s="462" t="s">
        <v>712</v>
      </c>
      <c r="C49" s="459">
        <v>1</v>
      </c>
      <c r="D49" s="425">
        <v>1.4</v>
      </c>
      <c r="E49" s="425">
        <v>14</v>
      </c>
      <c r="F49" s="415"/>
      <c r="G49" s="415"/>
      <c r="H49" s="415"/>
      <c r="I49" s="415"/>
      <c r="J49" s="300"/>
      <c r="K49" s="300"/>
      <c r="L49" s="300"/>
      <c r="M49" s="300"/>
      <c r="N49" s="300"/>
      <c r="O49" s="300"/>
      <c r="P49" s="300"/>
      <c r="Q49" s="301"/>
    </row>
    <row r="50" spans="1:17" s="71" customFormat="1" ht="25" customHeight="1" x14ac:dyDescent="0.15">
      <c r="A50" s="422" t="s">
        <v>713</v>
      </c>
      <c r="B50" s="463" t="s">
        <v>434</v>
      </c>
      <c r="C50" s="464">
        <v>1</v>
      </c>
      <c r="D50" s="464">
        <v>1.4</v>
      </c>
      <c r="E50" s="464">
        <v>2</v>
      </c>
      <c r="F50" s="415"/>
      <c r="G50" s="415"/>
      <c r="H50" s="415"/>
      <c r="I50" s="415"/>
      <c r="J50" s="300">
        <v>10</v>
      </c>
      <c r="K50" s="300"/>
      <c r="L50" s="300"/>
      <c r="M50" s="300"/>
      <c r="N50" s="300"/>
      <c r="O50" s="300"/>
      <c r="P50" s="300"/>
      <c r="Q50" s="1097" t="s">
        <v>552</v>
      </c>
    </row>
    <row r="51" spans="1:17" s="71" customFormat="1" ht="25" customHeight="1" x14ac:dyDescent="0.15">
      <c r="A51" s="465" t="s">
        <v>150</v>
      </c>
      <c r="B51" s="466" t="s">
        <v>153</v>
      </c>
      <c r="C51" s="425">
        <v>0</v>
      </c>
      <c r="D51" s="425">
        <v>0</v>
      </c>
      <c r="E51" s="425">
        <v>0</v>
      </c>
      <c r="F51" s="415"/>
      <c r="G51" s="415"/>
      <c r="H51" s="415"/>
      <c r="I51" s="415"/>
      <c r="J51" s="300">
        <v>15</v>
      </c>
      <c r="K51" s="300"/>
      <c r="L51" s="300"/>
      <c r="M51" s="300"/>
      <c r="N51" s="300"/>
      <c r="O51" s="300"/>
      <c r="P51" s="300"/>
      <c r="Q51" s="1097"/>
    </row>
    <row r="52" spans="1:17" s="71" customFormat="1" ht="25" customHeight="1" x14ac:dyDescent="0.15">
      <c r="A52" s="467" t="s">
        <v>235</v>
      </c>
      <c r="B52" s="422" t="s">
        <v>158</v>
      </c>
      <c r="C52" s="425">
        <v>4</v>
      </c>
      <c r="D52" s="425">
        <v>1.4</v>
      </c>
      <c r="E52" s="425">
        <v>4</v>
      </c>
      <c r="F52" s="415"/>
      <c r="G52" s="415"/>
      <c r="H52" s="415"/>
      <c r="I52" s="415"/>
      <c r="J52" s="300">
        <v>5</v>
      </c>
      <c r="K52" s="300"/>
      <c r="L52" s="300"/>
      <c r="M52" s="300"/>
      <c r="N52" s="300"/>
      <c r="O52" s="300"/>
      <c r="P52" s="300"/>
      <c r="Q52" s="1097"/>
    </row>
    <row r="53" spans="1:17" s="71" customFormat="1" ht="25" customHeight="1" x14ac:dyDescent="0.15">
      <c r="A53" s="467" t="s">
        <v>236</v>
      </c>
      <c r="B53" s="422" t="s">
        <v>159</v>
      </c>
      <c r="C53" s="425"/>
      <c r="D53" s="425"/>
      <c r="E53" s="425"/>
      <c r="F53" s="415"/>
      <c r="G53" s="415"/>
      <c r="H53" s="415"/>
      <c r="I53" s="300"/>
      <c r="J53" s="300"/>
      <c r="K53" s="300"/>
      <c r="L53" s="300"/>
      <c r="M53" s="300"/>
      <c r="N53" s="300"/>
      <c r="O53" s="300"/>
      <c r="P53" s="300"/>
      <c r="Q53" s="301"/>
    </row>
    <row r="54" spans="1:17" s="71" customFormat="1" ht="25" customHeight="1" x14ac:dyDescent="0.15">
      <c r="A54" s="467"/>
      <c r="B54" s="468" t="s">
        <v>358</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5" customHeight="1" x14ac:dyDescent="0.15">
      <c r="A55" s="465"/>
      <c r="B55" s="468" t="s">
        <v>548</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5" customHeight="1" x14ac:dyDescent="0.15">
      <c r="A56" s="467" t="s">
        <v>556</v>
      </c>
      <c r="B56" s="422" t="s">
        <v>549</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5" customHeight="1" x14ac:dyDescent="0.15">
      <c r="A57" s="467" t="s">
        <v>557</v>
      </c>
      <c r="B57" s="422" t="s">
        <v>550</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5" customHeight="1" x14ac:dyDescent="0.15">
      <c r="A58" s="467" t="s">
        <v>558</v>
      </c>
      <c r="B58" s="450" t="s">
        <v>551</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5" customHeight="1" x14ac:dyDescent="0.15">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5" customHeight="1" x14ac:dyDescent="0.15">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5" customHeight="1" x14ac:dyDescent="0.15">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5" customHeight="1" x14ac:dyDescent="0.15">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5" customHeight="1" x14ac:dyDescent="0.15">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5" customHeight="1" x14ac:dyDescent="0.15">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5" customHeight="1" x14ac:dyDescent="0.15">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5" customHeight="1" x14ac:dyDescent="0.15">
      <c r="A66" s="422" t="s">
        <v>234</v>
      </c>
      <c r="B66" s="423" t="s">
        <v>555</v>
      </c>
      <c r="C66" s="425">
        <v>3</v>
      </c>
      <c r="D66" s="425">
        <v>1</v>
      </c>
      <c r="E66" s="425">
        <v>1</v>
      </c>
      <c r="F66" s="415"/>
      <c r="G66" s="415"/>
      <c r="H66" s="415"/>
      <c r="I66" s="300"/>
      <c r="J66" s="300"/>
      <c r="K66" s="300"/>
      <c r="L66" s="300"/>
      <c r="M66" s="300"/>
      <c r="N66" s="300"/>
      <c r="O66" s="300"/>
      <c r="P66" s="300"/>
      <c r="Q66" s="301"/>
    </row>
    <row r="67" spans="1:17" s="71" customFormat="1" ht="25" customHeight="1" x14ac:dyDescent="0.15">
      <c r="A67" s="435" t="s">
        <v>150</v>
      </c>
      <c r="B67" s="436" t="s">
        <v>491</v>
      </c>
      <c r="C67" s="429"/>
      <c r="D67" s="429"/>
      <c r="E67" s="429"/>
      <c r="F67" s="415"/>
      <c r="G67" s="415"/>
      <c r="H67" s="415"/>
      <c r="I67" s="300"/>
      <c r="J67" s="300"/>
      <c r="K67" s="300"/>
      <c r="L67" s="300"/>
      <c r="M67" s="300"/>
      <c r="N67" s="300"/>
      <c r="O67" s="300"/>
      <c r="P67" s="300"/>
      <c r="Q67" s="301"/>
    </row>
    <row r="68" spans="1:17" s="71" customFormat="1" ht="25" customHeight="1" x14ac:dyDescent="0.15">
      <c r="A68" s="435"/>
      <c r="B68" s="428" t="s">
        <v>714</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5" customHeight="1" x14ac:dyDescent="0.15">
      <c r="A69" s="422"/>
      <c r="B69" s="468" t="s">
        <v>358</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5" customHeight="1" x14ac:dyDescent="0.15">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5" customHeight="1" x14ac:dyDescent="0.15">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5" customHeight="1" x14ac:dyDescent="0.15">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5" customHeight="1" x14ac:dyDescent="0.15">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5" customHeight="1" x14ac:dyDescent="0.15">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5" customHeight="1" x14ac:dyDescent="0.15">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5" customHeight="1" x14ac:dyDescent="0.15">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5" customHeight="1" x14ac:dyDescent="0.15">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5" customHeight="1" x14ac:dyDescent="0.15">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5" customHeight="1" x14ac:dyDescent="0.15">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5" customHeight="1" x14ac:dyDescent="0.15">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5" customHeight="1" x14ac:dyDescent="0.15">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5" customHeight="1" x14ac:dyDescent="0.15">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5" customHeight="1" x14ac:dyDescent="0.15">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5" customHeight="1" x14ac:dyDescent="0.15">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5" customHeight="1" x14ac:dyDescent="0.15">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5" customHeight="1" x14ac:dyDescent="0.15">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5" customHeight="1" x14ac:dyDescent="0.15">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5" customHeight="1" x14ac:dyDescent="0.15">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5" customHeight="1" x14ac:dyDescent="0.15">
      <c r="A89" s="473"/>
      <c r="B89" s="468" t="s">
        <v>358</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5" customHeight="1" x14ac:dyDescent="0.15">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5" customHeight="1" x14ac:dyDescent="0.15">
      <c r="A91" s="474"/>
      <c r="B91" s="474" t="s">
        <v>395</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5" customHeight="1" x14ac:dyDescent="0.15">
      <c r="A92" s="290" t="s">
        <v>19</v>
      </c>
      <c r="B92" s="290" t="s">
        <v>396</v>
      </c>
      <c r="C92" s="415"/>
      <c r="D92" s="415"/>
      <c r="E92" s="415"/>
      <c r="F92" s="415"/>
      <c r="G92" s="415"/>
      <c r="H92" s="415"/>
      <c r="I92" s="300"/>
      <c r="J92" s="300"/>
      <c r="K92" s="300"/>
      <c r="L92" s="300"/>
      <c r="M92" s="300"/>
      <c r="N92" s="300"/>
      <c r="O92" s="300"/>
      <c r="P92" s="300"/>
      <c r="Q92" s="301"/>
    </row>
    <row r="93" spans="1:17" s="71" customFormat="1" ht="25" customHeight="1" x14ac:dyDescent="0.15">
      <c r="A93" s="315" t="s">
        <v>398</v>
      </c>
      <c r="B93" s="315" t="s">
        <v>399</v>
      </c>
      <c r="C93" s="415"/>
      <c r="D93" s="415"/>
      <c r="E93" s="415"/>
      <c r="F93" s="415"/>
      <c r="G93" s="415"/>
      <c r="H93" s="415"/>
      <c r="I93" s="300"/>
      <c r="J93" s="300"/>
      <c r="K93" s="300"/>
      <c r="L93" s="300"/>
      <c r="M93" s="300"/>
      <c r="N93" s="300"/>
      <c r="O93" s="300"/>
      <c r="P93" s="300"/>
      <c r="Q93" s="301"/>
    </row>
    <row r="94" spans="1:17" s="71" customFormat="1" ht="25" customHeight="1" x14ac:dyDescent="0.15">
      <c r="A94" s="315">
        <v>1</v>
      </c>
      <c r="B94" s="315" t="s">
        <v>400</v>
      </c>
      <c r="C94" s="415"/>
      <c r="D94" s="415"/>
      <c r="E94" s="415"/>
      <c r="F94" s="415"/>
      <c r="G94" s="415"/>
      <c r="H94" s="415"/>
      <c r="I94" s="300"/>
      <c r="J94" s="300"/>
      <c r="K94" s="300"/>
      <c r="L94" s="300"/>
      <c r="M94" s="300"/>
      <c r="N94" s="300"/>
      <c r="O94" s="300"/>
      <c r="P94" s="300"/>
      <c r="Q94" s="301"/>
    </row>
    <row r="95" spans="1:17" s="71" customFormat="1" ht="25" customHeight="1" x14ac:dyDescent="0.15">
      <c r="A95" s="316" t="s">
        <v>149</v>
      </c>
      <c r="B95" s="317" t="s">
        <v>163</v>
      </c>
      <c r="C95" s="415"/>
      <c r="D95" s="415"/>
      <c r="E95" s="415"/>
      <c r="F95" s="415"/>
      <c r="G95" s="415"/>
      <c r="H95" s="415"/>
      <c r="I95" s="300"/>
      <c r="J95" s="300"/>
      <c r="K95" s="300"/>
      <c r="L95" s="300"/>
      <c r="M95" s="300"/>
      <c r="N95" s="300"/>
      <c r="O95" s="300"/>
      <c r="P95" s="300"/>
      <c r="Q95" s="301"/>
    </row>
    <row r="96" spans="1:17" s="71" customFormat="1" ht="25" customHeight="1" x14ac:dyDescent="0.15">
      <c r="A96" s="422" t="s">
        <v>229</v>
      </c>
      <c r="B96" s="423" t="s">
        <v>649</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5" customHeight="1" x14ac:dyDescent="0.15">
      <c r="A97" s="422" t="s">
        <v>230</v>
      </c>
      <c r="B97" s="423" t="s">
        <v>650</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5" customHeight="1" x14ac:dyDescent="0.15">
      <c r="A98" s="422" t="s">
        <v>231</v>
      </c>
      <c r="B98" s="423" t="s">
        <v>651</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5" customHeight="1" x14ac:dyDescent="0.15">
      <c r="A99" s="422" t="s">
        <v>231</v>
      </c>
      <c r="B99" s="423" t="s">
        <v>652</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5" customHeight="1" x14ac:dyDescent="0.15">
      <c r="A100" s="422" t="s">
        <v>232</v>
      </c>
      <c r="B100" s="423" t="s">
        <v>653</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5" customHeight="1" x14ac:dyDescent="0.15">
      <c r="A101" s="422" t="s">
        <v>233</v>
      </c>
      <c r="B101" s="423" t="s">
        <v>406</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5" customHeight="1" x14ac:dyDescent="0.15">
      <c r="A102" s="422" t="s">
        <v>285</v>
      </c>
      <c r="B102" s="423" t="s">
        <v>654</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5" customHeight="1" x14ac:dyDescent="0.15">
      <c r="A103" s="422" t="s">
        <v>286</v>
      </c>
      <c r="B103" s="423" t="s">
        <v>655</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5" customHeight="1" x14ac:dyDescent="0.15">
      <c r="A104" s="422" t="s">
        <v>287</v>
      </c>
      <c r="B104" s="423" t="s">
        <v>656</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5" customHeight="1" x14ac:dyDescent="0.15">
      <c r="A105" s="422" t="s">
        <v>288</v>
      </c>
      <c r="B105" s="423" t="s">
        <v>657</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5" customHeight="1" x14ac:dyDescent="0.15">
      <c r="A106" s="422" t="s">
        <v>289</v>
      </c>
      <c r="B106" s="423" t="s">
        <v>658</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5" customHeight="1" x14ac:dyDescent="0.15">
      <c r="A107" s="422" t="s">
        <v>292</v>
      </c>
      <c r="B107" s="423" t="s">
        <v>659</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5" customHeight="1" x14ac:dyDescent="0.15">
      <c r="A108" s="422" t="s">
        <v>293</v>
      </c>
      <c r="B108" s="423" t="s">
        <v>660</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5" customHeight="1" x14ac:dyDescent="0.15">
      <c r="A109" s="422" t="s">
        <v>294</v>
      </c>
      <c r="B109" s="423" t="s">
        <v>521</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5" customHeight="1" x14ac:dyDescent="0.15">
      <c r="A110" s="422" t="s">
        <v>295</v>
      </c>
      <c r="B110" s="426" t="s">
        <v>661</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5" customHeight="1" x14ac:dyDescent="0.15">
      <c r="A111" s="422" t="s">
        <v>416</v>
      </c>
      <c r="B111" s="426" t="s">
        <v>662</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5" customHeight="1" x14ac:dyDescent="0.15">
      <c r="A112" s="422" t="s">
        <v>417</v>
      </c>
      <c r="B112" s="426" t="s">
        <v>663</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5" customHeight="1" x14ac:dyDescent="0.15">
      <c r="A113" s="422" t="s">
        <v>418</v>
      </c>
      <c r="B113" s="426" t="s">
        <v>664</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5" customHeight="1" x14ac:dyDescent="0.15">
      <c r="A114" s="422" t="s">
        <v>419</v>
      </c>
      <c r="B114" s="426" t="s">
        <v>397</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5" customHeight="1" x14ac:dyDescent="0.15">
      <c r="A115" s="422" t="s">
        <v>420</v>
      </c>
      <c r="B115" s="426" t="s">
        <v>665</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5" customHeight="1" x14ac:dyDescent="0.15">
      <c r="A116" s="422"/>
      <c r="B116" s="426" t="s">
        <v>666</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5" customHeight="1" x14ac:dyDescent="0.15">
      <c r="A117" s="422" t="s">
        <v>421</v>
      </c>
      <c r="B117" s="426" t="s">
        <v>667</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5" customHeight="1" x14ac:dyDescent="0.15">
      <c r="A118" s="422"/>
      <c r="B118" s="426" t="s">
        <v>668</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5" customHeight="1" x14ac:dyDescent="0.15">
      <c r="A119" s="422" t="s">
        <v>422</v>
      </c>
      <c r="B119" s="426" t="s">
        <v>669</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5" customHeight="1" x14ac:dyDescent="0.15">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5" customHeight="1" x14ac:dyDescent="0.15">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5" customHeight="1" x14ac:dyDescent="0.15">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5" customHeight="1" x14ac:dyDescent="0.15">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5" customHeight="1" x14ac:dyDescent="0.15">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5" customHeight="1" x14ac:dyDescent="0.15">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5" customHeight="1" x14ac:dyDescent="0.15">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5" customHeight="1" x14ac:dyDescent="0.15">
      <c r="A127" s="427"/>
      <c r="B127" s="439" t="s">
        <v>401</v>
      </c>
      <c r="C127" s="429">
        <v>4</v>
      </c>
      <c r="D127" s="429">
        <v>1.4</v>
      </c>
      <c r="E127" s="429">
        <v>6</v>
      </c>
      <c r="F127" s="415"/>
      <c r="G127" s="294"/>
      <c r="H127" s="294"/>
      <c r="I127" s="294"/>
      <c r="J127" s="294"/>
      <c r="K127" s="294"/>
      <c r="L127" s="300"/>
      <c r="M127" s="300"/>
      <c r="N127" s="300"/>
      <c r="O127" s="300"/>
      <c r="P127" s="300"/>
      <c r="Q127" s="301"/>
    </row>
    <row r="128" spans="1:17" s="71" customFormat="1" ht="25" customHeight="1" x14ac:dyDescent="0.15">
      <c r="A128" s="430">
        <v>2</v>
      </c>
      <c r="B128" s="430" t="s">
        <v>523</v>
      </c>
      <c r="C128" s="429"/>
      <c r="D128" s="429"/>
      <c r="E128" s="429"/>
      <c r="F128" s="318"/>
      <c r="G128" s="320">
        <v>70</v>
      </c>
      <c r="H128" s="415"/>
      <c r="I128" s="415"/>
      <c r="J128" s="319">
        <v>5</v>
      </c>
      <c r="K128" s="298"/>
      <c r="L128" s="300"/>
      <c r="M128" s="300"/>
      <c r="N128" s="300"/>
      <c r="O128" s="300"/>
      <c r="P128" s="300"/>
      <c r="Q128" s="1097" t="s">
        <v>552</v>
      </c>
    </row>
    <row r="129" spans="1:17" s="71" customFormat="1" ht="25" customHeight="1" x14ac:dyDescent="0.15">
      <c r="A129" s="431" t="s">
        <v>149</v>
      </c>
      <c r="B129" s="432" t="s">
        <v>167</v>
      </c>
      <c r="C129" s="429"/>
      <c r="D129" s="429"/>
      <c r="E129" s="429"/>
      <c r="F129" s="318"/>
      <c r="G129" s="320">
        <v>70</v>
      </c>
      <c r="H129" s="415"/>
      <c r="I129" s="415"/>
      <c r="J129" s="319">
        <v>5</v>
      </c>
      <c r="K129" s="298"/>
      <c r="L129" s="300"/>
      <c r="M129" s="300"/>
      <c r="N129" s="300"/>
      <c r="O129" s="300"/>
      <c r="P129" s="300"/>
      <c r="Q129" s="1097"/>
    </row>
    <row r="130" spans="1:17" s="71" customFormat="1" ht="25" customHeight="1" x14ac:dyDescent="0.15">
      <c r="A130" s="428" t="s">
        <v>229</v>
      </c>
      <c r="B130" s="433" t="s">
        <v>670</v>
      </c>
      <c r="C130" s="429">
        <v>3</v>
      </c>
      <c r="D130" s="429">
        <v>1</v>
      </c>
      <c r="E130" s="429">
        <v>1</v>
      </c>
      <c r="F130" s="302"/>
      <c r="G130" s="320">
        <v>70</v>
      </c>
      <c r="H130" s="298"/>
      <c r="I130" s="298"/>
      <c r="J130" s="319">
        <v>5</v>
      </c>
      <c r="K130" s="298"/>
      <c r="L130" s="298"/>
      <c r="M130" s="300"/>
      <c r="N130" s="300"/>
      <c r="O130" s="300"/>
      <c r="P130" s="300"/>
      <c r="Q130" s="1097"/>
    </row>
    <row r="131" spans="1:17" s="71" customFormat="1" ht="25" customHeight="1" x14ac:dyDescent="0.15">
      <c r="A131" s="428" t="s">
        <v>230</v>
      </c>
      <c r="B131" s="433" t="s">
        <v>671</v>
      </c>
      <c r="C131" s="429">
        <v>3</v>
      </c>
      <c r="D131" s="429">
        <v>1</v>
      </c>
      <c r="E131" s="429">
        <v>1</v>
      </c>
      <c r="F131" s="302"/>
      <c r="G131" s="320">
        <v>70</v>
      </c>
      <c r="H131" s="298"/>
      <c r="I131" s="298"/>
      <c r="J131" s="319">
        <v>5</v>
      </c>
      <c r="K131" s="298"/>
      <c r="L131" s="298"/>
      <c r="M131" s="300"/>
      <c r="N131" s="300"/>
      <c r="O131" s="300"/>
      <c r="P131" s="300"/>
      <c r="Q131" s="1097"/>
    </row>
    <row r="132" spans="1:17" s="71" customFormat="1" ht="25" customHeight="1" x14ac:dyDescent="0.15">
      <c r="A132" s="428" t="s">
        <v>231</v>
      </c>
      <c r="B132" s="433" t="s">
        <v>672</v>
      </c>
      <c r="C132" s="429">
        <v>3</v>
      </c>
      <c r="D132" s="429">
        <v>1</v>
      </c>
      <c r="E132" s="429">
        <v>1</v>
      </c>
      <c r="F132" s="302"/>
      <c r="G132" s="320">
        <v>70</v>
      </c>
      <c r="H132" s="298"/>
      <c r="I132" s="298"/>
      <c r="J132" s="319">
        <v>5</v>
      </c>
      <c r="K132" s="298"/>
      <c r="L132" s="298"/>
      <c r="M132" s="300"/>
      <c r="N132" s="300"/>
      <c r="O132" s="300"/>
      <c r="P132" s="300"/>
      <c r="Q132" s="1097"/>
    </row>
    <row r="133" spans="1:17" s="71" customFormat="1" ht="25" customHeight="1" x14ac:dyDescent="0.15">
      <c r="A133" s="428" t="s">
        <v>232</v>
      </c>
      <c r="B133" s="433" t="s">
        <v>673</v>
      </c>
      <c r="C133" s="429">
        <v>3</v>
      </c>
      <c r="D133" s="429">
        <v>1</v>
      </c>
      <c r="E133" s="429">
        <v>1</v>
      </c>
      <c r="F133" s="302"/>
      <c r="G133" s="320">
        <v>70</v>
      </c>
      <c r="H133" s="298"/>
      <c r="I133" s="298"/>
      <c r="J133" s="319">
        <v>5</v>
      </c>
      <c r="K133" s="298"/>
      <c r="L133" s="298"/>
      <c r="M133" s="300"/>
      <c r="N133" s="300"/>
      <c r="O133" s="300"/>
      <c r="P133" s="300"/>
      <c r="Q133" s="1097"/>
    </row>
    <row r="134" spans="1:17" s="71" customFormat="1" ht="25" customHeight="1" x14ac:dyDescent="0.15">
      <c r="A134" s="428" t="s">
        <v>233</v>
      </c>
      <c r="B134" s="428" t="s">
        <v>522</v>
      </c>
      <c r="C134" s="429">
        <v>3</v>
      </c>
      <c r="D134" s="429">
        <v>1</v>
      </c>
      <c r="E134" s="429">
        <v>1</v>
      </c>
      <c r="F134" s="302"/>
      <c r="G134" s="320">
        <v>70</v>
      </c>
      <c r="H134" s="298"/>
      <c r="I134" s="298"/>
      <c r="J134" s="319">
        <v>5</v>
      </c>
      <c r="K134" s="298"/>
      <c r="L134" s="298"/>
      <c r="M134" s="300"/>
      <c r="N134" s="300"/>
      <c r="O134" s="300"/>
      <c r="P134" s="300"/>
      <c r="Q134" s="1097"/>
    </row>
    <row r="135" spans="1:17" s="71" customFormat="1" ht="25" customHeight="1" x14ac:dyDescent="0.15">
      <c r="A135" s="428" t="s">
        <v>234</v>
      </c>
      <c r="B135" s="434" t="s">
        <v>674</v>
      </c>
      <c r="C135" s="429">
        <v>3</v>
      </c>
      <c r="D135" s="429">
        <v>1</v>
      </c>
      <c r="E135" s="429">
        <v>1</v>
      </c>
      <c r="F135" s="308"/>
      <c r="G135" s="308"/>
      <c r="H135" s="308"/>
      <c r="I135" s="294"/>
      <c r="J135" s="294"/>
      <c r="K135" s="294"/>
      <c r="L135" s="300"/>
      <c r="M135" s="300"/>
      <c r="N135" s="300"/>
      <c r="O135" s="300"/>
      <c r="P135" s="300"/>
      <c r="Q135" s="301"/>
    </row>
    <row r="136" spans="1:17" s="71" customFormat="1" ht="25" customHeight="1" x14ac:dyDescent="0.15">
      <c r="A136" s="427" t="s">
        <v>285</v>
      </c>
      <c r="B136" s="434" t="s">
        <v>675</v>
      </c>
      <c r="C136" s="429">
        <v>3</v>
      </c>
      <c r="D136" s="429">
        <v>1</v>
      </c>
      <c r="E136" s="429">
        <v>1</v>
      </c>
      <c r="F136" s="308"/>
      <c r="G136" s="308"/>
      <c r="H136" s="308"/>
      <c r="I136" s="294"/>
      <c r="J136" s="294"/>
      <c r="K136" s="294"/>
      <c r="L136" s="300"/>
      <c r="M136" s="300"/>
      <c r="N136" s="300"/>
      <c r="O136" s="300"/>
      <c r="P136" s="300"/>
      <c r="Q136" s="301"/>
    </row>
    <row r="137" spans="1:17" s="71" customFormat="1" ht="25" customHeight="1" x14ac:dyDescent="0.15">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5" customHeight="1" x14ac:dyDescent="0.15">
      <c r="A138" s="435" t="s">
        <v>150</v>
      </c>
      <c r="B138" s="436" t="s">
        <v>491</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5" customHeight="1" x14ac:dyDescent="0.15">
      <c r="A139" s="435"/>
      <c r="B139" s="428" t="s">
        <v>676</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5" customHeight="1" x14ac:dyDescent="0.15">
      <c r="A140" s="427"/>
      <c r="B140" s="437" t="s">
        <v>401</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5" customHeight="1" x14ac:dyDescent="0.15">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5" customHeight="1" x14ac:dyDescent="0.15">
      <c r="A142" s="430" t="s">
        <v>402</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5" customHeight="1" x14ac:dyDescent="0.15">
      <c r="A143" s="427" t="s">
        <v>231</v>
      </c>
      <c r="B143" s="438" t="s">
        <v>677</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5" customHeight="1" x14ac:dyDescent="0.15">
      <c r="A144" s="427" t="s">
        <v>232</v>
      </c>
      <c r="B144" s="438" t="s">
        <v>678</v>
      </c>
      <c r="C144" s="429">
        <v>3</v>
      </c>
      <c r="D144" s="429">
        <v>1</v>
      </c>
      <c r="E144" s="429">
        <v>7</v>
      </c>
      <c r="F144" s="308"/>
      <c r="G144" s="308"/>
      <c r="H144" s="308"/>
      <c r="I144" s="325"/>
      <c r="J144" s="325"/>
      <c r="K144" s="294"/>
      <c r="L144" s="300"/>
      <c r="M144" s="300"/>
      <c r="N144" s="300"/>
      <c r="O144" s="300"/>
      <c r="P144" s="300"/>
      <c r="Q144" s="301"/>
    </row>
    <row r="145" spans="1:17" s="71" customFormat="1" ht="25" customHeight="1" x14ac:dyDescent="0.15">
      <c r="A145" s="427" t="s">
        <v>233</v>
      </c>
      <c r="B145" s="438" t="s">
        <v>679</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5" customHeight="1" x14ac:dyDescent="0.15">
      <c r="A146" s="427" t="s">
        <v>234</v>
      </c>
      <c r="B146" s="438" t="s">
        <v>680</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5" customHeight="1" x14ac:dyDescent="0.15">
      <c r="A147" s="427" t="s">
        <v>285</v>
      </c>
      <c r="B147" s="438" t="s">
        <v>681</v>
      </c>
      <c r="C147" s="429">
        <v>2</v>
      </c>
      <c r="D147" s="429">
        <v>1</v>
      </c>
      <c r="E147" s="429">
        <v>10</v>
      </c>
      <c r="F147" s="308"/>
      <c r="G147" s="308"/>
      <c r="H147" s="308"/>
      <c r="I147" s="325"/>
      <c r="J147" s="300"/>
      <c r="K147" s="300"/>
      <c r="L147" s="300"/>
      <c r="M147" s="300"/>
      <c r="N147" s="300"/>
      <c r="O147" s="300"/>
      <c r="P147" s="300"/>
      <c r="Q147" s="301"/>
    </row>
    <row r="148" spans="1:17" s="71" customFormat="1" ht="25" customHeight="1" x14ac:dyDescent="0.15">
      <c r="A148" s="427" t="s">
        <v>287</v>
      </c>
      <c r="B148" s="434" t="s">
        <v>682</v>
      </c>
      <c r="C148" s="429">
        <v>3</v>
      </c>
      <c r="D148" s="429">
        <v>1</v>
      </c>
      <c r="E148" s="429">
        <v>10</v>
      </c>
      <c r="F148" s="308"/>
      <c r="G148" s="308"/>
      <c r="H148" s="308"/>
      <c r="I148" s="325"/>
      <c r="J148" s="300"/>
      <c r="K148" s="300"/>
      <c r="L148" s="300"/>
      <c r="M148" s="300"/>
      <c r="N148" s="300"/>
      <c r="O148" s="300"/>
      <c r="P148" s="300"/>
      <c r="Q148" s="301"/>
    </row>
    <row r="149" spans="1:17" s="71" customFormat="1" ht="25" customHeight="1" x14ac:dyDescent="0.15">
      <c r="A149" s="427" t="s">
        <v>289</v>
      </c>
      <c r="B149" s="428" t="s">
        <v>683</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5" customHeight="1" x14ac:dyDescent="0.15">
      <c r="A150" s="427" t="s">
        <v>292</v>
      </c>
      <c r="B150" s="428" t="s">
        <v>409</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5" customHeight="1" x14ac:dyDescent="0.15">
      <c r="A151" s="427" t="s">
        <v>293</v>
      </c>
      <c r="B151" s="428" t="s">
        <v>684</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5" customHeight="1" x14ac:dyDescent="0.15">
      <c r="A152" s="427" t="s">
        <v>294</v>
      </c>
      <c r="B152" s="428" t="s">
        <v>685</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5" customHeight="1" x14ac:dyDescent="0.15">
      <c r="A153" s="427" t="s">
        <v>295</v>
      </c>
      <c r="B153" s="428" t="s">
        <v>686</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5" customHeight="1" x14ac:dyDescent="0.15">
      <c r="A154" s="324" t="s">
        <v>234</v>
      </c>
      <c r="B154" s="327" t="s">
        <v>403</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5" customHeight="1" x14ac:dyDescent="0.15">
      <c r="A155" s="324" t="s">
        <v>285</v>
      </c>
      <c r="B155" s="327" t="s">
        <v>404</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5" customHeight="1" x14ac:dyDescent="0.15">
      <c r="A156" s="324" t="s">
        <v>286</v>
      </c>
      <c r="B156" s="327" t="s">
        <v>405</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5" customHeight="1" x14ac:dyDescent="0.15">
      <c r="A157" s="324" t="s">
        <v>287</v>
      </c>
      <c r="B157" s="323" t="s">
        <v>406</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5" customHeight="1" x14ac:dyDescent="0.15">
      <c r="A158" s="324" t="s">
        <v>288</v>
      </c>
      <c r="B158" s="323" t="s">
        <v>407</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5" customHeight="1" x14ac:dyDescent="0.15">
      <c r="A159" s="324" t="s">
        <v>289</v>
      </c>
      <c r="B159" s="321" t="s">
        <v>408</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5" customHeight="1" x14ac:dyDescent="0.15">
      <c r="A160" s="324" t="s">
        <v>292</v>
      </c>
      <c r="B160" s="321" t="s">
        <v>409</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5" customHeight="1" x14ac:dyDescent="0.15">
      <c r="A161" s="324" t="s">
        <v>293</v>
      </c>
      <c r="B161" s="321" t="s">
        <v>410</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5" customHeight="1" x14ac:dyDescent="0.15">
      <c r="A162" s="324" t="s">
        <v>294</v>
      </c>
      <c r="B162" s="321" t="s">
        <v>411</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5" customHeight="1" x14ac:dyDescent="0.15">
      <c r="A163" s="324" t="s">
        <v>295</v>
      </c>
      <c r="B163" s="321" t="s">
        <v>412</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5" customHeight="1" x14ac:dyDescent="0.15">
      <c r="A164" s="324"/>
      <c r="B164" s="328" t="s">
        <v>413</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5" customHeight="1" x14ac:dyDescent="0.15">
      <c r="A165" s="330"/>
      <c r="B165" s="331" t="s">
        <v>414</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2065.5</v>
      </c>
      <c r="N165" s="312">
        <f>I165-M165</f>
        <v>56833.350000000006</v>
      </c>
      <c r="O165" s="313">
        <f>'Bieu3 GDMN'!O25</f>
        <v>1659.75</v>
      </c>
      <c r="P165" s="313">
        <f>'Bieu3 GDMN'!P25</f>
        <v>794</v>
      </c>
      <c r="Q165" s="314"/>
    </row>
    <row r="166" spans="1:17" s="71" customFormat="1" ht="25" customHeight="1" x14ac:dyDescent="0.15">
      <c r="A166" s="333"/>
      <c r="B166" s="334"/>
      <c r="C166" s="335"/>
      <c r="D166" s="335"/>
      <c r="E166" s="335"/>
      <c r="F166" s="335"/>
      <c r="G166" s="335"/>
      <c r="H166" s="335"/>
      <c r="I166" s="336"/>
      <c r="J166" s="300"/>
      <c r="K166" s="300"/>
      <c r="L166" s="300"/>
      <c r="M166" s="300"/>
      <c r="N166" s="300"/>
      <c r="O166" s="300"/>
      <c r="P166" s="300"/>
      <c r="Q166" s="301"/>
    </row>
    <row r="167" spans="1:17" s="71" customFormat="1" ht="25" customHeight="1" x14ac:dyDescent="0.15">
      <c r="A167" s="337" t="s">
        <v>443</v>
      </c>
      <c r="B167" s="337" t="s">
        <v>444</v>
      </c>
      <c r="C167" s="338"/>
      <c r="D167" s="338"/>
      <c r="E167" s="338"/>
      <c r="F167" s="369"/>
      <c r="G167" s="338"/>
      <c r="H167" s="335"/>
      <c r="I167" s="336"/>
      <c r="J167" s="300"/>
      <c r="K167" s="300"/>
      <c r="L167" s="300"/>
      <c r="M167" s="300"/>
      <c r="N167" s="300"/>
      <c r="O167" s="300"/>
      <c r="P167" s="300"/>
      <c r="Q167" s="301"/>
    </row>
    <row r="168" spans="1:17" s="71" customFormat="1" ht="25" customHeight="1" x14ac:dyDescent="0.15">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5" customHeight="1" x14ac:dyDescent="0.15">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5" customHeight="1" x14ac:dyDescent="0.15">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5" customHeight="1" x14ac:dyDescent="0.15">
      <c r="A171" s="422" t="s">
        <v>229</v>
      </c>
      <c r="B171" s="423" t="s">
        <v>736</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5" customHeight="1" x14ac:dyDescent="0.15">
      <c r="A172" s="422" t="s">
        <v>230</v>
      </c>
      <c r="B172" s="423" t="s">
        <v>737</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5" customHeight="1" x14ac:dyDescent="0.15">
      <c r="A173" s="422" t="s">
        <v>232</v>
      </c>
      <c r="B173" s="423" t="s">
        <v>738</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5" customHeight="1" x14ac:dyDescent="0.15">
      <c r="A174" s="422" t="s">
        <v>233</v>
      </c>
      <c r="B174" s="423" t="s">
        <v>739</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5" customHeight="1" x14ac:dyDescent="0.15">
      <c r="A175" s="422" t="s">
        <v>234</v>
      </c>
      <c r="B175" s="423" t="s">
        <v>432</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5" customHeight="1" x14ac:dyDescent="0.15">
      <c r="A176" s="422" t="s">
        <v>288</v>
      </c>
      <c r="B176" s="423" t="s">
        <v>740</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5" customHeight="1" x14ac:dyDescent="0.15">
      <c r="A177" s="422" t="s">
        <v>289</v>
      </c>
      <c r="B177" s="423" t="s">
        <v>433</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5" customHeight="1" x14ac:dyDescent="0.15">
      <c r="A178" s="422" t="s">
        <v>292</v>
      </c>
      <c r="B178" s="423" t="s">
        <v>741</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5" customHeight="1" x14ac:dyDescent="0.15">
      <c r="A179" s="422" t="s">
        <v>293</v>
      </c>
      <c r="B179" s="423" t="s">
        <v>742</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5" customHeight="1" x14ac:dyDescent="0.15">
      <c r="A180" s="422" t="s">
        <v>294</v>
      </c>
      <c r="B180" s="423" t="s">
        <v>434</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5" customHeight="1" x14ac:dyDescent="0.15">
      <c r="A181" s="422" t="s">
        <v>295</v>
      </c>
      <c r="B181" s="450" t="s">
        <v>435</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5" customHeight="1" x14ac:dyDescent="0.15">
      <c r="A182" s="427"/>
      <c r="B182" s="437" t="s">
        <v>401</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5" customHeight="1" x14ac:dyDescent="0.15">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5" customHeight="1" x14ac:dyDescent="0.15">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5" customHeight="1" x14ac:dyDescent="0.15">
      <c r="A185" s="422" t="s">
        <v>229</v>
      </c>
      <c r="B185" s="423" t="s">
        <v>436</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5" customHeight="1" x14ac:dyDescent="0.15">
      <c r="A186" s="422" t="s">
        <v>230</v>
      </c>
      <c r="B186" s="423" t="s">
        <v>437</v>
      </c>
      <c r="C186" s="450">
        <v>3</v>
      </c>
      <c r="D186" s="512">
        <v>1</v>
      </c>
      <c r="E186" s="513">
        <v>1</v>
      </c>
      <c r="F186" s="346"/>
      <c r="G186" s="346"/>
      <c r="H186" s="335"/>
      <c r="I186" s="336"/>
      <c r="J186" s="300"/>
      <c r="K186" s="300"/>
      <c r="L186" s="300"/>
      <c r="M186" s="300"/>
      <c r="N186" s="300"/>
      <c r="O186" s="300"/>
      <c r="P186" s="300"/>
      <c r="Q186" s="301"/>
    </row>
    <row r="187" spans="1:17" s="71" customFormat="1" ht="25" customHeight="1" x14ac:dyDescent="0.15">
      <c r="A187" s="422" t="s">
        <v>231</v>
      </c>
      <c r="B187" s="438" t="s">
        <v>438</v>
      </c>
      <c r="C187" s="450">
        <v>3</v>
      </c>
      <c r="D187" s="512">
        <v>1</v>
      </c>
      <c r="E187" s="513">
        <v>1</v>
      </c>
      <c r="F187" s="346"/>
      <c r="G187" s="346"/>
      <c r="H187" s="335"/>
      <c r="I187" s="336"/>
      <c r="J187" s="300"/>
      <c r="K187" s="300"/>
      <c r="L187" s="300"/>
      <c r="M187" s="300"/>
      <c r="N187" s="300"/>
      <c r="O187" s="300"/>
      <c r="P187" s="300"/>
      <c r="Q187" s="301"/>
    </row>
    <row r="188" spans="1:17" s="71" customFormat="1" ht="25" customHeight="1" x14ac:dyDescent="0.15">
      <c r="A188" s="422" t="s">
        <v>232</v>
      </c>
      <c r="B188" s="423" t="s">
        <v>439</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5" customHeight="1" x14ac:dyDescent="0.15">
      <c r="A189" s="422" t="s">
        <v>233</v>
      </c>
      <c r="B189" s="426" t="s">
        <v>440</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5" customHeight="1" x14ac:dyDescent="0.15">
      <c r="A190" s="422" t="s">
        <v>234</v>
      </c>
      <c r="B190" s="426" t="s">
        <v>441</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5" customHeight="1" x14ac:dyDescent="0.15">
      <c r="A191" s="422" t="s">
        <v>285</v>
      </c>
      <c r="B191" s="426" t="s">
        <v>442</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5" customHeight="1" x14ac:dyDescent="0.15">
      <c r="A192" s="427"/>
      <c r="B192" s="515" t="s">
        <v>401</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5" customHeight="1" x14ac:dyDescent="0.15">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5" customHeight="1" x14ac:dyDescent="0.15">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5" customHeight="1" x14ac:dyDescent="0.15">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5" customHeight="1" x14ac:dyDescent="0.15">
      <c r="A196" s="467" t="s">
        <v>229</v>
      </c>
      <c r="B196" s="423" t="s">
        <v>743</v>
      </c>
      <c r="C196" s="513">
        <v>5</v>
      </c>
      <c r="D196" s="512">
        <v>1</v>
      </c>
      <c r="E196" s="425">
        <v>25</v>
      </c>
      <c r="F196" s="346"/>
      <c r="G196" s="346"/>
      <c r="H196" s="346"/>
      <c r="I196" s="347"/>
      <c r="J196" s="347"/>
      <c r="K196" s="347"/>
      <c r="L196" s="347"/>
      <c r="M196" s="347"/>
      <c r="N196" s="347"/>
      <c r="O196" s="347"/>
      <c r="P196" s="347"/>
      <c r="Q196" s="348"/>
    </row>
    <row r="197" spans="1:17" s="71" customFormat="1" ht="25" customHeight="1" x14ac:dyDescent="0.15">
      <c r="A197" s="467" t="s">
        <v>230</v>
      </c>
      <c r="B197" s="423" t="s">
        <v>744</v>
      </c>
      <c r="C197" s="513">
        <v>5</v>
      </c>
      <c r="D197" s="512">
        <v>1</v>
      </c>
      <c r="E197" s="425">
        <v>26</v>
      </c>
      <c r="F197" s="346"/>
      <c r="G197" s="346"/>
      <c r="H197" s="346"/>
      <c r="I197" s="347"/>
      <c r="J197" s="347"/>
      <c r="K197" s="347"/>
      <c r="L197" s="347"/>
      <c r="M197" s="347"/>
      <c r="N197" s="347"/>
      <c r="O197" s="347"/>
      <c r="P197" s="347"/>
      <c r="Q197" s="348"/>
    </row>
    <row r="198" spans="1:17" s="71" customFormat="1" ht="25" customHeight="1" x14ac:dyDescent="0.15">
      <c r="A198" s="427"/>
      <c r="B198" s="437" t="s">
        <v>401</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5" customHeight="1" x14ac:dyDescent="0.15">
      <c r="A199" s="483"/>
      <c r="B199" s="488" t="s">
        <v>445</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5" customHeight="1" x14ac:dyDescent="0.15">
      <c r="A200" s="339" t="s">
        <v>452</v>
      </c>
      <c r="B200" s="374" t="s">
        <v>453</v>
      </c>
      <c r="C200" s="338"/>
      <c r="D200" s="338"/>
      <c r="E200" s="338"/>
      <c r="F200" s="369"/>
      <c r="G200" s="338"/>
      <c r="H200" s="338"/>
      <c r="I200" s="338"/>
      <c r="J200" s="300"/>
      <c r="K200" s="300"/>
      <c r="L200" s="300"/>
      <c r="M200" s="300"/>
      <c r="N200" s="300"/>
      <c r="O200" s="300"/>
      <c r="P200" s="300"/>
      <c r="Q200" s="301"/>
    </row>
    <row r="201" spans="1:17" s="71" customFormat="1" ht="25" customHeight="1" x14ac:dyDescent="0.15">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5" customHeight="1" x14ac:dyDescent="0.15">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5" customHeight="1" x14ac:dyDescent="0.15">
      <c r="A203" s="422" t="s">
        <v>229</v>
      </c>
      <c r="B203" s="423" t="s">
        <v>745</v>
      </c>
      <c r="C203" s="424">
        <v>4</v>
      </c>
      <c r="D203" s="424">
        <v>1</v>
      </c>
      <c r="E203" s="424">
        <v>10</v>
      </c>
      <c r="F203" s="346"/>
      <c r="G203" s="342"/>
      <c r="H203" s="342"/>
      <c r="I203" s="349"/>
      <c r="J203" s="300"/>
      <c r="K203" s="300"/>
      <c r="L203" s="300"/>
      <c r="M203" s="300"/>
      <c r="N203" s="300"/>
      <c r="O203" s="300"/>
      <c r="P203" s="300"/>
      <c r="Q203" s="301"/>
    </row>
    <row r="204" spans="1:17" s="71" customFormat="1" ht="25" customHeight="1" x14ac:dyDescent="0.15">
      <c r="A204" s="422" t="s">
        <v>230</v>
      </c>
      <c r="B204" s="423" t="s">
        <v>746</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5" customHeight="1" x14ac:dyDescent="0.15">
      <c r="A205" s="422" t="s">
        <v>231</v>
      </c>
      <c r="B205" s="438" t="s">
        <v>447</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5" customHeight="1" x14ac:dyDescent="0.15">
      <c r="A206" s="422" t="s">
        <v>232</v>
      </c>
      <c r="B206" s="438" t="s">
        <v>448</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5" customHeight="1" x14ac:dyDescent="0.15">
      <c r="A207" s="422" t="s">
        <v>233</v>
      </c>
      <c r="B207" s="438" t="s">
        <v>449</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5" customHeight="1" x14ac:dyDescent="0.15">
      <c r="A208" s="422" t="s">
        <v>234</v>
      </c>
      <c r="B208" s="426" t="s">
        <v>450</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5" customHeight="1" x14ac:dyDescent="0.15">
      <c r="A209" s="422" t="s">
        <v>747</v>
      </c>
      <c r="B209" s="426" t="s">
        <v>748</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5" customHeight="1" x14ac:dyDescent="0.15">
      <c r="A210" s="422" t="s">
        <v>749</v>
      </c>
      <c r="B210" s="426" t="s">
        <v>750</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5" customHeight="1" x14ac:dyDescent="0.15">
      <c r="A211" s="422" t="s">
        <v>285</v>
      </c>
      <c r="B211" s="426" t="s">
        <v>451</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5" customHeight="1" x14ac:dyDescent="0.15">
      <c r="A212" s="427"/>
      <c r="B212" s="437" t="s">
        <v>401</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5" customHeight="1" x14ac:dyDescent="0.15">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5" customHeight="1" x14ac:dyDescent="0.15">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5" customHeight="1" x14ac:dyDescent="0.15">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5" customHeight="1" x14ac:dyDescent="0.15">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5" customHeight="1" x14ac:dyDescent="0.15">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5" customHeight="1" x14ac:dyDescent="0.15">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5" customHeight="1" x14ac:dyDescent="0.15">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5" customHeight="1" x14ac:dyDescent="0.15">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5" customHeight="1" x14ac:dyDescent="0.15">
      <c r="A221" s="422" t="s">
        <v>229</v>
      </c>
      <c r="B221" s="438" t="s">
        <v>454</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5" customHeight="1" x14ac:dyDescent="0.15">
      <c r="A222" s="422" t="s">
        <v>230</v>
      </c>
      <c r="B222" s="438" t="s">
        <v>455</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5" customHeight="1" x14ac:dyDescent="0.15">
      <c r="A223" s="422"/>
      <c r="B223" s="438" t="s">
        <v>751</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5" customHeight="1" x14ac:dyDescent="0.15">
      <c r="A224" s="422" t="s">
        <v>231</v>
      </c>
      <c r="B224" s="423" t="s">
        <v>456</v>
      </c>
      <c r="C224" s="425">
        <v>3</v>
      </c>
      <c r="D224" s="425">
        <v>1</v>
      </c>
      <c r="E224" s="425">
        <v>3</v>
      </c>
      <c r="F224" s="346"/>
      <c r="G224" s="346"/>
      <c r="H224" s="346"/>
      <c r="I224" s="347"/>
      <c r="J224" s="347"/>
      <c r="K224" s="347"/>
      <c r="L224" s="347"/>
      <c r="M224" s="347"/>
      <c r="N224" s="300"/>
      <c r="O224" s="300"/>
      <c r="P224" s="300"/>
      <c r="Q224" s="301"/>
    </row>
    <row r="225" spans="1:17" s="71" customFormat="1" ht="25" customHeight="1" x14ac:dyDescent="0.15">
      <c r="A225" s="422"/>
      <c r="B225" s="476" t="s">
        <v>401</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5" customHeight="1" x14ac:dyDescent="0.15">
      <c r="A226" s="465" t="s">
        <v>150</v>
      </c>
      <c r="B226" s="466" t="s">
        <v>752</v>
      </c>
      <c r="C226" s="425"/>
      <c r="D226" s="425"/>
      <c r="E226" s="425"/>
      <c r="F226" s="346"/>
      <c r="G226" s="346"/>
      <c r="H226" s="346"/>
      <c r="I226" s="347"/>
      <c r="J226" s="347"/>
      <c r="K226" s="347"/>
      <c r="L226" s="347"/>
      <c r="M226" s="347"/>
      <c r="N226" s="300"/>
      <c r="O226" s="300"/>
      <c r="P226" s="300"/>
      <c r="Q226" s="301"/>
    </row>
    <row r="227" spans="1:17" s="71" customFormat="1" ht="25" customHeight="1" x14ac:dyDescent="0.15">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5" customHeight="1" x14ac:dyDescent="0.15">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5" customHeight="1" x14ac:dyDescent="0.15">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5" customHeight="1" x14ac:dyDescent="0.15">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5" customHeight="1" x14ac:dyDescent="0.15">
      <c r="A231" s="467"/>
      <c r="B231" s="468" t="s">
        <v>459</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5" customHeight="1" x14ac:dyDescent="0.15">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5" customHeight="1" x14ac:dyDescent="0.15">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5" customHeight="1" x14ac:dyDescent="0.15">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5" customHeight="1" x14ac:dyDescent="0.15">
      <c r="A235" s="467" t="s">
        <v>229</v>
      </c>
      <c r="B235" s="438" t="s">
        <v>753</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5" customHeight="1" x14ac:dyDescent="0.15">
      <c r="A236" s="467" t="s">
        <v>230</v>
      </c>
      <c r="B236" s="438" t="s">
        <v>457</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5" customHeight="1" x14ac:dyDescent="0.15">
      <c r="A237" s="467" t="s">
        <v>231</v>
      </c>
      <c r="B237" s="438" t="s">
        <v>446</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5" customHeight="1" x14ac:dyDescent="0.15">
      <c r="A238" s="467" t="s">
        <v>232</v>
      </c>
      <c r="B238" s="438" t="s">
        <v>458</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5" customHeight="1" x14ac:dyDescent="0.15">
      <c r="A239" s="467" t="s">
        <v>233</v>
      </c>
      <c r="B239" s="438" t="s">
        <v>529</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5" customHeight="1" x14ac:dyDescent="0.15">
      <c r="A240" s="467" t="s">
        <v>234</v>
      </c>
      <c r="B240" s="438" t="s">
        <v>530</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5" customHeight="1" x14ac:dyDescent="0.15">
      <c r="A241" s="427"/>
      <c r="B241" s="437" t="s">
        <v>401</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5" customHeight="1" x14ac:dyDescent="0.15">
      <c r="A242" s="483"/>
      <c r="B242" s="543" t="s">
        <v>460</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5" customHeight="1" x14ac:dyDescent="0.15">
      <c r="A243" s="290" t="s">
        <v>6</v>
      </c>
      <c r="B243" s="290" t="s">
        <v>504</v>
      </c>
      <c r="C243" s="291"/>
      <c r="D243" s="291"/>
      <c r="E243" s="291"/>
      <c r="F243" s="366"/>
      <c r="G243" s="291"/>
      <c r="H243" s="291"/>
      <c r="I243" s="291"/>
      <c r="J243" s="291"/>
      <c r="K243" s="333"/>
      <c r="L243" s="334"/>
      <c r="M243" s="335"/>
      <c r="N243" s="335"/>
      <c r="O243" s="335"/>
      <c r="P243" s="335"/>
      <c r="Q243" s="335"/>
    </row>
    <row r="244" spans="1:17" s="71" customFormat="1" ht="25" customHeight="1" x14ac:dyDescent="0.15">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5" customHeight="1" x14ac:dyDescent="0.15">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5" customHeight="1" x14ac:dyDescent="0.15">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5" customHeight="1" x14ac:dyDescent="0.15">
      <c r="A247" s="442" t="s">
        <v>229</v>
      </c>
      <c r="B247" s="450" t="s">
        <v>461</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5" customHeight="1" x14ac:dyDescent="0.15">
      <c r="A248" s="442" t="s">
        <v>230</v>
      </c>
      <c r="B248" s="479" t="s">
        <v>462</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5" customHeight="1" x14ac:dyDescent="0.15">
      <c r="A249" s="442" t="s">
        <v>231</v>
      </c>
      <c r="B249" s="423" t="s">
        <v>463</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5" customHeight="1" x14ac:dyDescent="0.15">
      <c r="A250" s="442" t="s">
        <v>232</v>
      </c>
      <c r="B250" s="450" t="s">
        <v>464</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5" customHeight="1" x14ac:dyDescent="0.15">
      <c r="A251" s="442" t="s">
        <v>233</v>
      </c>
      <c r="B251" s="423" t="s">
        <v>463</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5" customHeight="1" x14ac:dyDescent="0.15">
      <c r="A252" s="442" t="s">
        <v>234</v>
      </c>
      <c r="B252" s="450" t="s">
        <v>461</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5" customHeight="1" x14ac:dyDescent="0.15">
      <c r="A253" s="442" t="s">
        <v>285</v>
      </c>
      <c r="B253" s="438" t="s">
        <v>465</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5" customHeight="1" x14ac:dyDescent="0.15">
      <c r="A254" s="442" t="s">
        <v>286</v>
      </c>
      <c r="B254" s="438" t="s">
        <v>466</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5" customHeight="1" x14ac:dyDescent="0.15">
      <c r="A255" s="442" t="s">
        <v>287</v>
      </c>
      <c r="B255" s="438" t="s">
        <v>467</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5" customHeight="1" x14ac:dyDescent="0.15">
      <c r="A256" s="442" t="s">
        <v>288</v>
      </c>
      <c r="B256" s="438" t="s">
        <v>468</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5" customHeight="1" x14ac:dyDescent="0.15">
      <c r="A257" s="442" t="s">
        <v>289</v>
      </c>
      <c r="B257" s="450" t="s">
        <v>461</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5" customHeight="1" x14ac:dyDescent="0.15">
      <c r="A258" s="442" t="s">
        <v>292</v>
      </c>
      <c r="B258" s="423" t="s">
        <v>463</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5" customHeight="1" x14ac:dyDescent="0.15">
      <c r="A259" s="442" t="s">
        <v>293</v>
      </c>
      <c r="B259" s="438" t="s">
        <v>469</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5" customHeight="1" x14ac:dyDescent="0.15">
      <c r="A260" s="442" t="s">
        <v>294</v>
      </c>
      <c r="B260" s="438" t="s">
        <v>470</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5" customHeight="1" x14ac:dyDescent="0.15">
      <c r="A261" s="442" t="s">
        <v>295</v>
      </c>
      <c r="B261" s="450" t="s">
        <v>461</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5" customHeight="1" x14ac:dyDescent="0.15">
      <c r="A262" s="442" t="s">
        <v>415</v>
      </c>
      <c r="B262" s="438" t="s">
        <v>471</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5" customHeight="1" x14ac:dyDescent="0.15">
      <c r="A263" s="442" t="s">
        <v>416</v>
      </c>
      <c r="B263" s="423" t="s">
        <v>463</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5" customHeight="1" x14ac:dyDescent="0.15">
      <c r="A264" s="442" t="s">
        <v>417</v>
      </c>
      <c r="B264" s="481" t="s">
        <v>472</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5" customHeight="1" x14ac:dyDescent="0.15">
      <c r="A265" s="442" t="s">
        <v>418</v>
      </c>
      <c r="B265" s="438" t="s">
        <v>473</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5" customHeight="1" x14ac:dyDescent="0.15">
      <c r="A266" s="442" t="s">
        <v>419</v>
      </c>
      <c r="B266" s="438" t="s">
        <v>474</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5" customHeight="1" x14ac:dyDescent="0.15">
      <c r="A267" s="442" t="s">
        <v>420</v>
      </c>
      <c r="B267" s="438" t="s">
        <v>466</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5" customHeight="1" x14ac:dyDescent="0.15">
      <c r="A268" s="442" t="s">
        <v>421</v>
      </c>
      <c r="B268" s="438" t="s">
        <v>474</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5" customHeight="1" x14ac:dyDescent="0.15">
      <c r="A269" s="442" t="s">
        <v>422</v>
      </c>
      <c r="B269" s="438" t="s">
        <v>475</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5" customHeight="1" x14ac:dyDescent="0.15">
      <c r="A270" s="442" t="s">
        <v>423</v>
      </c>
      <c r="B270" s="438" t="s">
        <v>476</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5" customHeight="1" x14ac:dyDescent="0.15">
      <c r="A271" s="442" t="s">
        <v>424</v>
      </c>
      <c r="B271" s="438" t="s">
        <v>477</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5" customHeight="1" x14ac:dyDescent="0.15">
      <c r="A272" s="442" t="s">
        <v>425</v>
      </c>
      <c r="B272" s="438" t="s">
        <v>478</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5" customHeight="1" x14ac:dyDescent="0.15">
      <c r="A273" s="422"/>
      <c r="B273" s="482" t="s">
        <v>401</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5" customHeight="1" x14ac:dyDescent="0.15">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5" customHeight="1" x14ac:dyDescent="0.15">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5" customHeight="1" x14ac:dyDescent="0.15">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5" customHeight="1" x14ac:dyDescent="0.15">
      <c r="A277" s="483" t="s">
        <v>237</v>
      </c>
      <c r="B277" s="484" t="s">
        <v>157</v>
      </c>
      <c r="C277" s="485">
        <v>5</v>
      </c>
      <c r="D277" s="485" t="s">
        <v>721</v>
      </c>
      <c r="E277" s="485">
        <v>21</v>
      </c>
      <c r="F277" s="415"/>
      <c r="G277" s="415"/>
      <c r="H277" s="415"/>
      <c r="I277" s="300"/>
      <c r="J277" s="300"/>
      <c r="K277" s="333"/>
      <c r="L277" s="334"/>
      <c r="M277" s="335"/>
      <c r="N277" s="335"/>
      <c r="O277" s="335"/>
      <c r="P277" s="335"/>
      <c r="Q277" s="335"/>
    </row>
    <row r="278" spans="1:17" s="71" customFormat="1" ht="25" customHeight="1" x14ac:dyDescent="0.15">
      <c r="A278" s="483" t="s">
        <v>238</v>
      </c>
      <c r="B278" s="484" t="s">
        <v>158</v>
      </c>
      <c r="C278" s="485">
        <v>5</v>
      </c>
      <c r="D278" s="485" t="s">
        <v>721</v>
      </c>
      <c r="E278" s="485">
        <v>21</v>
      </c>
      <c r="F278" s="415"/>
      <c r="G278" s="415"/>
      <c r="H278" s="415"/>
      <c r="I278" s="300"/>
      <c r="J278" s="300"/>
      <c r="K278" s="333"/>
      <c r="L278" s="334"/>
      <c r="M278" s="335"/>
      <c r="N278" s="335"/>
      <c r="O278" s="335"/>
      <c r="P278" s="335"/>
      <c r="Q278" s="335"/>
    </row>
    <row r="279" spans="1:17" s="71" customFormat="1" ht="25" customHeight="1" x14ac:dyDescent="0.15">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5" customHeight="1" x14ac:dyDescent="0.15">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5" customHeight="1" x14ac:dyDescent="0.15">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5" customHeight="1" x14ac:dyDescent="0.15">
      <c r="A282" s="422" t="s">
        <v>229</v>
      </c>
      <c r="B282" s="423" t="s">
        <v>479</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5" customHeight="1" x14ac:dyDescent="0.15">
      <c r="A283" s="422" t="s">
        <v>230</v>
      </c>
      <c r="B283" s="423" t="s">
        <v>480</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5" customHeight="1" x14ac:dyDescent="0.15">
      <c r="A284" s="422" t="s">
        <v>231</v>
      </c>
      <c r="B284" s="423" t="s">
        <v>481</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5" customHeight="1" x14ac:dyDescent="0.15">
      <c r="A285" s="422" t="s">
        <v>232</v>
      </c>
      <c r="B285" s="423" t="s">
        <v>482</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5" customHeight="1" x14ac:dyDescent="0.15">
      <c r="A286" s="422" t="s">
        <v>233</v>
      </c>
      <c r="B286" s="426" t="s">
        <v>483</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5" customHeight="1" x14ac:dyDescent="0.15">
      <c r="A287" s="422" t="s">
        <v>234</v>
      </c>
      <c r="B287" s="426" t="s">
        <v>484</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5" customHeight="1" x14ac:dyDescent="0.15">
      <c r="A288" s="422" t="s">
        <v>285</v>
      </c>
      <c r="B288" s="426" t="s">
        <v>485</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5" customHeight="1" x14ac:dyDescent="0.15">
      <c r="A289" s="422" t="s">
        <v>286</v>
      </c>
      <c r="B289" s="426" t="s">
        <v>486</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5" customHeight="1" x14ac:dyDescent="0.15">
      <c r="A290" s="422" t="s">
        <v>287</v>
      </c>
      <c r="B290" s="426" t="s">
        <v>487</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5" customHeight="1" x14ac:dyDescent="0.15">
      <c r="A291" s="422" t="s">
        <v>288</v>
      </c>
      <c r="B291" s="426" t="s">
        <v>488</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5" customHeight="1" x14ac:dyDescent="0.15">
      <c r="A292" s="422" t="s">
        <v>289</v>
      </c>
      <c r="B292" s="426" t="s">
        <v>489</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5" customHeight="1" x14ac:dyDescent="0.15">
      <c r="A293" s="422" t="s">
        <v>292</v>
      </c>
      <c r="B293" s="426" t="s">
        <v>490</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5" customHeight="1" x14ac:dyDescent="0.15">
      <c r="A294" s="422" t="s">
        <v>293</v>
      </c>
      <c r="B294" s="426" t="s">
        <v>484</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5" customHeight="1" x14ac:dyDescent="0.15">
      <c r="A295" s="486"/>
      <c r="B295" s="468" t="s">
        <v>401</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5" customHeight="1" x14ac:dyDescent="0.15">
      <c r="A296" s="465" t="s">
        <v>150</v>
      </c>
      <c r="B296" s="466" t="s">
        <v>531</v>
      </c>
      <c r="C296" s="425"/>
      <c r="D296" s="425"/>
      <c r="E296" s="425"/>
      <c r="F296" s="415"/>
      <c r="G296" s="415"/>
      <c r="H296" s="415"/>
      <c r="I296" s="300"/>
      <c r="J296" s="300"/>
      <c r="K296" s="354"/>
      <c r="L296" s="354"/>
      <c r="M296" s="355"/>
      <c r="N296" s="355"/>
      <c r="O296" s="355"/>
      <c r="P296" s="355"/>
      <c r="Q296" s="355"/>
    </row>
    <row r="297" spans="1:17" s="375" customFormat="1" ht="25" customHeight="1" x14ac:dyDescent="0.15">
      <c r="A297" s="467" t="s">
        <v>536</v>
      </c>
      <c r="B297" s="422" t="s">
        <v>492</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5" customHeight="1" x14ac:dyDescent="0.15">
      <c r="A298" s="467" t="s">
        <v>537</v>
      </c>
      <c r="B298" s="422" t="s">
        <v>722</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5" customHeight="1" x14ac:dyDescent="0.15">
      <c r="A299" s="467" t="s">
        <v>538</v>
      </c>
      <c r="B299" s="422" t="s">
        <v>493</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5" customHeight="1" x14ac:dyDescent="0.15">
      <c r="A300" s="467" t="s">
        <v>539</v>
      </c>
      <c r="B300" s="422" t="s">
        <v>494</v>
      </c>
      <c r="C300" s="425">
        <v>15</v>
      </c>
      <c r="D300" s="425">
        <v>1</v>
      </c>
      <c r="E300" s="425">
        <v>1</v>
      </c>
      <c r="F300" s="302">
        <f t="shared" si="79"/>
        <v>175</v>
      </c>
      <c r="G300" s="415">
        <v>5</v>
      </c>
      <c r="H300" s="415">
        <f t="shared" ref="H300:H307" si="82">C300*G300*E300*D300</f>
        <v>75</v>
      </c>
      <c r="I300" s="300"/>
      <c r="J300" s="299">
        <f>G300*35</f>
        <v>175</v>
      </c>
      <c r="K300" s="354"/>
      <c r="L300" s="354"/>
      <c r="M300" s="1093"/>
      <c r="N300" s="1093"/>
      <c r="O300" s="1093"/>
      <c r="P300" s="1093"/>
      <c r="Q300" s="1093"/>
    </row>
    <row r="301" spans="1:17" s="375" customFormat="1" ht="25" customHeight="1" x14ac:dyDescent="0.15">
      <c r="A301" s="467" t="s">
        <v>540</v>
      </c>
      <c r="B301" s="422" t="s">
        <v>495</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5" customHeight="1" x14ac:dyDescent="0.15">
      <c r="A302" s="467" t="s">
        <v>541</v>
      </c>
      <c r="B302" s="422" t="s">
        <v>532</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5" customHeight="1" x14ac:dyDescent="0.15">
      <c r="A303" s="467" t="s">
        <v>542</v>
      </c>
      <c r="B303" s="422" t="s">
        <v>533</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5" customHeight="1" x14ac:dyDescent="0.15">
      <c r="A304" s="467" t="s">
        <v>543</v>
      </c>
      <c r="B304" s="428" t="s">
        <v>534</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5" customHeight="1" x14ac:dyDescent="0.15">
      <c r="A305" s="467" t="s">
        <v>544</v>
      </c>
      <c r="B305" s="428" t="s">
        <v>535</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5" customHeight="1" x14ac:dyDescent="0.15">
      <c r="A306" s="467" t="s">
        <v>545</v>
      </c>
      <c r="B306" s="428" t="s">
        <v>595</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5" customHeight="1" x14ac:dyDescent="0.15">
      <c r="A307" s="467" t="s">
        <v>723</v>
      </c>
      <c r="B307" s="428" t="s">
        <v>724</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5" customHeight="1" x14ac:dyDescent="0.15">
      <c r="A308" s="467" t="s">
        <v>725</v>
      </c>
      <c r="B308" s="428" t="s">
        <v>726</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5" customHeight="1" x14ac:dyDescent="0.15">
      <c r="A309" s="467" t="s">
        <v>727</v>
      </c>
      <c r="B309" s="428" t="s">
        <v>728</v>
      </c>
      <c r="C309" s="425">
        <v>15</v>
      </c>
      <c r="D309" s="425">
        <v>1</v>
      </c>
      <c r="E309" s="425">
        <v>1</v>
      </c>
      <c r="F309" s="415"/>
      <c r="G309" s="415"/>
      <c r="H309" s="415"/>
      <c r="I309" s="300"/>
      <c r="J309" s="300"/>
      <c r="K309" s="354"/>
      <c r="L309" s="354"/>
      <c r="M309" s="360"/>
      <c r="N309" s="360"/>
      <c r="O309" s="360"/>
      <c r="P309" s="360"/>
      <c r="Q309" s="360"/>
    </row>
    <row r="310" spans="1:17" ht="25" customHeight="1" x14ac:dyDescent="0.15">
      <c r="A310" s="483"/>
      <c r="B310" s="484" t="s">
        <v>729</v>
      </c>
      <c r="C310" s="425">
        <v>15</v>
      </c>
      <c r="D310" s="425">
        <v>1</v>
      </c>
      <c r="E310" s="425">
        <v>1</v>
      </c>
      <c r="F310" s="415"/>
      <c r="G310" s="415"/>
      <c r="H310" s="415"/>
      <c r="I310" s="300"/>
      <c r="J310" s="300"/>
      <c r="K310" s="354"/>
      <c r="L310" s="354"/>
      <c r="M310" s="355"/>
      <c r="N310" s="355"/>
      <c r="O310" s="355"/>
      <c r="P310" s="355"/>
      <c r="Q310" s="355"/>
    </row>
    <row r="311" spans="1:17" ht="25" customHeight="1" x14ac:dyDescent="0.15">
      <c r="A311" s="467"/>
      <c r="B311" s="468" t="s">
        <v>401</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5" customHeight="1" x14ac:dyDescent="0.15">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5" customHeight="1" x14ac:dyDescent="0.15">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5" customHeight="1" x14ac:dyDescent="0.15">
      <c r="A314" s="422" t="s">
        <v>229</v>
      </c>
      <c r="B314" s="423" t="s">
        <v>496</v>
      </c>
      <c r="C314" s="425">
        <v>3</v>
      </c>
      <c r="D314" s="425">
        <v>1</v>
      </c>
      <c r="E314" s="425">
        <v>1</v>
      </c>
      <c r="F314" s="415"/>
      <c r="G314" s="415"/>
      <c r="H314" s="415"/>
      <c r="I314" s="300"/>
      <c r="J314" s="300"/>
      <c r="K314" s="354"/>
      <c r="L314" s="354"/>
      <c r="M314" s="355"/>
      <c r="N314" s="355"/>
      <c r="O314" s="355"/>
      <c r="P314" s="355"/>
      <c r="Q314" s="355"/>
    </row>
    <row r="315" spans="1:17" ht="25" customHeight="1" x14ac:dyDescent="0.15">
      <c r="A315" s="422" t="s">
        <v>230</v>
      </c>
      <c r="B315" s="423" t="s">
        <v>497</v>
      </c>
      <c r="C315" s="425">
        <v>3</v>
      </c>
      <c r="D315" s="425">
        <v>1</v>
      </c>
      <c r="E315" s="425">
        <v>1</v>
      </c>
      <c r="F315" s="415"/>
      <c r="G315" s="415"/>
      <c r="H315" s="415"/>
      <c r="I315" s="300"/>
      <c r="J315" s="300"/>
      <c r="K315" s="354"/>
      <c r="L315" s="354"/>
      <c r="M315" s="355"/>
      <c r="N315" s="355"/>
      <c r="O315" s="355"/>
      <c r="P315" s="355"/>
      <c r="Q315" s="355"/>
    </row>
    <row r="316" spans="1:17" ht="25" customHeight="1" x14ac:dyDescent="0.15">
      <c r="A316" s="467" t="s">
        <v>498</v>
      </c>
      <c r="B316" s="422" t="s">
        <v>499</v>
      </c>
      <c r="C316" s="425">
        <v>3</v>
      </c>
      <c r="D316" s="425">
        <v>1</v>
      </c>
      <c r="E316" s="425">
        <v>1</v>
      </c>
      <c r="F316" s="415"/>
      <c r="G316" s="415"/>
      <c r="H316" s="415"/>
      <c r="I316" s="300"/>
      <c r="J316" s="300"/>
      <c r="K316" s="354"/>
      <c r="L316" s="354"/>
      <c r="M316" s="355"/>
      <c r="N316" s="355"/>
      <c r="O316" s="355"/>
      <c r="P316" s="355"/>
      <c r="Q316" s="355"/>
    </row>
    <row r="317" spans="1:17" ht="25" customHeight="1" x14ac:dyDescent="0.15">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5" customHeight="1" x14ac:dyDescent="0.15">
      <c r="A318" s="465"/>
      <c r="B318" s="466" t="s">
        <v>730</v>
      </c>
      <c r="C318" s="425"/>
      <c r="D318" s="425"/>
      <c r="E318" s="425"/>
      <c r="F318" s="302">
        <f t="shared" si="89"/>
        <v>300</v>
      </c>
      <c r="G318" s="415"/>
      <c r="H318" s="415"/>
      <c r="I318" s="300"/>
      <c r="J318" s="300">
        <v>300</v>
      </c>
      <c r="K318" s="354"/>
      <c r="L318" s="354"/>
      <c r="M318" s="355"/>
      <c r="N318" s="355"/>
      <c r="O318" s="355"/>
      <c r="P318" s="355"/>
      <c r="Q318" s="355"/>
    </row>
    <row r="319" spans="1:17" ht="25" customHeight="1" x14ac:dyDescent="0.15">
      <c r="A319" s="465"/>
      <c r="B319" s="466" t="s">
        <v>731</v>
      </c>
      <c r="C319" s="425"/>
      <c r="D319" s="425"/>
      <c r="E319" s="425"/>
      <c r="F319" s="415"/>
      <c r="G319" s="415"/>
      <c r="H319" s="415"/>
      <c r="I319" s="300"/>
      <c r="J319" s="300"/>
      <c r="K319" s="354"/>
      <c r="L319" s="354"/>
      <c r="M319" s="355"/>
      <c r="N319" s="355"/>
      <c r="O319" s="355"/>
      <c r="P319" s="355"/>
      <c r="Q319" s="355"/>
    </row>
    <row r="320" spans="1:17" ht="25" customHeight="1" x14ac:dyDescent="0.15">
      <c r="A320" s="465"/>
      <c r="B320" s="466" t="s">
        <v>500</v>
      </c>
      <c r="C320" s="425"/>
      <c r="D320" s="425"/>
      <c r="E320" s="425"/>
      <c r="F320" s="415"/>
      <c r="G320" s="415"/>
      <c r="H320" s="415"/>
      <c r="I320" s="300"/>
      <c r="J320" s="300"/>
      <c r="K320" s="354"/>
      <c r="L320" s="354"/>
      <c r="M320" s="355"/>
      <c r="N320" s="355"/>
      <c r="O320" s="355"/>
      <c r="P320" s="355"/>
      <c r="Q320" s="355"/>
    </row>
    <row r="321" spans="1:17" ht="25" customHeight="1" x14ac:dyDescent="0.15">
      <c r="A321" s="467"/>
      <c r="B321" s="422" t="s">
        <v>501</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5" customHeight="1" x14ac:dyDescent="0.15">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5" customHeight="1" x14ac:dyDescent="0.15">
      <c r="A323" s="467"/>
      <c r="B323" s="422" t="s">
        <v>732</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5" customHeight="1" x14ac:dyDescent="0.15">
      <c r="A324" s="467"/>
      <c r="B324" s="422" t="s">
        <v>502</v>
      </c>
      <c r="C324" s="425"/>
      <c r="D324" s="425"/>
      <c r="E324" s="425"/>
      <c r="F324" s="415"/>
      <c r="G324" s="415"/>
      <c r="H324" s="415"/>
      <c r="I324" s="300"/>
      <c r="J324" s="300"/>
      <c r="K324" s="354"/>
      <c r="L324" s="354"/>
      <c r="M324" s="355"/>
      <c r="N324" s="355"/>
      <c r="O324" s="355"/>
      <c r="P324" s="355"/>
      <c r="Q324" s="355"/>
    </row>
    <row r="325" spans="1:17" ht="25" customHeight="1" x14ac:dyDescent="0.15">
      <c r="A325" s="467"/>
      <c r="B325" s="422" t="s">
        <v>501</v>
      </c>
      <c r="C325" s="425"/>
      <c r="D325" s="425"/>
      <c r="E325" s="425"/>
      <c r="F325" s="415"/>
      <c r="G325" s="415"/>
      <c r="H325" s="415"/>
      <c r="I325" s="300"/>
      <c r="J325" s="300"/>
      <c r="K325" s="354"/>
      <c r="L325" s="354"/>
      <c r="M325" s="355"/>
      <c r="N325" s="355"/>
      <c r="O325" s="355"/>
      <c r="P325" s="355"/>
      <c r="Q325" s="355"/>
    </row>
    <row r="326" spans="1:17" ht="25" customHeight="1" x14ac:dyDescent="0.15">
      <c r="A326" s="467"/>
      <c r="B326" s="468" t="s">
        <v>401</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5" customHeight="1" x14ac:dyDescent="0.15">
      <c r="A327" s="430" t="s">
        <v>526</v>
      </c>
      <c r="B327" s="430" t="s">
        <v>527</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5" customHeight="1" x14ac:dyDescent="0.15">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5" customHeight="1" x14ac:dyDescent="0.15">
      <c r="A329" s="430" t="s">
        <v>402</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5" customHeight="1" x14ac:dyDescent="0.15">
      <c r="A330" s="489" t="s">
        <v>229</v>
      </c>
      <c r="B330" s="487" t="s">
        <v>733</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t="e">
        <f>'Bieu3 QLGD'!#REF!</f>
        <v>#REF!</v>
      </c>
      <c r="M330" s="507" t="e">
        <f>'Bieu3 QLGD'!#REF!</f>
        <v>#REF!</v>
      </c>
      <c r="N330" s="507" t="e">
        <f>I330-M330</f>
        <v>#REF!</v>
      </c>
      <c r="O330" s="507" t="e">
        <f>'Bieu3 QLGD'!#REF!</f>
        <v>#REF!</v>
      </c>
      <c r="P330" s="507" t="e">
        <f>'Bieu3 QLGD'!#REF!</f>
        <v>#REF!</v>
      </c>
      <c r="Q330" s="507"/>
    </row>
    <row r="331" spans="1:17" s="495" customFormat="1" ht="25" customHeight="1" x14ac:dyDescent="0.15">
      <c r="A331" s="489" t="s">
        <v>229</v>
      </c>
      <c r="B331" s="487" t="s">
        <v>734</v>
      </c>
      <c r="C331" s="490">
        <v>2</v>
      </c>
      <c r="D331" s="490">
        <v>1</v>
      </c>
      <c r="E331" s="490">
        <v>4</v>
      </c>
      <c r="F331" s="508"/>
      <c r="G331" s="509"/>
      <c r="H331" s="509"/>
      <c r="I331" s="509"/>
      <c r="J331" s="509"/>
      <c r="K331" s="509"/>
      <c r="L331" s="510"/>
      <c r="M331" s="494"/>
      <c r="N331" s="494"/>
      <c r="O331" s="494"/>
      <c r="P331" s="494"/>
      <c r="Q331" s="494"/>
    </row>
    <row r="332" spans="1:17" s="495" customFormat="1" ht="25" customHeight="1" x14ac:dyDescent="0.15">
      <c r="A332" s="489" t="s">
        <v>230</v>
      </c>
      <c r="B332" s="487" t="s">
        <v>735</v>
      </c>
      <c r="C332" s="490">
        <v>2</v>
      </c>
      <c r="D332" s="490">
        <v>1</v>
      </c>
      <c r="E332" s="490">
        <v>4</v>
      </c>
      <c r="F332" s="491"/>
      <c r="G332" s="491"/>
      <c r="H332" s="491"/>
      <c r="I332" s="491"/>
      <c r="J332" s="491"/>
      <c r="K332" s="492"/>
      <c r="L332" s="493"/>
      <c r="M332" s="493"/>
      <c r="N332" s="493"/>
      <c r="O332" s="493"/>
      <c r="P332" s="493"/>
      <c r="Q332" s="494"/>
    </row>
    <row r="333" spans="1:17" s="495" customFormat="1" ht="25" customHeight="1" x14ac:dyDescent="0.15">
      <c r="A333" s="489"/>
      <c r="B333" s="496" t="s">
        <v>401</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5" customHeight="1" x14ac:dyDescent="0.15">
      <c r="A334" s="489"/>
      <c r="B334" s="496" t="s">
        <v>503</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5" customHeight="1" x14ac:dyDescent="0.15">
      <c r="A335" s="501"/>
      <c r="B335" s="502"/>
      <c r="C335" s="498"/>
      <c r="D335" s="498"/>
      <c r="E335" s="503"/>
      <c r="F335" s="498"/>
      <c r="G335" s="498"/>
      <c r="H335" s="498"/>
      <c r="I335" s="498"/>
      <c r="J335" s="498"/>
      <c r="K335" s="499"/>
      <c r="L335" s="500"/>
      <c r="M335" s="500"/>
      <c r="N335" s="500"/>
      <c r="O335" s="500"/>
      <c r="P335" s="500"/>
      <c r="Q335" s="494"/>
    </row>
    <row r="336" spans="1:17" ht="25" customHeight="1" x14ac:dyDescent="0.15">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5" customHeight="1" x14ac:dyDescent="0.15">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5" customHeight="1" x14ac:dyDescent="0.15">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5" customHeight="1" x14ac:dyDescent="0.15">
      <c r="A339" s="305"/>
      <c r="B339" s="293" t="s">
        <v>567</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5" customHeight="1" x14ac:dyDescent="0.15">
      <c r="A340" s="305"/>
      <c r="B340" s="293" t="s">
        <v>568</v>
      </c>
      <c r="C340" s="294"/>
      <c r="D340" s="294"/>
      <c r="E340" s="294"/>
      <c r="F340" s="294"/>
      <c r="G340" s="294"/>
      <c r="H340" s="294"/>
      <c r="I340" s="294"/>
      <c r="J340" s="294"/>
      <c r="K340" s="362"/>
      <c r="L340" s="362"/>
      <c r="M340" s="362"/>
      <c r="N340" s="362"/>
      <c r="O340" s="362"/>
      <c r="P340" s="362"/>
      <c r="Q340" s="301"/>
    </row>
    <row r="341" spans="1:17" ht="25" customHeight="1" x14ac:dyDescent="0.15">
      <c r="A341" s="285"/>
      <c r="B341" s="313" t="s">
        <v>505</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15">
      <c r="C342" s="211"/>
      <c r="D342" s="1094" t="s">
        <v>600</v>
      </c>
      <c r="E342" s="1094"/>
      <c r="F342" s="1094"/>
      <c r="G342" s="1094"/>
      <c r="H342" s="1094"/>
      <c r="I342" s="1094"/>
      <c r="J342" s="412" t="e">
        <f>J341+K341</f>
        <v>#REF!</v>
      </c>
      <c r="K342" s="66"/>
      <c r="L342" s="66"/>
      <c r="M342" s="66"/>
      <c r="N342" s="1095" t="s">
        <v>641</v>
      </c>
      <c r="O342" s="1095"/>
      <c r="P342" s="1095"/>
      <c r="Q342" s="1095"/>
    </row>
    <row r="343" spans="1:17" ht="12.75" customHeight="1" x14ac:dyDescent="0.15">
      <c r="A343" s="413"/>
      <c r="B343" s="413"/>
      <c r="C343" s="211"/>
      <c r="D343" s="211"/>
      <c r="E343" s="211"/>
      <c r="F343" s="211"/>
      <c r="G343" s="211"/>
      <c r="H343" s="211"/>
      <c r="I343" s="211"/>
      <c r="J343" s="211"/>
      <c r="K343" s="66"/>
      <c r="L343" s="66"/>
      <c r="M343" s="66"/>
      <c r="N343" s="1069" t="s">
        <v>575</v>
      </c>
      <c r="O343" s="1069"/>
      <c r="P343" s="1069"/>
      <c r="Q343" s="1069"/>
    </row>
    <row r="344" spans="1:17" x14ac:dyDescent="0.15">
      <c r="A344" s="413"/>
      <c r="B344" s="1096" t="s">
        <v>152</v>
      </c>
      <c r="C344" s="1096"/>
      <c r="D344" s="1096"/>
      <c r="E344" s="1096"/>
      <c r="F344" s="1096"/>
      <c r="G344" s="1096"/>
      <c r="H344" s="1096"/>
      <c r="I344" s="1096"/>
      <c r="J344" s="1096"/>
      <c r="K344" s="1096"/>
      <c r="L344" s="66"/>
      <c r="M344" s="66"/>
      <c r="N344" s="66"/>
      <c r="O344" s="66"/>
      <c r="P344" s="66"/>
      <c r="Q344" s="414"/>
    </row>
    <row r="345" spans="1:17" ht="26.25" customHeight="1" x14ac:dyDescent="0.15">
      <c r="A345" s="413"/>
      <c r="B345" s="1082" t="s">
        <v>240</v>
      </c>
      <c r="C345" s="1082"/>
      <c r="D345" s="1082"/>
      <c r="E345" s="1082"/>
      <c r="F345" s="1082"/>
      <c r="G345" s="1082"/>
      <c r="H345" s="1082"/>
      <c r="I345" s="1082"/>
      <c r="J345" s="1082"/>
      <c r="K345" s="1082"/>
      <c r="L345" s="66"/>
      <c r="M345" s="66"/>
      <c r="N345" s="66"/>
      <c r="O345" s="66"/>
      <c r="P345" s="66"/>
      <c r="Q345" s="414"/>
    </row>
    <row r="346" spans="1:17" ht="30" customHeight="1" x14ac:dyDescent="0.15">
      <c r="A346" s="413"/>
      <c r="B346" s="1075" t="s">
        <v>76</v>
      </c>
      <c r="C346" s="1075"/>
      <c r="D346" s="1075"/>
      <c r="E346" s="1075"/>
      <c r="F346" s="1075"/>
      <c r="G346" s="1075"/>
      <c r="H346" s="1075"/>
      <c r="I346" s="1075"/>
      <c r="J346" s="1075"/>
      <c r="K346" s="1075"/>
      <c r="L346" s="66"/>
      <c r="M346" s="66"/>
      <c r="N346" s="1062" t="s">
        <v>576</v>
      </c>
      <c r="O346" s="1062"/>
      <c r="P346" s="1062"/>
      <c r="Q346" s="1062"/>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baseColWidth="10" defaultColWidth="9.1640625" defaultRowHeight="13" x14ac:dyDescent="0.15"/>
  <cols>
    <col min="1" max="1" width="5.5" style="378" customWidth="1"/>
    <col min="2" max="2" width="41.1640625" style="378" customWidth="1"/>
    <col min="3" max="3" width="7" style="370" customWidth="1"/>
    <col min="4" max="4" width="7" style="370" hidden="1" customWidth="1"/>
    <col min="5" max="5" width="6" style="370" customWidth="1"/>
    <col min="6" max="6" width="7.5" style="212" customWidth="1"/>
    <col min="7" max="7" width="6.83203125" style="370" customWidth="1"/>
    <col min="8" max="8" width="11.1640625" style="370" customWidth="1"/>
    <col min="9" max="10" width="8.33203125" style="370" customWidth="1"/>
    <col min="11" max="11" width="6.5" style="379" customWidth="1"/>
    <col min="12" max="12" width="7.6640625" style="379" customWidth="1"/>
    <col min="13" max="13" width="9.5" style="379" customWidth="1"/>
    <col min="14" max="14" width="11" style="379" customWidth="1"/>
    <col min="15" max="15" width="6.6640625" style="379" customWidth="1"/>
    <col min="16" max="16" width="9.6640625" style="379" customWidth="1"/>
    <col min="17" max="17" width="12.6640625" style="235" customWidth="1"/>
    <col min="18" max="16384" width="9.1640625" style="235"/>
  </cols>
  <sheetData>
    <row r="1" spans="1:17" ht="14.25" customHeight="1" x14ac:dyDescent="0.15">
      <c r="A1" s="1103" t="s">
        <v>3</v>
      </c>
      <c r="B1" s="1103"/>
      <c r="C1" s="1103"/>
      <c r="D1" s="413"/>
      <c r="E1" s="413"/>
      <c r="F1" s="413"/>
      <c r="G1" s="413"/>
      <c r="H1" s="211"/>
      <c r="I1" s="1062"/>
      <c r="J1" s="1062"/>
      <c r="K1" s="1062"/>
      <c r="L1" s="1062"/>
      <c r="M1" s="1062"/>
      <c r="N1" s="1062"/>
      <c r="O1" s="67"/>
      <c r="P1" s="67"/>
      <c r="Q1" s="371" t="s">
        <v>30</v>
      </c>
    </row>
    <row r="2" spans="1:17" x14ac:dyDescent="0.15">
      <c r="A2" s="1104" t="s">
        <v>554</v>
      </c>
      <c r="B2" s="1104"/>
      <c r="C2" s="1104"/>
      <c r="D2" s="414"/>
      <c r="E2" s="414"/>
      <c r="F2" s="413"/>
      <c r="G2" s="414"/>
      <c r="H2" s="211"/>
      <c r="I2" s="1062"/>
      <c r="J2" s="1062"/>
      <c r="K2" s="1062"/>
      <c r="L2" s="1062"/>
      <c r="M2" s="1062"/>
      <c r="N2" s="1062"/>
      <c r="O2" s="67"/>
      <c r="P2" s="67"/>
      <c r="Q2" s="67"/>
    </row>
    <row r="3" spans="1:17" ht="30" customHeight="1" x14ac:dyDescent="0.15">
      <c r="A3" s="1105" t="s">
        <v>642</v>
      </c>
      <c r="B3" s="1105"/>
      <c r="C3" s="1105"/>
      <c r="D3" s="1105"/>
      <c r="E3" s="1105"/>
      <c r="F3" s="1105"/>
      <c r="G3" s="1105"/>
      <c r="H3" s="1105"/>
      <c r="I3" s="1105"/>
      <c r="J3" s="1105"/>
      <c r="K3" s="1105"/>
      <c r="L3" s="1105"/>
      <c r="M3" s="1105"/>
      <c r="N3" s="1105"/>
      <c r="O3" s="1105"/>
      <c r="P3" s="1105"/>
      <c r="Q3" s="1105"/>
    </row>
    <row r="4" spans="1:17" x14ac:dyDescent="0.15">
      <c r="A4" s="73"/>
      <c r="B4" s="73"/>
      <c r="C4" s="74"/>
      <c r="D4" s="74"/>
      <c r="E4" s="74"/>
      <c r="F4" s="74"/>
      <c r="G4" s="74"/>
      <c r="H4" s="74"/>
      <c r="I4" s="74"/>
      <c r="J4" s="74"/>
      <c r="K4" s="73"/>
      <c r="L4" s="73"/>
      <c r="M4" s="73"/>
      <c r="N4" s="73" t="s">
        <v>20</v>
      </c>
      <c r="O4" s="73"/>
      <c r="P4" s="73"/>
      <c r="Q4" s="74"/>
    </row>
    <row r="5" spans="1:17" ht="133.5" customHeight="1" x14ac:dyDescent="0.15">
      <c r="A5" s="1106" t="s">
        <v>0</v>
      </c>
      <c r="B5" s="1098" t="s">
        <v>173</v>
      </c>
      <c r="C5" s="1098" t="s">
        <v>207</v>
      </c>
      <c r="D5" s="1098" t="s">
        <v>208</v>
      </c>
      <c r="E5" s="1098" t="s">
        <v>154</v>
      </c>
      <c r="F5" s="1098" t="s">
        <v>161</v>
      </c>
      <c r="G5" s="1098" t="s">
        <v>211</v>
      </c>
      <c r="H5" s="1098" t="s">
        <v>210</v>
      </c>
      <c r="I5" s="1100" t="s">
        <v>212</v>
      </c>
      <c r="J5" s="1101"/>
      <c r="K5" s="1102"/>
      <c r="L5" s="1098" t="s">
        <v>213</v>
      </c>
      <c r="M5" s="1098" t="s">
        <v>214</v>
      </c>
      <c r="N5" s="1098" t="s">
        <v>39</v>
      </c>
      <c r="O5" s="1098" t="s">
        <v>88</v>
      </c>
      <c r="P5" s="1098" t="s">
        <v>89</v>
      </c>
      <c r="Q5" s="1098" t="s">
        <v>2</v>
      </c>
    </row>
    <row r="6" spans="1:17" ht="50" customHeight="1" x14ac:dyDescent="0.15">
      <c r="A6" s="1107"/>
      <c r="B6" s="1099"/>
      <c r="C6" s="1099"/>
      <c r="D6" s="1099"/>
      <c r="E6" s="1099"/>
      <c r="F6" s="1099"/>
      <c r="G6" s="1099"/>
      <c r="H6" s="1099"/>
      <c r="I6" s="234" t="s">
        <v>162</v>
      </c>
      <c r="J6" s="234" t="s">
        <v>103</v>
      </c>
      <c r="K6" s="234" t="s">
        <v>160</v>
      </c>
      <c r="L6" s="1099"/>
      <c r="M6" s="1099"/>
      <c r="N6" s="1099"/>
      <c r="O6" s="1099"/>
      <c r="P6" s="1099"/>
      <c r="Q6" s="1099"/>
    </row>
    <row r="7" spans="1:17" s="372" customFormat="1" ht="30" customHeight="1" x14ac:dyDescent="0.15">
      <c r="A7" s="237" t="s">
        <v>117</v>
      </c>
      <c r="B7" s="238" t="s">
        <v>118</v>
      </c>
      <c r="C7" s="238" t="s">
        <v>119</v>
      </c>
      <c r="D7" s="239" t="s">
        <v>120</v>
      </c>
      <c r="E7" s="239" t="s">
        <v>120</v>
      </c>
      <c r="F7" s="239" t="s">
        <v>121</v>
      </c>
      <c r="G7" s="239" t="s">
        <v>122</v>
      </c>
      <c r="H7" s="239" t="s">
        <v>648</v>
      </c>
      <c r="I7" s="239" t="s">
        <v>125</v>
      </c>
      <c r="J7" s="239" t="s">
        <v>127</v>
      </c>
      <c r="K7" s="239" t="s">
        <v>136</v>
      </c>
      <c r="L7" s="239" t="s">
        <v>128</v>
      </c>
      <c r="M7" s="239" t="s">
        <v>129</v>
      </c>
      <c r="N7" s="239" t="s">
        <v>130</v>
      </c>
      <c r="O7" s="240" t="s">
        <v>131</v>
      </c>
      <c r="P7" s="240" t="s">
        <v>132</v>
      </c>
      <c r="Q7" s="239" t="s">
        <v>209</v>
      </c>
    </row>
    <row r="8" spans="1:17" ht="25" customHeight="1" x14ac:dyDescent="0.15">
      <c r="A8" s="247" t="s">
        <v>6</v>
      </c>
      <c r="B8" s="247" t="s">
        <v>297</v>
      </c>
      <c r="C8" s="248"/>
      <c r="D8" s="248"/>
      <c r="E8" s="248"/>
      <c r="F8" s="365"/>
      <c r="G8" s="248"/>
      <c r="H8" s="248"/>
      <c r="I8" s="248"/>
      <c r="J8" s="248"/>
      <c r="K8" s="247"/>
      <c r="L8" s="247"/>
      <c r="M8" s="247"/>
      <c r="N8" s="247"/>
      <c r="O8" s="247"/>
      <c r="P8" s="247"/>
      <c r="Q8" s="247"/>
    </row>
    <row r="9" spans="1:17" ht="25" customHeight="1" x14ac:dyDescent="0.15">
      <c r="A9" s="290" t="s">
        <v>7</v>
      </c>
      <c r="B9" s="290" t="s">
        <v>643</v>
      </c>
      <c r="C9" s="291"/>
      <c r="D9" s="291"/>
      <c r="E9" s="291"/>
      <c r="F9" s="366"/>
      <c r="G9" s="291"/>
      <c r="H9" s="291"/>
      <c r="I9" s="291"/>
      <c r="J9" s="291"/>
      <c r="K9" s="290"/>
      <c r="L9" s="290"/>
      <c r="M9" s="290"/>
      <c r="N9" s="290"/>
      <c r="O9" s="290"/>
      <c r="P9" s="290"/>
      <c r="Q9" s="290"/>
    </row>
    <row r="10" spans="1:17" ht="25" customHeight="1" x14ac:dyDescent="0.15">
      <c r="A10" s="290">
        <v>1</v>
      </c>
      <c r="B10" s="290" t="s">
        <v>4</v>
      </c>
      <c r="C10" s="291"/>
      <c r="D10" s="291"/>
      <c r="E10" s="291"/>
      <c r="F10" s="366"/>
      <c r="G10" s="291"/>
      <c r="H10" s="291"/>
      <c r="I10" s="291"/>
      <c r="J10" s="291"/>
      <c r="K10" s="290"/>
      <c r="L10" s="290"/>
      <c r="M10" s="290"/>
      <c r="N10" s="290"/>
      <c r="O10" s="290"/>
      <c r="P10" s="290"/>
      <c r="Q10" s="290"/>
    </row>
    <row r="11" spans="1:17" s="71" customFormat="1" ht="25" customHeight="1" x14ac:dyDescent="0.15">
      <c r="A11" s="292" t="s">
        <v>149</v>
      </c>
      <c r="B11" s="293" t="s">
        <v>163</v>
      </c>
      <c r="C11" s="294"/>
      <c r="D11" s="294"/>
      <c r="E11" s="294"/>
      <c r="F11" s="415"/>
      <c r="G11" s="294"/>
      <c r="H11" s="294"/>
      <c r="I11" s="295"/>
      <c r="J11" s="295"/>
      <c r="K11" s="295"/>
      <c r="L11" s="295"/>
      <c r="M11" s="295"/>
      <c r="N11" s="295"/>
      <c r="O11" s="295"/>
      <c r="P11" s="295"/>
      <c r="Q11" s="296"/>
    </row>
    <row r="12" spans="1:17" s="71" customFormat="1" ht="25" customHeight="1" x14ac:dyDescent="0.15">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5" customHeight="1" x14ac:dyDescent="0.15">
      <c r="A13" s="422" t="s">
        <v>230</v>
      </c>
      <c r="B13" s="450" t="s">
        <v>689</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5" customHeight="1" x14ac:dyDescent="0.15">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5" customHeight="1" x14ac:dyDescent="0.15">
      <c r="A15" s="422" t="s">
        <v>232</v>
      </c>
      <c r="B15" s="450" t="s">
        <v>690</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5" customHeight="1" x14ac:dyDescent="0.15">
      <c r="A16" s="422" t="s">
        <v>233</v>
      </c>
      <c r="B16" s="452" t="s">
        <v>691</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5" customHeight="1" x14ac:dyDescent="0.15">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5" customHeight="1" x14ac:dyDescent="0.15">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5" customHeight="1" x14ac:dyDescent="0.15">
      <c r="A19" s="422" t="s">
        <v>286</v>
      </c>
      <c r="B19" s="452" t="s">
        <v>692</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5" customHeight="1" x14ac:dyDescent="0.15">
      <c r="A20" s="422" t="s">
        <v>287</v>
      </c>
      <c r="B20" s="450" t="s">
        <v>693</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5" customHeight="1" x14ac:dyDescent="0.15">
      <c r="A21" s="422" t="s">
        <v>288</v>
      </c>
      <c r="B21" s="450" t="s">
        <v>694</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5" customHeight="1" x14ac:dyDescent="0.15">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5" customHeight="1" x14ac:dyDescent="0.15">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5" customHeight="1" x14ac:dyDescent="0.15">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5" customHeight="1" x14ac:dyDescent="0.15">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5" customHeight="1" x14ac:dyDescent="0.15">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5" customHeight="1" x14ac:dyDescent="0.15">
      <c r="A27" s="422" t="s">
        <v>415</v>
      </c>
      <c r="B27" s="453" t="s">
        <v>695</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5" customHeight="1" x14ac:dyDescent="0.15">
      <c r="A28" s="422" t="s">
        <v>416</v>
      </c>
      <c r="B28" s="450" t="s">
        <v>696</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5" customHeight="1" x14ac:dyDescent="0.15">
      <c r="A29" s="422" t="s">
        <v>417</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5" customHeight="1" x14ac:dyDescent="0.15">
      <c r="A30" s="422" t="s">
        <v>418</v>
      </c>
      <c r="B30" s="450" t="s">
        <v>697</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5" customHeight="1" x14ac:dyDescent="0.15">
      <c r="A31" s="422" t="s">
        <v>419</v>
      </c>
      <c r="B31" s="450" t="s">
        <v>698</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5" customHeight="1" x14ac:dyDescent="0.15">
      <c r="A32" s="422" t="s">
        <v>420</v>
      </c>
      <c r="B32" s="450" t="s">
        <v>699</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5" customHeight="1" x14ac:dyDescent="0.15">
      <c r="A33" s="422" t="s">
        <v>421</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5" customHeight="1" x14ac:dyDescent="0.15">
      <c r="A34" s="422" t="s">
        <v>422</v>
      </c>
      <c r="B34" s="457" t="s">
        <v>700</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5" customHeight="1" x14ac:dyDescent="0.15">
      <c r="A35" s="422" t="s">
        <v>423</v>
      </c>
      <c r="B35" s="450" t="s">
        <v>701</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5" customHeight="1" x14ac:dyDescent="0.15">
      <c r="A36" s="422" t="s">
        <v>424</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5" customHeight="1" x14ac:dyDescent="0.15">
      <c r="A37" s="422" t="s">
        <v>425</v>
      </c>
      <c r="B37" s="450" t="s">
        <v>702</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5" customHeight="1" x14ac:dyDescent="0.15">
      <c r="A38" s="422" t="s">
        <v>426</v>
      </c>
      <c r="B38" s="450" t="s">
        <v>696</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5" customHeight="1" x14ac:dyDescent="0.15">
      <c r="A39" s="422" t="s">
        <v>427</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5" customHeight="1" x14ac:dyDescent="0.15">
      <c r="A40" s="422" t="s">
        <v>428</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5" customHeight="1" x14ac:dyDescent="0.15">
      <c r="A41" s="422" t="s">
        <v>429</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5" customHeight="1" x14ac:dyDescent="0.15">
      <c r="A42" s="422" t="s">
        <v>430</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5" customHeight="1" x14ac:dyDescent="0.15">
      <c r="A43" s="422" t="s">
        <v>431</v>
      </c>
      <c r="B43" s="454" t="s">
        <v>703</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5" customHeight="1" x14ac:dyDescent="0.15">
      <c r="A44" s="422" t="s">
        <v>704</v>
      </c>
      <c r="B44" s="458" t="s">
        <v>705</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5" customHeight="1" x14ac:dyDescent="0.15">
      <c r="A45" s="422" t="s">
        <v>706</v>
      </c>
      <c r="B45" s="460" t="s">
        <v>707</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5" customHeight="1" x14ac:dyDescent="0.15">
      <c r="A46" s="422" t="s">
        <v>708</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5" customHeight="1" x14ac:dyDescent="0.15">
      <c r="A47" s="422" t="s">
        <v>709</v>
      </c>
      <c r="B47" s="461" t="s">
        <v>261</v>
      </c>
      <c r="C47" s="459">
        <v>2</v>
      </c>
      <c r="D47" s="425">
        <v>1</v>
      </c>
      <c r="E47" s="425">
        <v>2</v>
      </c>
      <c r="F47" s="415"/>
      <c r="G47" s="415"/>
      <c r="H47" s="415"/>
      <c r="I47" s="300"/>
      <c r="J47" s="300"/>
      <c r="K47" s="300"/>
      <c r="L47" s="300"/>
      <c r="M47" s="300"/>
      <c r="N47" s="300"/>
      <c r="O47" s="300"/>
      <c r="P47" s="300"/>
      <c r="Q47" s="301"/>
    </row>
    <row r="48" spans="1:17" s="71" customFormat="1" ht="25" customHeight="1" x14ac:dyDescent="0.15">
      <c r="A48" s="422" t="s">
        <v>710</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5" customHeight="1" x14ac:dyDescent="0.15">
      <c r="A49" s="422" t="s">
        <v>711</v>
      </c>
      <c r="B49" s="462" t="s">
        <v>712</v>
      </c>
      <c r="C49" s="459">
        <v>1</v>
      </c>
      <c r="D49" s="425">
        <v>1.4</v>
      </c>
      <c r="E49" s="425">
        <v>14</v>
      </c>
      <c r="F49" s="415"/>
      <c r="G49" s="415"/>
      <c r="H49" s="415"/>
      <c r="I49" s="415"/>
      <c r="J49" s="300"/>
      <c r="K49" s="300"/>
      <c r="L49" s="300"/>
      <c r="M49" s="300"/>
      <c r="N49" s="300"/>
      <c r="O49" s="300"/>
      <c r="P49" s="300"/>
      <c r="Q49" s="301"/>
    </row>
    <row r="50" spans="1:17" s="71" customFormat="1" ht="25" customHeight="1" x14ac:dyDescent="0.15">
      <c r="A50" s="422" t="s">
        <v>713</v>
      </c>
      <c r="B50" s="463" t="s">
        <v>434</v>
      </c>
      <c r="C50" s="464">
        <v>1</v>
      </c>
      <c r="D50" s="464">
        <v>1.4</v>
      </c>
      <c r="E50" s="464">
        <v>2</v>
      </c>
      <c r="F50" s="415"/>
      <c r="G50" s="415"/>
      <c r="H50" s="415"/>
      <c r="I50" s="415"/>
      <c r="J50" s="300">
        <v>10</v>
      </c>
      <c r="K50" s="300"/>
      <c r="L50" s="300"/>
      <c r="M50" s="300"/>
      <c r="N50" s="300"/>
      <c r="O50" s="300"/>
      <c r="P50" s="300"/>
      <c r="Q50" s="1097" t="s">
        <v>552</v>
      </c>
    </row>
    <row r="51" spans="1:17" s="71" customFormat="1" ht="25" customHeight="1" x14ac:dyDescent="0.15">
      <c r="A51" s="465" t="s">
        <v>150</v>
      </c>
      <c r="B51" s="466" t="s">
        <v>153</v>
      </c>
      <c r="C51" s="425">
        <v>0</v>
      </c>
      <c r="D51" s="425">
        <v>0</v>
      </c>
      <c r="E51" s="425">
        <v>0</v>
      </c>
      <c r="F51" s="415"/>
      <c r="G51" s="415"/>
      <c r="H51" s="415"/>
      <c r="I51" s="415"/>
      <c r="J51" s="300">
        <v>15</v>
      </c>
      <c r="K51" s="300"/>
      <c r="L51" s="300"/>
      <c r="M51" s="300"/>
      <c r="N51" s="300"/>
      <c r="O51" s="300"/>
      <c r="P51" s="300"/>
      <c r="Q51" s="1097"/>
    </row>
    <row r="52" spans="1:17" s="71" customFormat="1" ht="25" customHeight="1" x14ac:dyDescent="0.15">
      <c r="A52" s="467" t="s">
        <v>235</v>
      </c>
      <c r="B52" s="422" t="s">
        <v>158</v>
      </c>
      <c r="C52" s="425">
        <v>4</v>
      </c>
      <c r="D52" s="425">
        <v>1.4</v>
      </c>
      <c r="E52" s="425">
        <v>4</v>
      </c>
      <c r="F52" s="415"/>
      <c r="G52" s="415"/>
      <c r="H52" s="415"/>
      <c r="I52" s="415"/>
      <c r="J52" s="300">
        <v>5</v>
      </c>
      <c r="K52" s="300"/>
      <c r="L52" s="300"/>
      <c r="M52" s="300"/>
      <c r="N52" s="300"/>
      <c r="O52" s="300"/>
      <c r="P52" s="300"/>
      <c r="Q52" s="1097"/>
    </row>
    <row r="53" spans="1:17" s="71" customFormat="1" ht="25" customHeight="1" x14ac:dyDescent="0.15">
      <c r="A53" s="467" t="s">
        <v>236</v>
      </c>
      <c r="B53" s="422" t="s">
        <v>159</v>
      </c>
      <c r="C53" s="425"/>
      <c r="D53" s="425"/>
      <c r="E53" s="425"/>
      <c r="F53" s="415"/>
      <c r="G53" s="415"/>
      <c r="H53" s="415"/>
      <c r="I53" s="300"/>
      <c r="J53" s="300"/>
      <c r="K53" s="300"/>
      <c r="L53" s="300"/>
      <c r="M53" s="300"/>
      <c r="N53" s="300"/>
      <c r="O53" s="300"/>
      <c r="P53" s="300"/>
      <c r="Q53" s="301"/>
    </row>
    <row r="54" spans="1:17" s="71" customFormat="1" ht="25" customHeight="1" x14ac:dyDescent="0.15">
      <c r="A54" s="467"/>
      <c r="B54" s="468" t="s">
        <v>358</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5" customHeight="1" x14ac:dyDescent="0.15">
      <c r="A55" s="465"/>
      <c r="B55" s="468" t="s">
        <v>548</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5" customHeight="1" x14ac:dyDescent="0.15">
      <c r="A56" s="467" t="s">
        <v>556</v>
      </c>
      <c r="B56" s="422" t="s">
        <v>549</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5" customHeight="1" x14ac:dyDescent="0.15">
      <c r="A57" s="467" t="s">
        <v>557</v>
      </c>
      <c r="B57" s="422" t="s">
        <v>550</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5" customHeight="1" x14ac:dyDescent="0.15">
      <c r="A58" s="467" t="s">
        <v>558</v>
      </c>
      <c r="B58" s="450" t="s">
        <v>551</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5" customHeight="1" x14ac:dyDescent="0.15">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5" customHeight="1" x14ac:dyDescent="0.15">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5" customHeight="1" x14ac:dyDescent="0.15">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5" customHeight="1" x14ac:dyDescent="0.15">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5" customHeight="1" x14ac:dyDescent="0.15">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5" customHeight="1" x14ac:dyDescent="0.15">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5" customHeight="1" x14ac:dyDescent="0.15">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5" customHeight="1" x14ac:dyDescent="0.15">
      <c r="A66" s="422" t="s">
        <v>234</v>
      </c>
      <c r="B66" s="423" t="s">
        <v>555</v>
      </c>
      <c r="C66" s="425">
        <v>3</v>
      </c>
      <c r="D66" s="425">
        <v>1</v>
      </c>
      <c r="E66" s="425">
        <v>1</v>
      </c>
      <c r="F66" s="415"/>
      <c r="G66" s="415"/>
      <c r="H66" s="415"/>
      <c r="I66" s="300"/>
      <c r="J66" s="300"/>
      <c r="K66" s="300"/>
      <c r="L66" s="300"/>
      <c r="M66" s="300"/>
      <c r="N66" s="300"/>
      <c r="O66" s="300"/>
      <c r="P66" s="300"/>
      <c r="Q66" s="301"/>
    </row>
    <row r="67" spans="1:17" s="71" customFormat="1" ht="25" customHeight="1" x14ac:dyDescent="0.15">
      <c r="A67" s="435" t="s">
        <v>150</v>
      </c>
      <c r="B67" s="436" t="s">
        <v>491</v>
      </c>
      <c r="C67" s="429"/>
      <c r="D67" s="429"/>
      <c r="E67" s="429"/>
      <c r="F67" s="415"/>
      <c r="G67" s="415"/>
      <c r="H67" s="415"/>
      <c r="I67" s="300"/>
      <c r="J67" s="300"/>
      <c r="K67" s="300"/>
      <c r="L67" s="300"/>
      <c r="M67" s="300"/>
      <c r="N67" s="300"/>
      <c r="O67" s="300"/>
      <c r="P67" s="300"/>
      <c r="Q67" s="301"/>
    </row>
    <row r="68" spans="1:17" s="71" customFormat="1" ht="25" customHeight="1" x14ac:dyDescent="0.15">
      <c r="A68" s="435"/>
      <c r="B68" s="428" t="s">
        <v>714</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5" customHeight="1" x14ac:dyDescent="0.15">
      <c r="A69" s="422"/>
      <c r="B69" s="468" t="s">
        <v>358</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5" customHeight="1" x14ac:dyDescent="0.15">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5" customHeight="1" x14ac:dyDescent="0.15">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5" customHeight="1" x14ac:dyDescent="0.15">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5" customHeight="1" x14ac:dyDescent="0.15">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5" customHeight="1" x14ac:dyDescent="0.15">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5" customHeight="1" x14ac:dyDescent="0.15">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5" customHeight="1" x14ac:dyDescent="0.15">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5" customHeight="1" x14ac:dyDescent="0.15">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5" customHeight="1" x14ac:dyDescent="0.15">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5" customHeight="1" x14ac:dyDescent="0.15">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5" customHeight="1" x14ac:dyDescent="0.15">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5" customHeight="1" x14ac:dyDescent="0.15">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5" customHeight="1" x14ac:dyDescent="0.15">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5" customHeight="1" x14ac:dyDescent="0.15">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5" customHeight="1" x14ac:dyDescent="0.15">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5" customHeight="1" x14ac:dyDescent="0.15">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5" customHeight="1" x14ac:dyDescent="0.15">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5" customHeight="1" x14ac:dyDescent="0.15">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5" customHeight="1" x14ac:dyDescent="0.15">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5" customHeight="1" x14ac:dyDescent="0.15">
      <c r="A89" s="473"/>
      <c r="B89" s="468" t="s">
        <v>358</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5" customHeight="1" x14ac:dyDescent="0.15">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5" customHeight="1" x14ac:dyDescent="0.15">
      <c r="A91" s="474"/>
      <c r="B91" s="474" t="s">
        <v>395</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5" customHeight="1" x14ac:dyDescent="0.15">
      <c r="A92" s="290" t="s">
        <v>19</v>
      </c>
      <c r="B92" s="290" t="s">
        <v>396</v>
      </c>
      <c r="C92" s="415"/>
      <c r="D92" s="415"/>
      <c r="E92" s="415"/>
      <c r="F92" s="415"/>
      <c r="G92" s="415"/>
      <c r="H92" s="415"/>
      <c r="I92" s="300"/>
      <c r="J92" s="300"/>
      <c r="K92" s="300"/>
      <c r="L92" s="300"/>
      <c r="M92" s="300"/>
      <c r="N92" s="300"/>
      <c r="O92" s="300"/>
      <c r="P92" s="300"/>
      <c r="Q92" s="301"/>
    </row>
    <row r="93" spans="1:17" s="71" customFormat="1" ht="25" customHeight="1" x14ac:dyDescent="0.15">
      <c r="A93" s="315" t="s">
        <v>398</v>
      </c>
      <c r="B93" s="315" t="s">
        <v>399</v>
      </c>
      <c r="C93" s="415"/>
      <c r="D93" s="415"/>
      <c r="E93" s="415"/>
      <c r="F93" s="415"/>
      <c r="G93" s="415"/>
      <c r="H93" s="415"/>
      <c r="I93" s="300"/>
      <c r="J93" s="300"/>
      <c r="K93" s="300"/>
      <c r="L93" s="300"/>
      <c r="M93" s="300"/>
      <c r="N93" s="300"/>
      <c r="O93" s="300"/>
      <c r="P93" s="300"/>
      <c r="Q93" s="301"/>
    </row>
    <row r="94" spans="1:17" s="71" customFormat="1" ht="25" customHeight="1" x14ac:dyDescent="0.15">
      <c r="A94" s="315">
        <v>1</v>
      </c>
      <c r="B94" s="315" t="s">
        <v>400</v>
      </c>
      <c r="C94" s="415"/>
      <c r="D94" s="415"/>
      <c r="E94" s="415"/>
      <c r="F94" s="415"/>
      <c r="G94" s="415"/>
      <c r="H94" s="415"/>
      <c r="I94" s="300"/>
      <c r="J94" s="300"/>
      <c r="K94" s="300"/>
      <c r="L94" s="300"/>
      <c r="M94" s="300"/>
      <c r="N94" s="300"/>
      <c r="O94" s="300"/>
      <c r="P94" s="300"/>
      <c r="Q94" s="301"/>
    </row>
    <row r="95" spans="1:17" s="71" customFormat="1" ht="25" customHeight="1" x14ac:dyDescent="0.15">
      <c r="A95" s="316" t="s">
        <v>149</v>
      </c>
      <c r="B95" s="317" t="s">
        <v>163</v>
      </c>
      <c r="C95" s="415"/>
      <c r="D95" s="415"/>
      <c r="E95" s="415"/>
      <c r="F95" s="415"/>
      <c r="G95" s="415"/>
      <c r="H95" s="415"/>
      <c r="I95" s="300"/>
      <c r="J95" s="300"/>
      <c r="K95" s="300"/>
      <c r="L95" s="300"/>
      <c r="M95" s="300"/>
      <c r="N95" s="300"/>
      <c r="O95" s="300"/>
      <c r="P95" s="300"/>
      <c r="Q95" s="301"/>
    </row>
    <row r="96" spans="1:17" s="71" customFormat="1" ht="25" customHeight="1" x14ac:dyDescent="0.15">
      <c r="A96" s="422" t="s">
        <v>229</v>
      </c>
      <c r="B96" s="423" t="s">
        <v>649</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5" customHeight="1" x14ac:dyDescent="0.15">
      <c r="A97" s="422" t="s">
        <v>230</v>
      </c>
      <c r="B97" s="423" t="s">
        <v>650</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5" customHeight="1" x14ac:dyDescent="0.15">
      <c r="A98" s="422" t="s">
        <v>231</v>
      </c>
      <c r="B98" s="423" t="s">
        <v>651</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5" customHeight="1" x14ac:dyDescent="0.15">
      <c r="A99" s="422" t="s">
        <v>231</v>
      </c>
      <c r="B99" s="423" t="s">
        <v>652</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5" customHeight="1" x14ac:dyDescent="0.15">
      <c r="A100" s="422" t="s">
        <v>232</v>
      </c>
      <c r="B100" s="423" t="s">
        <v>653</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5" customHeight="1" x14ac:dyDescent="0.15">
      <c r="A101" s="422" t="s">
        <v>233</v>
      </c>
      <c r="B101" s="423" t="s">
        <v>406</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5" customHeight="1" x14ac:dyDescent="0.15">
      <c r="A102" s="422" t="s">
        <v>285</v>
      </c>
      <c r="B102" s="423" t="s">
        <v>654</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5" customHeight="1" x14ac:dyDescent="0.15">
      <c r="A103" s="422" t="s">
        <v>286</v>
      </c>
      <c r="B103" s="423" t="s">
        <v>655</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5" customHeight="1" x14ac:dyDescent="0.15">
      <c r="A104" s="422" t="s">
        <v>287</v>
      </c>
      <c r="B104" s="423" t="s">
        <v>656</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5" customHeight="1" x14ac:dyDescent="0.15">
      <c r="A105" s="422" t="s">
        <v>288</v>
      </c>
      <c r="B105" s="423" t="s">
        <v>657</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5" customHeight="1" x14ac:dyDescent="0.15">
      <c r="A106" s="422" t="s">
        <v>289</v>
      </c>
      <c r="B106" s="423" t="s">
        <v>658</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5" customHeight="1" x14ac:dyDescent="0.15">
      <c r="A107" s="422" t="s">
        <v>292</v>
      </c>
      <c r="B107" s="423" t="s">
        <v>659</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5" customHeight="1" x14ac:dyDescent="0.15">
      <c r="A108" s="422" t="s">
        <v>293</v>
      </c>
      <c r="B108" s="423" t="s">
        <v>660</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5" customHeight="1" x14ac:dyDescent="0.15">
      <c r="A109" s="422" t="s">
        <v>294</v>
      </c>
      <c r="B109" s="423" t="s">
        <v>521</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5" customHeight="1" x14ac:dyDescent="0.15">
      <c r="A110" s="422" t="s">
        <v>295</v>
      </c>
      <c r="B110" s="426" t="s">
        <v>661</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5" customHeight="1" x14ac:dyDescent="0.15">
      <c r="A111" s="422" t="s">
        <v>416</v>
      </c>
      <c r="B111" s="426" t="s">
        <v>662</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5" customHeight="1" x14ac:dyDescent="0.15">
      <c r="A112" s="422" t="s">
        <v>417</v>
      </c>
      <c r="B112" s="426" t="s">
        <v>663</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5" customHeight="1" x14ac:dyDescent="0.15">
      <c r="A113" s="422" t="s">
        <v>418</v>
      </c>
      <c r="B113" s="426" t="s">
        <v>664</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5" customHeight="1" x14ac:dyDescent="0.15">
      <c r="A114" s="422" t="s">
        <v>419</v>
      </c>
      <c r="B114" s="426" t="s">
        <v>397</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5" customHeight="1" x14ac:dyDescent="0.15">
      <c r="A115" s="422" t="s">
        <v>420</v>
      </c>
      <c r="B115" s="426" t="s">
        <v>665</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5" customHeight="1" x14ac:dyDescent="0.15">
      <c r="A116" s="422"/>
      <c r="B116" s="426" t="s">
        <v>666</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5" customHeight="1" x14ac:dyDescent="0.15">
      <c r="A117" s="422" t="s">
        <v>421</v>
      </c>
      <c r="B117" s="426" t="s">
        <v>667</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5" customHeight="1" x14ac:dyDescent="0.15">
      <c r="A118" s="422"/>
      <c r="B118" s="426" t="s">
        <v>668</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5" customHeight="1" x14ac:dyDescent="0.15">
      <c r="A119" s="422" t="s">
        <v>422</v>
      </c>
      <c r="B119" s="426" t="s">
        <v>669</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5" customHeight="1" x14ac:dyDescent="0.15">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5" customHeight="1" x14ac:dyDescent="0.15">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5" customHeight="1" x14ac:dyDescent="0.15">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5" customHeight="1" x14ac:dyDescent="0.15">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5" customHeight="1" x14ac:dyDescent="0.15">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5" customHeight="1" x14ac:dyDescent="0.15">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5" customHeight="1" x14ac:dyDescent="0.15">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5" customHeight="1" x14ac:dyDescent="0.15">
      <c r="A127" s="427"/>
      <c r="B127" s="439" t="s">
        <v>401</v>
      </c>
      <c r="C127" s="429">
        <v>4</v>
      </c>
      <c r="D127" s="429">
        <v>1.4</v>
      </c>
      <c r="E127" s="429">
        <v>6</v>
      </c>
      <c r="F127" s="415"/>
      <c r="G127" s="294"/>
      <c r="H127" s="294"/>
      <c r="I127" s="294"/>
      <c r="J127" s="294"/>
      <c r="K127" s="294"/>
      <c r="L127" s="300"/>
      <c r="M127" s="300"/>
      <c r="N127" s="300"/>
      <c r="O127" s="300"/>
      <c r="P127" s="300"/>
      <c r="Q127" s="301"/>
    </row>
    <row r="128" spans="1:17" s="71" customFormat="1" ht="25" customHeight="1" x14ac:dyDescent="0.15">
      <c r="A128" s="430">
        <v>2</v>
      </c>
      <c r="B128" s="430" t="s">
        <v>523</v>
      </c>
      <c r="C128" s="429"/>
      <c r="D128" s="429"/>
      <c r="E128" s="429"/>
      <c r="F128" s="318"/>
      <c r="G128" s="320">
        <v>70</v>
      </c>
      <c r="H128" s="415"/>
      <c r="I128" s="415"/>
      <c r="J128" s="319">
        <v>5</v>
      </c>
      <c r="K128" s="298"/>
      <c r="L128" s="300"/>
      <c r="M128" s="300"/>
      <c r="N128" s="300"/>
      <c r="O128" s="300"/>
      <c r="P128" s="300"/>
      <c r="Q128" s="1097" t="s">
        <v>552</v>
      </c>
    </row>
    <row r="129" spans="1:17" s="71" customFormat="1" ht="25" customHeight="1" x14ac:dyDescent="0.15">
      <c r="A129" s="431" t="s">
        <v>149</v>
      </c>
      <c r="B129" s="432" t="s">
        <v>167</v>
      </c>
      <c r="C129" s="429"/>
      <c r="D129" s="429"/>
      <c r="E129" s="429"/>
      <c r="F129" s="318"/>
      <c r="G129" s="320">
        <v>70</v>
      </c>
      <c r="H129" s="415"/>
      <c r="I129" s="415"/>
      <c r="J129" s="319">
        <v>5</v>
      </c>
      <c r="K129" s="298"/>
      <c r="L129" s="300"/>
      <c r="M129" s="300"/>
      <c r="N129" s="300"/>
      <c r="O129" s="300"/>
      <c r="P129" s="300"/>
      <c r="Q129" s="1097"/>
    </row>
    <row r="130" spans="1:17" s="71" customFormat="1" ht="25" customHeight="1" x14ac:dyDescent="0.15">
      <c r="A130" s="428" t="s">
        <v>229</v>
      </c>
      <c r="B130" s="433" t="s">
        <v>670</v>
      </c>
      <c r="C130" s="429">
        <v>3</v>
      </c>
      <c r="D130" s="429">
        <v>1</v>
      </c>
      <c r="E130" s="429">
        <v>1</v>
      </c>
      <c r="F130" s="302"/>
      <c r="G130" s="320">
        <v>70</v>
      </c>
      <c r="H130" s="298"/>
      <c r="I130" s="298"/>
      <c r="J130" s="319">
        <v>5</v>
      </c>
      <c r="K130" s="298"/>
      <c r="L130" s="298"/>
      <c r="M130" s="300"/>
      <c r="N130" s="300"/>
      <c r="O130" s="300"/>
      <c r="P130" s="300"/>
      <c r="Q130" s="1097"/>
    </row>
    <row r="131" spans="1:17" s="71" customFormat="1" ht="25" customHeight="1" x14ac:dyDescent="0.15">
      <c r="A131" s="428" t="s">
        <v>230</v>
      </c>
      <c r="B131" s="433" t="s">
        <v>671</v>
      </c>
      <c r="C131" s="429">
        <v>3</v>
      </c>
      <c r="D131" s="429">
        <v>1</v>
      </c>
      <c r="E131" s="429">
        <v>1</v>
      </c>
      <c r="F131" s="302"/>
      <c r="G131" s="320">
        <v>70</v>
      </c>
      <c r="H131" s="298"/>
      <c r="I131" s="298"/>
      <c r="J131" s="319">
        <v>5</v>
      </c>
      <c r="K131" s="298"/>
      <c r="L131" s="298"/>
      <c r="M131" s="300"/>
      <c r="N131" s="300"/>
      <c r="O131" s="300"/>
      <c r="P131" s="300"/>
      <c r="Q131" s="1097"/>
    </row>
    <row r="132" spans="1:17" s="71" customFormat="1" ht="25" customHeight="1" x14ac:dyDescent="0.15">
      <c r="A132" s="428" t="s">
        <v>231</v>
      </c>
      <c r="B132" s="433" t="s">
        <v>672</v>
      </c>
      <c r="C132" s="429">
        <v>3</v>
      </c>
      <c r="D132" s="429">
        <v>1</v>
      </c>
      <c r="E132" s="429">
        <v>1</v>
      </c>
      <c r="F132" s="302"/>
      <c r="G132" s="320">
        <v>70</v>
      </c>
      <c r="H132" s="298"/>
      <c r="I132" s="298"/>
      <c r="J132" s="319">
        <v>5</v>
      </c>
      <c r="K132" s="298"/>
      <c r="L132" s="298"/>
      <c r="M132" s="300"/>
      <c r="N132" s="300"/>
      <c r="O132" s="300"/>
      <c r="P132" s="300"/>
      <c r="Q132" s="1097"/>
    </row>
    <row r="133" spans="1:17" s="71" customFormat="1" ht="25" customHeight="1" x14ac:dyDescent="0.15">
      <c r="A133" s="428" t="s">
        <v>232</v>
      </c>
      <c r="B133" s="433" t="s">
        <v>673</v>
      </c>
      <c r="C133" s="429">
        <v>3</v>
      </c>
      <c r="D133" s="429">
        <v>1</v>
      </c>
      <c r="E133" s="429">
        <v>1</v>
      </c>
      <c r="F133" s="302"/>
      <c r="G133" s="320">
        <v>70</v>
      </c>
      <c r="H133" s="298"/>
      <c r="I133" s="298"/>
      <c r="J133" s="319">
        <v>5</v>
      </c>
      <c r="K133" s="298"/>
      <c r="L133" s="298"/>
      <c r="M133" s="300"/>
      <c r="N133" s="300"/>
      <c r="O133" s="300"/>
      <c r="P133" s="300"/>
      <c r="Q133" s="1097"/>
    </row>
    <row r="134" spans="1:17" s="71" customFormat="1" ht="25" customHeight="1" x14ac:dyDescent="0.15">
      <c r="A134" s="428" t="s">
        <v>233</v>
      </c>
      <c r="B134" s="428" t="s">
        <v>522</v>
      </c>
      <c r="C134" s="429">
        <v>3</v>
      </c>
      <c r="D134" s="429">
        <v>1</v>
      </c>
      <c r="E134" s="429">
        <v>1</v>
      </c>
      <c r="F134" s="302"/>
      <c r="G134" s="320">
        <v>70</v>
      </c>
      <c r="H134" s="298"/>
      <c r="I134" s="298"/>
      <c r="J134" s="319">
        <v>5</v>
      </c>
      <c r="K134" s="298"/>
      <c r="L134" s="298"/>
      <c r="M134" s="300"/>
      <c r="N134" s="300"/>
      <c r="O134" s="300"/>
      <c r="P134" s="300"/>
      <c r="Q134" s="1097"/>
    </row>
    <row r="135" spans="1:17" s="71" customFormat="1" ht="25" customHeight="1" x14ac:dyDescent="0.15">
      <c r="A135" s="428" t="s">
        <v>234</v>
      </c>
      <c r="B135" s="434" t="s">
        <v>674</v>
      </c>
      <c r="C135" s="429">
        <v>3</v>
      </c>
      <c r="D135" s="429">
        <v>1</v>
      </c>
      <c r="E135" s="429">
        <v>1</v>
      </c>
      <c r="F135" s="308"/>
      <c r="G135" s="308"/>
      <c r="H135" s="308"/>
      <c r="I135" s="294"/>
      <c r="J135" s="294"/>
      <c r="K135" s="294"/>
      <c r="L135" s="300"/>
      <c r="M135" s="300"/>
      <c r="N135" s="300"/>
      <c r="O135" s="300"/>
      <c r="P135" s="300"/>
      <c r="Q135" s="301"/>
    </row>
    <row r="136" spans="1:17" s="71" customFormat="1" ht="25" customHeight="1" x14ac:dyDescent="0.15">
      <c r="A136" s="427" t="s">
        <v>285</v>
      </c>
      <c r="B136" s="434" t="s">
        <v>675</v>
      </c>
      <c r="C136" s="429">
        <v>3</v>
      </c>
      <c r="D136" s="429">
        <v>1</v>
      </c>
      <c r="E136" s="429">
        <v>1</v>
      </c>
      <c r="F136" s="308"/>
      <c r="G136" s="308"/>
      <c r="H136" s="308"/>
      <c r="I136" s="294"/>
      <c r="J136" s="294"/>
      <c r="K136" s="294"/>
      <c r="L136" s="300"/>
      <c r="M136" s="300"/>
      <c r="N136" s="300"/>
      <c r="O136" s="300"/>
      <c r="P136" s="300"/>
      <c r="Q136" s="301"/>
    </row>
    <row r="137" spans="1:17" s="71" customFormat="1" ht="25" customHeight="1" x14ac:dyDescent="0.15">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5" customHeight="1" x14ac:dyDescent="0.15">
      <c r="A138" s="435" t="s">
        <v>150</v>
      </c>
      <c r="B138" s="436" t="s">
        <v>491</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5" customHeight="1" x14ac:dyDescent="0.15">
      <c r="A139" s="435"/>
      <c r="B139" s="428" t="s">
        <v>676</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5" customHeight="1" x14ac:dyDescent="0.15">
      <c r="A140" s="427"/>
      <c r="B140" s="437" t="s">
        <v>401</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5" customHeight="1" x14ac:dyDescent="0.15">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5" customHeight="1" x14ac:dyDescent="0.15">
      <c r="A142" s="430" t="s">
        <v>402</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5" customHeight="1" x14ac:dyDescent="0.15">
      <c r="A143" s="427" t="s">
        <v>231</v>
      </c>
      <c r="B143" s="438" t="s">
        <v>677</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5" customHeight="1" x14ac:dyDescent="0.15">
      <c r="A144" s="427" t="s">
        <v>232</v>
      </c>
      <c r="B144" s="438" t="s">
        <v>678</v>
      </c>
      <c r="C144" s="429">
        <v>3</v>
      </c>
      <c r="D144" s="429">
        <v>1</v>
      </c>
      <c r="E144" s="429">
        <v>7</v>
      </c>
      <c r="F144" s="308"/>
      <c r="G144" s="308"/>
      <c r="H144" s="308"/>
      <c r="I144" s="325"/>
      <c r="J144" s="325"/>
      <c r="K144" s="294"/>
      <c r="L144" s="300"/>
      <c r="M144" s="300"/>
      <c r="N144" s="300"/>
      <c r="O144" s="300"/>
      <c r="P144" s="300"/>
      <c r="Q144" s="301"/>
    </row>
    <row r="145" spans="1:17" s="71" customFormat="1" ht="25" customHeight="1" x14ac:dyDescent="0.15">
      <c r="A145" s="427" t="s">
        <v>233</v>
      </c>
      <c r="B145" s="438" t="s">
        <v>679</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5" customHeight="1" x14ac:dyDescent="0.15">
      <c r="A146" s="427" t="s">
        <v>234</v>
      </c>
      <c r="B146" s="438" t="s">
        <v>680</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5" customHeight="1" x14ac:dyDescent="0.15">
      <c r="A147" s="427" t="s">
        <v>285</v>
      </c>
      <c r="B147" s="438" t="s">
        <v>681</v>
      </c>
      <c r="C147" s="429">
        <v>2</v>
      </c>
      <c r="D147" s="429">
        <v>1</v>
      </c>
      <c r="E147" s="429">
        <v>10</v>
      </c>
      <c r="F147" s="308"/>
      <c r="G147" s="308"/>
      <c r="H147" s="308"/>
      <c r="I147" s="325"/>
      <c r="J147" s="300"/>
      <c r="K147" s="300"/>
      <c r="L147" s="300"/>
      <c r="M147" s="300"/>
      <c r="N147" s="300"/>
      <c r="O147" s="300"/>
      <c r="P147" s="300"/>
      <c r="Q147" s="301"/>
    </row>
    <row r="148" spans="1:17" s="71" customFormat="1" ht="25" customHeight="1" x14ac:dyDescent="0.15">
      <c r="A148" s="427" t="s">
        <v>287</v>
      </c>
      <c r="B148" s="434" t="s">
        <v>682</v>
      </c>
      <c r="C148" s="429">
        <v>3</v>
      </c>
      <c r="D148" s="429">
        <v>1</v>
      </c>
      <c r="E148" s="429">
        <v>10</v>
      </c>
      <c r="F148" s="308"/>
      <c r="G148" s="308"/>
      <c r="H148" s="308"/>
      <c r="I148" s="325"/>
      <c r="J148" s="300"/>
      <c r="K148" s="300"/>
      <c r="L148" s="300"/>
      <c r="M148" s="300"/>
      <c r="N148" s="300"/>
      <c r="O148" s="300"/>
      <c r="P148" s="300"/>
      <c r="Q148" s="301"/>
    </row>
    <row r="149" spans="1:17" s="71" customFormat="1" ht="25" customHeight="1" x14ac:dyDescent="0.15">
      <c r="A149" s="427" t="s">
        <v>289</v>
      </c>
      <c r="B149" s="428" t="s">
        <v>683</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5" customHeight="1" x14ac:dyDescent="0.15">
      <c r="A150" s="427" t="s">
        <v>292</v>
      </c>
      <c r="B150" s="428" t="s">
        <v>409</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5" customHeight="1" x14ac:dyDescent="0.15">
      <c r="A151" s="427" t="s">
        <v>293</v>
      </c>
      <c r="B151" s="428" t="s">
        <v>684</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5" customHeight="1" x14ac:dyDescent="0.15">
      <c r="A152" s="427" t="s">
        <v>294</v>
      </c>
      <c r="B152" s="428" t="s">
        <v>685</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5" customHeight="1" x14ac:dyDescent="0.15">
      <c r="A153" s="427" t="s">
        <v>295</v>
      </c>
      <c r="B153" s="428" t="s">
        <v>686</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5" customHeight="1" x14ac:dyDescent="0.15">
      <c r="A154" s="324" t="s">
        <v>234</v>
      </c>
      <c r="B154" s="327" t="s">
        <v>403</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5" customHeight="1" x14ac:dyDescent="0.15">
      <c r="A155" s="324" t="s">
        <v>285</v>
      </c>
      <c r="B155" s="327" t="s">
        <v>404</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5" customHeight="1" x14ac:dyDescent="0.15">
      <c r="A156" s="324" t="s">
        <v>286</v>
      </c>
      <c r="B156" s="327" t="s">
        <v>405</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5" customHeight="1" x14ac:dyDescent="0.15">
      <c r="A157" s="324" t="s">
        <v>287</v>
      </c>
      <c r="B157" s="323" t="s">
        <v>406</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5" customHeight="1" x14ac:dyDescent="0.15">
      <c r="A158" s="324" t="s">
        <v>288</v>
      </c>
      <c r="B158" s="323" t="s">
        <v>407</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5" customHeight="1" x14ac:dyDescent="0.15">
      <c r="A159" s="324" t="s">
        <v>289</v>
      </c>
      <c r="B159" s="321" t="s">
        <v>408</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5" customHeight="1" x14ac:dyDescent="0.15">
      <c r="A160" s="324" t="s">
        <v>292</v>
      </c>
      <c r="B160" s="321" t="s">
        <v>409</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5" customHeight="1" x14ac:dyDescent="0.15">
      <c r="A161" s="324" t="s">
        <v>293</v>
      </c>
      <c r="B161" s="321" t="s">
        <v>410</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5" customHeight="1" x14ac:dyDescent="0.15">
      <c r="A162" s="324" t="s">
        <v>294</v>
      </c>
      <c r="B162" s="321" t="s">
        <v>411</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5" customHeight="1" x14ac:dyDescent="0.15">
      <c r="A163" s="324" t="s">
        <v>295</v>
      </c>
      <c r="B163" s="321" t="s">
        <v>412</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5" customHeight="1" x14ac:dyDescent="0.15">
      <c r="A164" s="324"/>
      <c r="B164" s="328" t="s">
        <v>413</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5" customHeight="1" x14ac:dyDescent="0.15">
      <c r="A165" s="330"/>
      <c r="B165" s="331" t="s">
        <v>414</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2065.5</v>
      </c>
      <c r="N165" s="312">
        <f>I165-M165</f>
        <v>56833.350000000006</v>
      </c>
      <c r="O165" s="313">
        <f>'Bieu3 GDMN'!O25</f>
        <v>1659.75</v>
      </c>
      <c r="P165" s="313">
        <f>'Bieu3 GDMN'!P25</f>
        <v>794</v>
      </c>
      <c r="Q165" s="314"/>
    </row>
    <row r="166" spans="1:17" s="71" customFormat="1" ht="25" customHeight="1" x14ac:dyDescent="0.15">
      <c r="A166" s="333"/>
      <c r="B166" s="334"/>
      <c r="C166" s="335"/>
      <c r="D166" s="335"/>
      <c r="E166" s="335"/>
      <c r="F166" s="335"/>
      <c r="G166" s="335"/>
      <c r="H166" s="335"/>
      <c r="I166" s="336"/>
      <c r="J166" s="300"/>
      <c r="K166" s="300"/>
      <c r="L166" s="300"/>
      <c r="M166" s="300"/>
      <c r="N166" s="300"/>
      <c r="O166" s="300"/>
      <c r="P166" s="300"/>
      <c r="Q166" s="301"/>
    </row>
    <row r="167" spans="1:17" s="71" customFormat="1" ht="25" customHeight="1" x14ac:dyDescent="0.15">
      <c r="A167" s="337" t="s">
        <v>443</v>
      </c>
      <c r="B167" s="337" t="s">
        <v>444</v>
      </c>
      <c r="C167" s="338"/>
      <c r="D167" s="338"/>
      <c r="E167" s="338"/>
      <c r="F167" s="369"/>
      <c r="G167" s="338"/>
      <c r="H167" s="335"/>
      <c r="I167" s="336"/>
      <c r="J167" s="300"/>
      <c r="K167" s="300"/>
      <c r="L167" s="300"/>
      <c r="M167" s="300"/>
      <c r="N167" s="300"/>
      <c r="O167" s="300"/>
      <c r="P167" s="300"/>
      <c r="Q167" s="301"/>
    </row>
    <row r="168" spans="1:17" s="71" customFormat="1" ht="25" customHeight="1" x14ac:dyDescent="0.15">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5" customHeight="1" x14ac:dyDescent="0.15">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5" customHeight="1" x14ac:dyDescent="0.15">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5" customHeight="1" x14ac:dyDescent="0.15">
      <c r="A171" s="422" t="s">
        <v>229</v>
      </c>
      <c r="B171" s="423" t="s">
        <v>736</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5" customHeight="1" x14ac:dyDescent="0.15">
      <c r="A172" s="422" t="s">
        <v>230</v>
      </c>
      <c r="B172" s="423" t="s">
        <v>737</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5" customHeight="1" x14ac:dyDescent="0.15">
      <c r="A173" s="422" t="s">
        <v>232</v>
      </c>
      <c r="B173" s="423" t="s">
        <v>738</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5" customHeight="1" x14ac:dyDescent="0.15">
      <c r="A174" s="422" t="s">
        <v>233</v>
      </c>
      <c r="B174" s="423" t="s">
        <v>739</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5" customHeight="1" x14ac:dyDescent="0.15">
      <c r="A175" s="422" t="s">
        <v>234</v>
      </c>
      <c r="B175" s="423" t="s">
        <v>432</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5" customHeight="1" x14ac:dyDescent="0.15">
      <c r="A176" s="422" t="s">
        <v>288</v>
      </c>
      <c r="B176" s="423" t="s">
        <v>740</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5" customHeight="1" x14ac:dyDescent="0.15">
      <c r="A177" s="422" t="s">
        <v>289</v>
      </c>
      <c r="B177" s="423" t="s">
        <v>433</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5" customHeight="1" x14ac:dyDescent="0.15">
      <c r="A178" s="422" t="s">
        <v>292</v>
      </c>
      <c r="B178" s="423" t="s">
        <v>741</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5" customHeight="1" x14ac:dyDescent="0.15">
      <c r="A179" s="422" t="s">
        <v>293</v>
      </c>
      <c r="B179" s="423" t="s">
        <v>742</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5" customHeight="1" x14ac:dyDescent="0.15">
      <c r="A180" s="422" t="s">
        <v>294</v>
      </c>
      <c r="B180" s="423" t="s">
        <v>434</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5" customHeight="1" x14ac:dyDescent="0.15">
      <c r="A181" s="422" t="s">
        <v>295</v>
      </c>
      <c r="B181" s="450" t="s">
        <v>435</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5" customHeight="1" x14ac:dyDescent="0.15">
      <c r="A182" s="427"/>
      <c r="B182" s="437" t="s">
        <v>401</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5" customHeight="1" x14ac:dyDescent="0.15">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5" customHeight="1" x14ac:dyDescent="0.15">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5" customHeight="1" x14ac:dyDescent="0.15">
      <c r="A185" s="422" t="s">
        <v>229</v>
      </c>
      <c r="B185" s="423" t="s">
        <v>436</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5" customHeight="1" x14ac:dyDescent="0.15">
      <c r="A186" s="422" t="s">
        <v>230</v>
      </c>
      <c r="B186" s="423" t="s">
        <v>437</v>
      </c>
      <c r="C186" s="450">
        <v>3</v>
      </c>
      <c r="D186" s="512">
        <v>1</v>
      </c>
      <c r="E186" s="513">
        <v>1</v>
      </c>
      <c r="F186" s="346"/>
      <c r="G186" s="346"/>
      <c r="H186" s="335"/>
      <c r="I186" s="336"/>
      <c r="J186" s="300"/>
      <c r="K186" s="300"/>
      <c r="L186" s="300"/>
      <c r="M186" s="300"/>
      <c r="N186" s="300"/>
      <c r="O186" s="300"/>
      <c r="P186" s="300"/>
      <c r="Q186" s="301"/>
    </row>
    <row r="187" spans="1:17" s="71" customFormat="1" ht="25" customHeight="1" x14ac:dyDescent="0.15">
      <c r="A187" s="422" t="s">
        <v>231</v>
      </c>
      <c r="B187" s="438" t="s">
        <v>438</v>
      </c>
      <c r="C187" s="450">
        <v>3</v>
      </c>
      <c r="D187" s="512">
        <v>1</v>
      </c>
      <c r="E187" s="513">
        <v>1</v>
      </c>
      <c r="F187" s="346"/>
      <c r="G187" s="346"/>
      <c r="H187" s="335"/>
      <c r="I187" s="336"/>
      <c r="J187" s="300"/>
      <c r="K187" s="300"/>
      <c r="L187" s="300"/>
      <c r="M187" s="300"/>
      <c r="N187" s="300"/>
      <c r="O187" s="300"/>
      <c r="P187" s="300"/>
      <c r="Q187" s="301"/>
    </row>
    <row r="188" spans="1:17" s="71" customFormat="1" ht="25" customHeight="1" x14ac:dyDescent="0.15">
      <c r="A188" s="422" t="s">
        <v>232</v>
      </c>
      <c r="B188" s="423" t="s">
        <v>439</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5" customHeight="1" x14ac:dyDescent="0.15">
      <c r="A189" s="422" t="s">
        <v>233</v>
      </c>
      <c r="B189" s="426" t="s">
        <v>440</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5" customHeight="1" x14ac:dyDescent="0.15">
      <c r="A190" s="422" t="s">
        <v>234</v>
      </c>
      <c r="B190" s="426" t="s">
        <v>441</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5" customHeight="1" x14ac:dyDescent="0.15">
      <c r="A191" s="422" t="s">
        <v>285</v>
      </c>
      <c r="B191" s="426" t="s">
        <v>442</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5" customHeight="1" x14ac:dyDescent="0.15">
      <c r="A192" s="427"/>
      <c r="B192" s="515" t="s">
        <v>401</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5" customHeight="1" x14ac:dyDescent="0.15">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5" customHeight="1" x14ac:dyDescent="0.15">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5" customHeight="1" x14ac:dyDescent="0.15">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5" customHeight="1" x14ac:dyDescent="0.15">
      <c r="A196" s="467" t="s">
        <v>229</v>
      </c>
      <c r="B196" s="423" t="s">
        <v>743</v>
      </c>
      <c r="C196" s="513">
        <v>5</v>
      </c>
      <c r="D196" s="512">
        <v>1</v>
      </c>
      <c r="E196" s="425">
        <v>25</v>
      </c>
      <c r="F196" s="346"/>
      <c r="G196" s="346"/>
      <c r="H196" s="346"/>
      <c r="I196" s="347"/>
      <c r="J196" s="347"/>
      <c r="K196" s="347"/>
      <c r="L196" s="347"/>
      <c r="M196" s="347"/>
      <c r="N196" s="347"/>
      <c r="O196" s="347"/>
      <c r="P196" s="347"/>
      <c r="Q196" s="348"/>
    </row>
    <row r="197" spans="1:17" s="71" customFormat="1" ht="25" customHeight="1" x14ac:dyDescent="0.15">
      <c r="A197" s="467" t="s">
        <v>230</v>
      </c>
      <c r="B197" s="423" t="s">
        <v>744</v>
      </c>
      <c r="C197" s="513">
        <v>5</v>
      </c>
      <c r="D197" s="512">
        <v>1</v>
      </c>
      <c r="E197" s="425">
        <v>26</v>
      </c>
      <c r="F197" s="346"/>
      <c r="G197" s="346"/>
      <c r="H197" s="346"/>
      <c r="I197" s="347"/>
      <c r="J197" s="347"/>
      <c r="K197" s="347"/>
      <c r="L197" s="347"/>
      <c r="M197" s="347"/>
      <c r="N197" s="347"/>
      <c r="O197" s="347"/>
      <c r="P197" s="347"/>
      <c r="Q197" s="348"/>
    </row>
    <row r="198" spans="1:17" s="71" customFormat="1" ht="25" customHeight="1" x14ac:dyDescent="0.15">
      <c r="A198" s="427"/>
      <c r="B198" s="437" t="s">
        <v>401</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5" customHeight="1" x14ac:dyDescent="0.15">
      <c r="A199" s="483"/>
      <c r="B199" s="488" t="s">
        <v>445</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5" customHeight="1" x14ac:dyDescent="0.15">
      <c r="A200" s="339" t="s">
        <v>452</v>
      </c>
      <c r="B200" s="374" t="s">
        <v>453</v>
      </c>
      <c r="C200" s="338"/>
      <c r="D200" s="338"/>
      <c r="E200" s="338"/>
      <c r="F200" s="369"/>
      <c r="G200" s="338"/>
      <c r="H200" s="338"/>
      <c r="I200" s="338"/>
      <c r="J200" s="300"/>
      <c r="K200" s="300"/>
      <c r="L200" s="300"/>
      <c r="M200" s="300"/>
      <c r="N200" s="300"/>
      <c r="O200" s="300"/>
      <c r="P200" s="300"/>
      <c r="Q200" s="301"/>
    </row>
    <row r="201" spans="1:17" s="71" customFormat="1" ht="25" customHeight="1" x14ac:dyDescent="0.15">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5" customHeight="1" x14ac:dyDescent="0.15">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5" customHeight="1" x14ac:dyDescent="0.15">
      <c r="A203" s="422" t="s">
        <v>229</v>
      </c>
      <c r="B203" s="423" t="s">
        <v>745</v>
      </c>
      <c r="C203" s="424">
        <v>4</v>
      </c>
      <c r="D203" s="424">
        <v>1</v>
      </c>
      <c r="E203" s="424">
        <v>10</v>
      </c>
      <c r="F203" s="346"/>
      <c r="G203" s="342"/>
      <c r="H203" s="342"/>
      <c r="I203" s="349"/>
      <c r="J203" s="300"/>
      <c r="K203" s="300"/>
      <c r="L203" s="300"/>
      <c r="M203" s="300"/>
      <c r="N203" s="300"/>
      <c r="O203" s="300"/>
      <c r="P203" s="300"/>
      <c r="Q203" s="301"/>
    </row>
    <row r="204" spans="1:17" s="71" customFormat="1" ht="25" customHeight="1" x14ac:dyDescent="0.15">
      <c r="A204" s="422" t="s">
        <v>230</v>
      </c>
      <c r="B204" s="423" t="s">
        <v>746</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5" customHeight="1" x14ac:dyDescent="0.15">
      <c r="A205" s="422" t="s">
        <v>231</v>
      </c>
      <c r="B205" s="438" t="s">
        <v>447</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5" customHeight="1" x14ac:dyDescent="0.15">
      <c r="A206" s="422" t="s">
        <v>232</v>
      </c>
      <c r="B206" s="438" t="s">
        <v>448</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5" customHeight="1" x14ac:dyDescent="0.15">
      <c r="A207" s="422" t="s">
        <v>233</v>
      </c>
      <c r="B207" s="438" t="s">
        <v>449</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5" customHeight="1" x14ac:dyDescent="0.15">
      <c r="A208" s="422" t="s">
        <v>234</v>
      </c>
      <c r="B208" s="426" t="s">
        <v>450</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5" customHeight="1" x14ac:dyDescent="0.15">
      <c r="A209" s="422" t="s">
        <v>747</v>
      </c>
      <c r="B209" s="426" t="s">
        <v>748</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5" customHeight="1" x14ac:dyDescent="0.15">
      <c r="A210" s="422" t="s">
        <v>749</v>
      </c>
      <c r="B210" s="426" t="s">
        <v>750</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5" customHeight="1" x14ac:dyDescent="0.15">
      <c r="A211" s="422" t="s">
        <v>285</v>
      </c>
      <c r="B211" s="426" t="s">
        <v>451</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5" customHeight="1" x14ac:dyDescent="0.15">
      <c r="A212" s="427"/>
      <c r="B212" s="437" t="s">
        <v>401</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5" customHeight="1" x14ac:dyDescent="0.15">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5" customHeight="1" x14ac:dyDescent="0.15">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5" customHeight="1" x14ac:dyDescent="0.15">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5" customHeight="1" x14ac:dyDescent="0.15">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5" customHeight="1" x14ac:dyDescent="0.15">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5" customHeight="1" x14ac:dyDescent="0.15">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5" customHeight="1" x14ac:dyDescent="0.15">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5" customHeight="1" x14ac:dyDescent="0.15">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5" customHeight="1" x14ac:dyDescent="0.15">
      <c r="A221" s="422" t="s">
        <v>229</v>
      </c>
      <c r="B221" s="438" t="s">
        <v>454</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5" customHeight="1" x14ac:dyDescent="0.15">
      <c r="A222" s="422" t="s">
        <v>230</v>
      </c>
      <c r="B222" s="438" t="s">
        <v>455</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5" customHeight="1" x14ac:dyDescent="0.15">
      <c r="A223" s="422"/>
      <c r="B223" s="438" t="s">
        <v>751</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5" customHeight="1" x14ac:dyDescent="0.15">
      <c r="A224" s="422" t="s">
        <v>231</v>
      </c>
      <c r="B224" s="423" t="s">
        <v>456</v>
      </c>
      <c r="C224" s="425">
        <v>3</v>
      </c>
      <c r="D224" s="425">
        <v>1</v>
      </c>
      <c r="E224" s="425">
        <v>3</v>
      </c>
      <c r="F224" s="346"/>
      <c r="G224" s="346"/>
      <c r="H224" s="346"/>
      <c r="I224" s="347"/>
      <c r="J224" s="347"/>
      <c r="K224" s="347"/>
      <c r="L224" s="347"/>
      <c r="M224" s="347"/>
      <c r="N224" s="300"/>
      <c r="O224" s="300"/>
      <c r="P224" s="300"/>
      <c r="Q224" s="301"/>
    </row>
    <row r="225" spans="1:17" s="71" customFormat="1" ht="25" customHeight="1" x14ac:dyDescent="0.15">
      <c r="A225" s="422"/>
      <c r="B225" s="476" t="s">
        <v>401</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5" customHeight="1" x14ac:dyDescent="0.15">
      <c r="A226" s="465" t="s">
        <v>150</v>
      </c>
      <c r="B226" s="466" t="s">
        <v>752</v>
      </c>
      <c r="C226" s="425"/>
      <c r="D226" s="425"/>
      <c r="E226" s="425"/>
      <c r="F226" s="346"/>
      <c r="G226" s="346"/>
      <c r="H226" s="346"/>
      <c r="I226" s="347"/>
      <c r="J226" s="347"/>
      <c r="K226" s="347"/>
      <c r="L226" s="347"/>
      <c r="M226" s="347"/>
      <c r="N226" s="300"/>
      <c r="O226" s="300"/>
      <c r="P226" s="300"/>
      <c r="Q226" s="301"/>
    </row>
    <row r="227" spans="1:17" s="71" customFormat="1" ht="25" customHeight="1" x14ac:dyDescent="0.15">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5" customHeight="1" x14ac:dyDescent="0.15">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5" customHeight="1" x14ac:dyDescent="0.15">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5" customHeight="1" x14ac:dyDescent="0.15">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5" customHeight="1" x14ac:dyDescent="0.15">
      <c r="A231" s="467"/>
      <c r="B231" s="468" t="s">
        <v>459</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5" customHeight="1" x14ac:dyDescent="0.15">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5" customHeight="1" x14ac:dyDescent="0.15">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5" customHeight="1" x14ac:dyDescent="0.15">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5" customHeight="1" x14ac:dyDescent="0.15">
      <c r="A235" s="467" t="s">
        <v>229</v>
      </c>
      <c r="B235" s="438" t="s">
        <v>753</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5" customHeight="1" x14ac:dyDescent="0.15">
      <c r="A236" s="467" t="s">
        <v>230</v>
      </c>
      <c r="B236" s="438" t="s">
        <v>457</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5" customHeight="1" x14ac:dyDescent="0.15">
      <c r="A237" s="467" t="s">
        <v>231</v>
      </c>
      <c r="B237" s="438" t="s">
        <v>446</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5" customHeight="1" x14ac:dyDescent="0.15">
      <c r="A238" s="467" t="s">
        <v>232</v>
      </c>
      <c r="B238" s="438" t="s">
        <v>458</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5" customHeight="1" x14ac:dyDescent="0.15">
      <c r="A239" s="467" t="s">
        <v>233</v>
      </c>
      <c r="B239" s="438" t="s">
        <v>529</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5" customHeight="1" x14ac:dyDescent="0.15">
      <c r="A240" s="467" t="s">
        <v>234</v>
      </c>
      <c r="B240" s="438" t="s">
        <v>530</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5" customHeight="1" x14ac:dyDescent="0.15">
      <c r="A241" s="427"/>
      <c r="B241" s="437" t="s">
        <v>401</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5" customHeight="1" x14ac:dyDescent="0.15">
      <c r="A242" s="483"/>
      <c r="B242" s="543" t="s">
        <v>460</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5" customHeight="1" x14ac:dyDescent="0.15">
      <c r="A243" s="290" t="s">
        <v>6</v>
      </c>
      <c r="B243" s="290" t="s">
        <v>504</v>
      </c>
      <c r="C243" s="291"/>
      <c r="D243" s="291"/>
      <c r="E243" s="291"/>
      <c r="F243" s="366"/>
      <c r="G243" s="291"/>
      <c r="H243" s="291"/>
      <c r="I243" s="291"/>
      <c r="J243" s="291"/>
      <c r="K243" s="333"/>
      <c r="L243" s="334"/>
      <c r="M243" s="335"/>
      <c r="N243" s="335"/>
      <c r="O243" s="335"/>
      <c r="P243" s="335"/>
      <c r="Q243" s="335"/>
    </row>
    <row r="244" spans="1:17" s="71" customFormat="1" ht="25" customHeight="1" x14ac:dyDescent="0.15">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5" customHeight="1" x14ac:dyDescent="0.15">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5" customHeight="1" x14ac:dyDescent="0.15">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5" customHeight="1" x14ac:dyDescent="0.15">
      <c r="A247" s="442" t="s">
        <v>229</v>
      </c>
      <c r="B247" s="450" t="s">
        <v>461</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5" customHeight="1" x14ac:dyDescent="0.15">
      <c r="A248" s="442" t="s">
        <v>230</v>
      </c>
      <c r="B248" s="479" t="s">
        <v>462</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5" customHeight="1" x14ac:dyDescent="0.15">
      <c r="A249" s="442" t="s">
        <v>231</v>
      </c>
      <c r="B249" s="423" t="s">
        <v>463</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5" customHeight="1" x14ac:dyDescent="0.15">
      <c r="A250" s="442" t="s">
        <v>232</v>
      </c>
      <c r="B250" s="450" t="s">
        <v>464</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5" customHeight="1" x14ac:dyDescent="0.15">
      <c r="A251" s="442" t="s">
        <v>233</v>
      </c>
      <c r="B251" s="423" t="s">
        <v>463</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5" customHeight="1" x14ac:dyDescent="0.15">
      <c r="A252" s="442" t="s">
        <v>234</v>
      </c>
      <c r="B252" s="450" t="s">
        <v>461</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5" customHeight="1" x14ac:dyDescent="0.15">
      <c r="A253" s="442" t="s">
        <v>285</v>
      </c>
      <c r="B253" s="438" t="s">
        <v>465</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5" customHeight="1" x14ac:dyDescent="0.15">
      <c r="A254" s="442" t="s">
        <v>286</v>
      </c>
      <c r="B254" s="438" t="s">
        <v>466</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5" customHeight="1" x14ac:dyDescent="0.15">
      <c r="A255" s="442" t="s">
        <v>287</v>
      </c>
      <c r="B255" s="438" t="s">
        <v>467</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5" customHeight="1" x14ac:dyDescent="0.15">
      <c r="A256" s="442" t="s">
        <v>288</v>
      </c>
      <c r="B256" s="438" t="s">
        <v>468</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5" customHeight="1" x14ac:dyDescent="0.15">
      <c r="A257" s="442" t="s">
        <v>289</v>
      </c>
      <c r="B257" s="450" t="s">
        <v>461</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5" customHeight="1" x14ac:dyDescent="0.15">
      <c r="A258" s="442" t="s">
        <v>292</v>
      </c>
      <c r="B258" s="423" t="s">
        <v>463</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5" customHeight="1" x14ac:dyDescent="0.15">
      <c r="A259" s="442" t="s">
        <v>293</v>
      </c>
      <c r="B259" s="438" t="s">
        <v>469</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5" customHeight="1" x14ac:dyDescent="0.15">
      <c r="A260" s="442" t="s">
        <v>294</v>
      </c>
      <c r="B260" s="438" t="s">
        <v>470</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5" customHeight="1" x14ac:dyDescent="0.15">
      <c r="A261" s="442" t="s">
        <v>295</v>
      </c>
      <c r="B261" s="450" t="s">
        <v>461</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5" customHeight="1" x14ac:dyDescent="0.15">
      <c r="A262" s="442" t="s">
        <v>415</v>
      </c>
      <c r="B262" s="438" t="s">
        <v>471</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5" customHeight="1" x14ac:dyDescent="0.15">
      <c r="A263" s="442" t="s">
        <v>416</v>
      </c>
      <c r="B263" s="423" t="s">
        <v>463</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5" customHeight="1" x14ac:dyDescent="0.15">
      <c r="A264" s="442" t="s">
        <v>417</v>
      </c>
      <c r="B264" s="481" t="s">
        <v>472</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5" customHeight="1" x14ac:dyDescent="0.15">
      <c r="A265" s="442" t="s">
        <v>418</v>
      </c>
      <c r="B265" s="438" t="s">
        <v>473</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5" customHeight="1" x14ac:dyDescent="0.15">
      <c r="A266" s="442" t="s">
        <v>419</v>
      </c>
      <c r="B266" s="438" t="s">
        <v>474</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5" customHeight="1" x14ac:dyDescent="0.15">
      <c r="A267" s="442" t="s">
        <v>420</v>
      </c>
      <c r="B267" s="438" t="s">
        <v>466</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5" customHeight="1" x14ac:dyDescent="0.15">
      <c r="A268" s="442" t="s">
        <v>421</v>
      </c>
      <c r="B268" s="438" t="s">
        <v>474</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5" customHeight="1" x14ac:dyDescent="0.15">
      <c r="A269" s="442" t="s">
        <v>422</v>
      </c>
      <c r="B269" s="438" t="s">
        <v>475</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5" customHeight="1" x14ac:dyDescent="0.15">
      <c r="A270" s="442" t="s">
        <v>423</v>
      </c>
      <c r="B270" s="438" t="s">
        <v>476</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5" customHeight="1" x14ac:dyDescent="0.15">
      <c r="A271" s="442" t="s">
        <v>424</v>
      </c>
      <c r="B271" s="438" t="s">
        <v>477</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5" customHeight="1" x14ac:dyDescent="0.15">
      <c r="A272" s="442" t="s">
        <v>425</v>
      </c>
      <c r="B272" s="438" t="s">
        <v>478</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5" customHeight="1" x14ac:dyDescent="0.15">
      <c r="A273" s="422"/>
      <c r="B273" s="482" t="s">
        <v>401</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5" customHeight="1" x14ac:dyDescent="0.15">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5" customHeight="1" x14ac:dyDescent="0.15">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5" customHeight="1" x14ac:dyDescent="0.15">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5" customHeight="1" x14ac:dyDescent="0.15">
      <c r="A277" s="483" t="s">
        <v>237</v>
      </c>
      <c r="B277" s="484" t="s">
        <v>157</v>
      </c>
      <c r="C277" s="485">
        <v>5</v>
      </c>
      <c r="D277" s="485" t="s">
        <v>721</v>
      </c>
      <c r="E277" s="485">
        <v>21</v>
      </c>
      <c r="F277" s="415"/>
      <c r="G277" s="415"/>
      <c r="H277" s="415"/>
      <c r="I277" s="300"/>
      <c r="J277" s="300"/>
      <c r="K277" s="333"/>
      <c r="L277" s="334"/>
      <c r="M277" s="335"/>
      <c r="N277" s="335"/>
      <c r="O277" s="335"/>
      <c r="P277" s="335"/>
      <c r="Q277" s="335"/>
    </row>
    <row r="278" spans="1:17" s="71" customFormat="1" ht="25" customHeight="1" x14ac:dyDescent="0.15">
      <c r="A278" s="483" t="s">
        <v>238</v>
      </c>
      <c r="B278" s="484" t="s">
        <v>158</v>
      </c>
      <c r="C278" s="485">
        <v>5</v>
      </c>
      <c r="D278" s="485" t="s">
        <v>721</v>
      </c>
      <c r="E278" s="485">
        <v>21</v>
      </c>
      <c r="F278" s="415"/>
      <c r="G278" s="415"/>
      <c r="H278" s="415"/>
      <c r="I278" s="300"/>
      <c r="J278" s="300"/>
      <c r="K278" s="333"/>
      <c r="L278" s="334"/>
      <c r="M278" s="335"/>
      <c r="N278" s="335"/>
      <c r="O278" s="335"/>
      <c r="P278" s="335"/>
      <c r="Q278" s="335"/>
    </row>
    <row r="279" spans="1:17" s="71" customFormat="1" ht="25" customHeight="1" x14ac:dyDescent="0.15">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5" customHeight="1" x14ac:dyDescent="0.15">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5" customHeight="1" x14ac:dyDescent="0.15">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5" customHeight="1" x14ac:dyDescent="0.15">
      <c r="A282" s="422" t="s">
        <v>229</v>
      </c>
      <c r="B282" s="423" t="s">
        <v>479</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5" customHeight="1" x14ac:dyDescent="0.15">
      <c r="A283" s="422" t="s">
        <v>230</v>
      </c>
      <c r="B283" s="423" t="s">
        <v>480</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5" customHeight="1" x14ac:dyDescent="0.15">
      <c r="A284" s="422" t="s">
        <v>231</v>
      </c>
      <c r="B284" s="423" t="s">
        <v>481</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5" customHeight="1" x14ac:dyDescent="0.15">
      <c r="A285" s="422" t="s">
        <v>232</v>
      </c>
      <c r="B285" s="423" t="s">
        <v>482</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5" customHeight="1" x14ac:dyDescent="0.15">
      <c r="A286" s="422" t="s">
        <v>233</v>
      </c>
      <c r="B286" s="426" t="s">
        <v>483</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5" customHeight="1" x14ac:dyDescent="0.15">
      <c r="A287" s="422" t="s">
        <v>234</v>
      </c>
      <c r="B287" s="426" t="s">
        <v>484</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5" customHeight="1" x14ac:dyDescent="0.15">
      <c r="A288" s="422" t="s">
        <v>285</v>
      </c>
      <c r="B288" s="426" t="s">
        <v>485</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5" customHeight="1" x14ac:dyDescent="0.15">
      <c r="A289" s="422" t="s">
        <v>286</v>
      </c>
      <c r="B289" s="426" t="s">
        <v>486</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5" customHeight="1" x14ac:dyDescent="0.15">
      <c r="A290" s="422" t="s">
        <v>287</v>
      </c>
      <c r="B290" s="426" t="s">
        <v>487</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5" customHeight="1" x14ac:dyDescent="0.15">
      <c r="A291" s="422" t="s">
        <v>288</v>
      </c>
      <c r="B291" s="426" t="s">
        <v>488</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5" customHeight="1" x14ac:dyDescent="0.15">
      <c r="A292" s="422" t="s">
        <v>289</v>
      </c>
      <c r="B292" s="426" t="s">
        <v>489</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5" customHeight="1" x14ac:dyDescent="0.15">
      <c r="A293" s="422" t="s">
        <v>292</v>
      </c>
      <c r="B293" s="426" t="s">
        <v>490</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5" customHeight="1" x14ac:dyDescent="0.15">
      <c r="A294" s="422" t="s">
        <v>293</v>
      </c>
      <c r="B294" s="426" t="s">
        <v>484</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5" customHeight="1" x14ac:dyDescent="0.15">
      <c r="A295" s="486"/>
      <c r="B295" s="468" t="s">
        <v>401</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5" customHeight="1" x14ac:dyDescent="0.15">
      <c r="A296" s="465" t="s">
        <v>150</v>
      </c>
      <c r="B296" s="466" t="s">
        <v>531</v>
      </c>
      <c r="C296" s="425"/>
      <c r="D296" s="425"/>
      <c r="E296" s="425"/>
      <c r="F296" s="415"/>
      <c r="G296" s="415"/>
      <c r="H296" s="415"/>
      <c r="I296" s="300"/>
      <c r="J296" s="300"/>
      <c r="K296" s="354"/>
      <c r="L296" s="354"/>
      <c r="M296" s="355"/>
      <c r="N296" s="355"/>
      <c r="O296" s="355"/>
      <c r="P296" s="355"/>
      <c r="Q296" s="355"/>
    </row>
    <row r="297" spans="1:17" s="375" customFormat="1" ht="25" customHeight="1" x14ac:dyDescent="0.15">
      <c r="A297" s="467" t="s">
        <v>536</v>
      </c>
      <c r="B297" s="422" t="s">
        <v>492</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5" customHeight="1" x14ac:dyDescent="0.15">
      <c r="A298" s="467" t="s">
        <v>537</v>
      </c>
      <c r="B298" s="422" t="s">
        <v>722</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5" customHeight="1" x14ac:dyDescent="0.15">
      <c r="A299" s="467" t="s">
        <v>538</v>
      </c>
      <c r="B299" s="422" t="s">
        <v>493</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5" customHeight="1" x14ac:dyDescent="0.15">
      <c r="A300" s="467" t="s">
        <v>539</v>
      </c>
      <c r="B300" s="422" t="s">
        <v>494</v>
      </c>
      <c r="C300" s="425">
        <v>15</v>
      </c>
      <c r="D300" s="425">
        <v>1</v>
      </c>
      <c r="E300" s="425">
        <v>1</v>
      </c>
      <c r="F300" s="302">
        <f t="shared" si="79"/>
        <v>175</v>
      </c>
      <c r="G300" s="415">
        <v>5</v>
      </c>
      <c r="H300" s="415">
        <f t="shared" ref="H300:H307" si="82">C300*G300*E300*D300</f>
        <v>75</v>
      </c>
      <c r="I300" s="300"/>
      <c r="J300" s="299">
        <f>G300*35</f>
        <v>175</v>
      </c>
      <c r="K300" s="354"/>
      <c r="L300" s="354"/>
      <c r="M300" s="1093"/>
      <c r="N300" s="1093"/>
      <c r="O300" s="1093"/>
      <c r="P300" s="1093"/>
      <c r="Q300" s="1093"/>
    </row>
    <row r="301" spans="1:17" s="375" customFormat="1" ht="25" customHeight="1" x14ac:dyDescent="0.15">
      <c r="A301" s="467" t="s">
        <v>540</v>
      </c>
      <c r="B301" s="422" t="s">
        <v>495</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5" customHeight="1" x14ac:dyDescent="0.15">
      <c r="A302" s="467" t="s">
        <v>541</v>
      </c>
      <c r="B302" s="422" t="s">
        <v>532</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5" customHeight="1" x14ac:dyDescent="0.15">
      <c r="A303" s="467" t="s">
        <v>542</v>
      </c>
      <c r="B303" s="422" t="s">
        <v>533</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5" customHeight="1" x14ac:dyDescent="0.15">
      <c r="A304" s="467" t="s">
        <v>543</v>
      </c>
      <c r="B304" s="428" t="s">
        <v>534</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5" customHeight="1" x14ac:dyDescent="0.15">
      <c r="A305" s="467" t="s">
        <v>544</v>
      </c>
      <c r="B305" s="428" t="s">
        <v>535</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5" customHeight="1" x14ac:dyDescent="0.15">
      <c r="A306" s="467" t="s">
        <v>545</v>
      </c>
      <c r="B306" s="428" t="s">
        <v>595</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5" customHeight="1" x14ac:dyDescent="0.15">
      <c r="A307" s="467" t="s">
        <v>723</v>
      </c>
      <c r="B307" s="428" t="s">
        <v>724</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5" customHeight="1" x14ac:dyDescent="0.15">
      <c r="A308" s="467" t="s">
        <v>725</v>
      </c>
      <c r="B308" s="428" t="s">
        <v>726</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5" customHeight="1" x14ac:dyDescent="0.15">
      <c r="A309" s="467" t="s">
        <v>727</v>
      </c>
      <c r="B309" s="428" t="s">
        <v>728</v>
      </c>
      <c r="C309" s="425">
        <v>15</v>
      </c>
      <c r="D309" s="425">
        <v>1</v>
      </c>
      <c r="E309" s="425">
        <v>1</v>
      </c>
      <c r="F309" s="415"/>
      <c r="G309" s="415"/>
      <c r="H309" s="415"/>
      <c r="I309" s="300"/>
      <c r="J309" s="300"/>
      <c r="K309" s="354"/>
      <c r="L309" s="354"/>
      <c r="M309" s="360"/>
      <c r="N309" s="360"/>
      <c r="O309" s="360"/>
      <c r="P309" s="360"/>
      <c r="Q309" s="360"/>
    </row>
    <row r="310" spans="1:17" ht="25" customHeight="1" x14ac:dyDescent="0.15">
      <c r="A310" s="483"/>
      <c r="B310" s="484" t="s">
        <v>729</v>
      </c>
      <c r="C310" s="425">
        <v>15</v>
      </c>
      <c r="D310" s="425">
        <v>1</v>
      </c>
      <c r="E310" s="425">
        <v>1</v>
      </c>
      <c r="F310" s="415"/>
      <c r="G310" s="415"/>
      <c r="H310" s="415"/>
      <c r="I310" s="300"/>
      <c r="J310" s="300"/>
      <c r="K310" s="354"/>
      <c r="L310" s="354"/>
      <c r="M310" s="355"/>
      <c r="N310" s="355"/>
      <c r="O310" s="355"/>
      <c r="P310" s="355"/>
      <c r="Q310" s="355"/>
    </row>
    <row r="311" spans="1:17" ht="25" customHeight="1" x14ac:dyDescent="0.15">
      <c r="A311" s="467"/>
      <c r="B311" s="468" t="s">
        <v>401</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5" customHeight="1" x14ac:dyDescent="0.15">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5" customHeight="1" x14ac:dyDescent="0.15">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5" customHeight="1" x14ac:dyDescent="0.15">
      <c r="A314" s="422" t="s">
        <v>229</v>
      </c>
      <c r="B314" s="423" t="s">
        <v>496</v>
      </c>
      <c r="C314" s="425">
        <v>3</v>
      </c>
      <c r="D314" s="425">
        <v>1</v>
      </c>
      <c r="E314" s="425">
        <v>1</v>
      </c>
      <c r="F314" s="415"/>
      <c r="G314" s="415"/>
      <c r="H314" s="415"/>
      <c r="I314" s="300"/>
      <c r="J314" s="300"/>
      <c r="K314" s="354"/>
      <c r="L314" s="354"/>
      <c r="M314" s="355"/>
      <c r="N314" s="355"/>
      <c r="O314" s="355"/>
      <c r="P314" s="355"/>
      <c r="Q314" s="355"/>
    </row>
    <row r="315" spans="1:17" ht="25" customHeight="1" x14ac:dyDescent="0.15">
      <c r="A315" s="422" t="s">
        <v>230</v>
      </c>
      <c r="B315" s="423" t="s">
        <v>497</v>
      </c>
      <c r="C315" s="425">
        <v>3</v>
      </c>
      <c r="D315" s="425">
        <v>1</v>
      </c>
      <c r="E315" s="425">
        <v>1</v>
      </c>
      <c r="F315" s="415"/>
      <c r="G315" s="415"/>
      <c r="H315" s="415"/>
      <c r="I315" s="300"/>
      <c r="J315" s="300"/>
      <c r="K315" s="354"/>
      <c r="L315" s="354"/>
      <c r="M315" s="355"/>
      <c r="N315" s="355"/>
      <c r="O315" s="355"/>
      <c r="P315" s="355"/>
      <c r="Q315" s="355"/>
    </row>
    <row r="316" spans="1:17" ht="25" customHeight="1" x14ac:dyDescent="0.15">
      <c r="A316" s="467" t="s">
        <v>498</v>
      </c>
      <c r="B316" s="422" t="s">
        <v>499</v>
      </c>
      <c r="C316" s="425">
        <v>3</v>
      </c>
      <c r="D316" s="425">
        <v>1</v>
      </c>
      <c r="E316" s="425">
        <v>1</v>
      </c>
      <c r="F316" s="415"/>
      <c r="G316" s="415"/>
      <c r="H316" s="415"/>
      <c r="I316" s="300"/>
      <c r="J316" s="300"/>
      <c r="K316" s="354"/>
      <c r="L316" s="354"/>
      <c r="M316" s="355"/>
      <c r="N316" s="355"/>
      <c r="O316" s="355"/>
      <c r="P316" s="355"/>
      <c r="Q316" s="355"/>
    </row>
    <row r="317" spans="1:17" ht="25" customHeight="1" x14ac:dyDescent="0.15">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5" customHeight="1" x14ac:dyDescent="0.15">
      <c r="A318" s="465"/>
      <c r="B318" s="466" t="s">
        <v>730</v>
      </c>
      <c r="C318" s="425"/>
      <c r="D318" s="425"/>
      <c r="E318" s="425"/>
      <c r="F318" s="302">
        <f t="shared" si="89"/>
        <v>300</v>
      </c>
      <c r="G318" s="415"/>
      <c r="H318" s="415"/>
      <c r="I318" s="300"/>
      <c r="J318" s="300">
        <v>300</v>
      </c>
      <c r="K318" s="354"/>
      <c r="L318" s="354"/>
      <c r="M318" s="355"/>
      <c r="N318" s="355"/>
      <c r="O318" s="355"/>
      <c r="P318" s="355"/>
      <c r="Q318" s="355"/>
    </row>
    <row r="319" spans="1:17" ht="25" customHeight="1" x14ac:dyDescent="0.15">
      <c r="A319" s="465"/>
      <c r="B319" s="466" t="s">
        <v>731</v>
      </c>
      <c r="C319" s="425"/>
      <c r="D319" s="425"/>
      <c r="E319" s="425"/>
      <c r="F319" s="415"/>
      <c r="G319" s="415"/>
      <c r="H319" s="415"/>
      <c r="I319" s="300"/>
      <c r="J319" s="300"/>
      <c r="K319" s="354"/>
      <c r="L319" s="354"/>
      <c r="M319" s="355"/>
      <c r="N319" s="355"/>
      <c r="O319" s="355"/>
      <c r="P319" s="355"/>
      <c r="Q319" s="355"/>
    </row>
    <row r="320" spans="1:17" ht="25" customHeight="1" x14ac:dyDescent="0.15">
      <c r="A320" s="465"/>
      <c r="B320" s="466" t="s">
        <v>500</v>
      </c>
      <c r="C320" s="425"/>
      <c r="D320" s="425"/>
      <c r="E320" s="425"/>
      <c r="F320" s="415"/>
      <c r="G320" s="415"/>
      <c r="H320" s="415"/>
      <c r="I320" s="300"/>
      <c r="J320" s="300"/>
      <c r="K320" s="354"/>
      <c r="L320" s="354"/>
      <c r="M320" s="355"/>
      <c r="N320" s="355"/>
      <c r="O320" s="355"/>
      <c r="P320" s="355"/>
      <c r="Q320" s="355"/>
    </row>
    <row r="321" spans="1:17" ht="25" customHeight="1" x14ac:dyDescent="0.15">
      <c r="A321" s="467"/>
      <c r="B321" s="422" t="s">
        <v>501</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5" customHeight="1" x14ac:dyDescent="0.15">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5" customHeight="1" x14ac:dyDescent="0.15">
      <c r="A323" s="467"/>
      <c r="B323" s="422" t="s">
        <v>732</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5" customHeight="1" x14ac:dyDescent="0.15">
      <c r="A324" s="467"/>
      <c r="B324" s="422" t="s">
        <v>502</v>
      </c>
      <c r="C324" s="425"/>
      <c r="D324" s="425"/>
      <c r="E324" s="425"/>
      <c r="F324" s="415"/>
      <c r="G324" s="415"/>
      <c r="H324" s="415"/>
      <c r="I324" s="300"/>
      <c r="J324" s="300"/>
      <c r="K324" s="354"/>
      <c r="L324" s="354"/>
      <c r="M324" s="355"/>
      <c r="N324" s="355"/>
      <c r="O324" s="355"/>
      <c r="P324" s="355"/>
      <c r="Q324" s="355"/>
    </row>
    <row r="325" spans="1:17" ht="25" customHeight="1" x14ac:dyDescent="0.15">
      <c r="A325" s="467"/>
      <c r="B325" s="422" t="s">
        <v>501</v>
      </c>
      <c r="C325" s="425"/>
      <c r="D325" s="425"/>
      <c r="E325" s="425"/>
      <c r="F325" s="415"/>
      <c r="G325" s="415"/>
      <c r="H325" s="415"/>
      <c r="I325" s="300"/>
      <c r="J325" s="300"/>
      <c r="K325" s="354"/>
      <c r="L325" s="354"/>
      <c r="M325" s="355"/>
      <c r="N325" s="355"/>
      <c r="O325" s="355"/>
      <c r="P325" s="355"/>
      <c r="Q325" s="355"/>
    </row>
    <row r="326" spans="1:17" ht="25" customHeight="1" x14ac:dyDescent="0.15">
      <c r="A326" s="467"/>
      <c r="B326" s="468" t="s">
        <v>401</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5" customHeight="1" x14ac:dyDescent="0.15">
      <c r="A327" s="430" t="s">
        <v>526</v>
      </c>
      <c r="B327" s="430" t="s">
        <v>527</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5" customHeight="1" x14ac:dyDescent="0.15">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5" customHeight="1" x14ac:dyDescent="0.15">
      <c r="A329" s="430" t="s">
        <v>402</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5" customHeight="1" x14ac:dyDescent="0.15">
      <c r="A330" s="489" t="s">
        <v>229</v>
      </c>
      <c r="B330" s="487" t="s">
        <v>733</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t="e">
        <f>'Bieu3 QLGD'!#REF!</f>
        <v>#REF!</v>
      </c>
      <c r="M330" s="507" t="e">
        <f>'Bieu3 QLGD'!#REF!</f>
        <v>#REF!</v>
      </c>
      <c r="N330" s="507" t="e">
        <f>I330-M330</f>
        <v>#REF!</v>
      </c>
      <c r="O330" s="507" t="e">
        <f>'Bieu3 QLGD'!#REF!</f>
        <v>#REF!</v>
      </c>
      <c r="P330" s="507" t="e">
        <f>'Bieu3 QLGD'!#REF!</f>
        <v>#REF!</v>
      </c>
      <c r="Q330" s="507"/>
    </row>
    <row r="331" spans="1:17" s="495" customFormat="1" ht="25" customHeight="1" x14ac:dyDescent="0.15">
      <c r="A331" s="489" t="s">
        <v>229</v>
      </c>
      <c r="B331" s="487" t="s">
        <v>734</v>
      </c>
      <c r="C331" s="490">
        <v>2</v>
      </c>
      <c r="D331" s="490">
        <v>1</v>
      </c>
      <c r="E331" s="490">
        <v>4</v>
      </c>
      <c r="F331" s="508"/>
      <c r="G331" s="509"/>
      <c r="H331" s="509"/>
      <c r="I331" s="509"/>
      <c r="J331" s="509"/>
      <c r="K331" s="509"/>
      <c r="L331" s="510"/>
      <c r="M331" s="494"/>
      <c r="N331" s="494"/>
      <c r="O331" s="494"/>
      <c r="P331" s="494"/>
      <c r="Q331" s="494"/>
    </row>
    <row r="332" spans="1:17" s="495" customFormat="1" ht="25" customHeight="1" x14ac:dyDescent="0.15">
      <c r="A332" s="489" t="s">
        <v>230</v>
      </c>
      <c r="B332" s="487" t="s">
        <v>735</v>
      </c>
      <c r="C332" s="490">
        <v>2</v>
      </c>
      <c r="D332" s="490">
        <v>1</v>
      </c>
      <c r="E332" s="490">
        <v>4</v>
      </c>
      <c r="F332" s="491"/>
      <c r="G332" s="491"/>
      <c r="H332" s="491"/>
      <c r="I332" s="491"/>
      <c r="J332" s="491"/>
      <c r="K332" s="492"/>
      <c r="L332" s="493"/>
      <c r="M332" s="493"/>
      <c r="N332" s="493"/>
      <c r="O332" s="493"/>
      <c r="P332" s="493"/>
      <c r="Q332" s="494"/>
    </row>
    <row r="333" spans="1:17" s="495" customFormat="1" ht="25" customHeight="1" x14ac:dyDescent="0.15">
      <c r="A333" s="489"/>
      <c r="B333" s="496" t="s">
        <v>401</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5" customHeight="1" x14ac:dyDescent="0.15">
      <c r="A334" s="489"/>
      <c r="B334" s="496" t="s">
        <v>503</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5" customHeight="1" x14ac:dyDescent="0.15">
      <c r="A335" s="501"/>
      <c r="B335" s="502"/>
      <c r="C335" s="498"/>
      <c r="D335" s="498"/>
      <c r="E335" s="503"/>
      <c r="F335" s="498"/>
      <c r="G335" s="498"/>
      <c r="H335" s="498"/>
      <c r="I335" s="498"/>
      <c r="J335" s="498"/>
      <c r="K335" s="499"/>
      <c r="L335" s="500"/>
      <c r="M335" s="500"/>
      <c r="N335" s="500"/>
      <c r="O335" s="500"/>
      <c r="P335" s="500"/>
      <c r="Q335" s="494"/>
    </row>
    <row r="336" spans="1:17" ht="25" customHeight="1" x14ac:dyDescent="0.15">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5" customHeight="1" x14ac:dyDescent="0.15">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5" customHeight="1" x14ac:dyDescent="0.15">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5" customHeight="1" x14ac:dyDescent="0.15">
      <c r="A339" s="305"/>
      <c r="B339" s="293" t="s">
        <v>567</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5" customHeight="1" x14ac:dyDescent="0.15">
      <c r="A340" s="305"/>
      <c r="B340" s="293" t="s">
        <v>568</v>
      </c>
      <c r="C340" s="294"/>
      <c r="D340" s="294"/>
      <c r="E340" s="294"/>
      <c r="F340" s="294"/>
      <c r="G340" s="294"/>
      <c r="H340" s="294"/>
      <c r="I340" s="294"/>
      <c r="J340" s="294"/>
      <c r="K340" s="362"/>
      <c r="L340" s="362"/>
      <c r="M340" s="362"/>
      <c r="N340" s="362"/>
      <c r="O340" s="362"/>
      <c r="P340" s="362"/>
      <c r="Q340" s="301"/>
    </row>
    <row r="341" spans="1:17" ht="25" customHeight="1" x14ac:dyDescent="0.15">
      <c r="A341" s="285"/>
      <c r="B341" s="313" t="s">
        <v>505</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15">
      <c r="C342" s="211"/>
      <c r="D342" s="1094" t="s">
        <v>600</v>
      </c>
      <c r="E342" s="1094"/>
      <c r="F342" s="1094"/>
      <c r="G342" s="1094"/>
      <c r="H342" s="1094"/>
      <c r="I342" s="1094"/>
      <c r="J342" s="412" t="e">
        <f>J341+K341</f>
        <v>#REF!</v>
      </c>
      <c r="K342" s="66"/>
      <c r="L342" s="66"/>
      <c r="M342" s="66"/>
      <c r="N342" s="1095" t="s">
        <v>641</v>
      </c>
      <c r="O342" s="1095"/>
      <c r="P342" s="1095"/>
      <c r="Q342" s="1095"/>
    </row>
    <row r="343" spans="1:17" ht="12.75" customHeight="1" x14ac:dyDescent="0.15">
      <c r="A343" s="413"/>
      <c r="B343" s="413"/>
      <c r="C343" s="211"/>
      <c r="D343" s="211"/>
      <c r="E343" s="211"/>
      <c r="F343" s="211"/>
      <c r="G343" s="211"/>
      <c r="H343" s="211"/>
      <c r="I343" s="211"/>
      <c r="J343" s="211"/>
      <c r="K343" s="66"/>
      <c r="L343" s="66"/>
      <c r="M343" s="66"/>
      <c r="N343" s="1069" t="s">
        <v>575</v>
      </c>
      <c r="O343" s="1069"/>
      <c r="P343" s="1069"/>
      <c r="Q343" s="1069"/>
    </row>
    <row r="344" spans="1:17" x14ac:dyDescent="0.15">
      <c r="A344" s="413"/>
      <c r="B344" s="1096" t="s">
        <v>152</v>
      </c>
      <c r="C344" s="1096"/>
      <c r="D344" s="1096"/>
      <c r="E344" s="1096"/>
      <c r="F344" s="1096"/>
      <c r="G344" s="1096"/>
      <c r="H344" s="1096"/>
      <c r="I344" s="1096"/>
      <c r="J344" s="1096"/>
      <c r="K344" s="1096"/>
      <c r="L344" s="66"/>
      <c r="M344" s="66"/>
      <c r="N344" s="66"/>
      <c r="O344" s="66"/>
      <c r="P344" s="66"/>
      <c r="Q344" s="414"/>
    </row>
    <row r="345" spans="1:17" ht="26.25" customHeight="1" x14ac:dyDescent="0.15">
      <c r="A345" s="413"/>
      <c r="B345" s="1082" t="s">
        <v>240</v>
      </c>
      <c r="C345" s="1082"/>
      <c r="D345" s="1082"/>
      <c r="E345" s="1082"/>
      <c r="F345" s="1082"/>
      <c r="G345" s="1082"/>
      <c r="H345" s="1082"/>
      <c r="I345" s="1082"/>
      <c r="J345" s="1082"/>
      <c r="K345" s="1082"/>
      <c r="L345" s="66"/>
      <c r="M345" s="66"/>
      <c r="N345" s="66"/>
      <c r="O345" s="66"/>
      <c r="P345" s="66"/>
      <c r="Q345" s="414"/>
    </row>
    <row r="346" spans="1:17" ht="30" customHeight="1" x14ac:dyDescent="0.15">
      <c r="A346" s="413"/>
      <c r="B346" s="1075" t="s">
        <v>76</v>
      </c>
      <c r="C346" s="1075"/>
      <c r="D346" s="1075"/>
      <c r="E346" s="1075"/>
      <c r="F346" s="1075"/>
      <c r="G346" s="1075"/>
      <c r="H346" s="1075"/>
      <c r="I346" s="1075"/>
      <c r="J346" s="1075"/>
      <c r="K346" s="1075"/>
      <c r="L346" s="66"/>
      <c r="M346" s="66"/>
      <c r="N346" s="1062" t="s">
        <v>576</v>
      </c>
      <c r="O346" s="1062"/>
      <c r="P346" s="1062"/>
      <c r="Q346" s="1062"/>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baseColWidth="10" defaultColWidth="9.1640625" defaultRowHeight="13" x14ac:dyDescent="0.15"/>
  <cols>
    <col min="1" max="1" width="5.5" style="378" customWidth="1"/>
    <col min="2" max="2" width="41.1640625" style="378" customWidth="1"/>
    <col min="3" max="3" width="7" style="370" customWidth="1"/>
    <col min="4" max="4" width="7" style="370" hidden="1" customWidth="1"/>
    <col min="5" max="5" width="6" style="370" customWidth="1"/>
    <col min="6" max="6" width="7.5" style="212" customWidth="1"/>
    <col min="7" max="7" width="6.83203125" style="370" customWidth="1"/>
    <col min="8" max="8" width="11.1640625" style="370" customWidth="1"/>
    <col min="9" max="10" width="8.33203125" style="370" customWidth="1"/>
    <col min="11" max="11" width="6.5" style="379" customWidth="1"/>
    <col min="12" max="12" width="7.6640625" style="379" customWidth="1"/>
    <col min="13" max="13" width="9.5" style="379" customWidth="1"/>
    <col min="14" max="14" width="11" style="379" customWidth="1"/>
    <col min="15" max="15" width="6.6640625" style="379" customWidth="1"/>
    <col min="16" max="16" width="9.6640625" style="379" customWidth="1"/>
    <col min="17" max="17" width="12.6640625" style="235" customWidth="1"/>
    <col min="18" max="16384" width="9.1640625" style="235"/>
  </cols>
  <sheetData>
    <row r="1" spans="1:17" ht="14.25" customHeight="1" x14ac:dyDescent="0.15">
      <c r="A1" s="1103" t="s">
        <v>3</v>
      </c>
      <c r="B1" s="1103"/>
      <c r="C1" s="1103"/>
      <c r="D1" s="72"/>
      <c r="E1" s="72"/>
      <c r="F1" s="72"/>
      <c r="G1" s="72"/>
      <c r="H1" s="211"/>
      <c r="I1" s="1062"/>
      <c r="J1" s="1062"/>
      <c r="K1" s="1062"/>
      <c r="L1" s="1062"/>
      <c r="M1" s="1062"/>
      <c r="N1" s="1062"/>
      <c r="O1" s="67"/>
      <c r="P1" s="67"/>
      <c r="Q1" s="371" t="s">
        <v>30</v>
      </c>
    </row>
    <row r="2" spans="1:17" x14ac:dyDescent="0.15">
      <c r="A2" s="1104" t="s">
        <v>554</v>
      </c>
      <c r="B2" s="1104"/>
      <c r="C2" s="1104"/>
      <c r="D2" s="289"/>
      <c r="E2" s="289"/>
      <c r="F2" s="72"/>
      <c r="G2" s="289"/>
      <c r="H2" s="211"/>
      <c r="I2" s="1062"/>
      <c r="J2" s="1062"/>
      <c r="K2" s="1062"/>
      <c r="L2" s="1062"/>
      <c r="M2" s="1062"/>
      <c r="N2" s="1062"/>
      <c r="O2" s="67"/>
      <c r="P2" s="67"/>
      <c r="Q2" s="67"/>
    </row>
    <row r="3" spans="1:17" ht="30" customHeight="1" x14ac:dyDescent="0.15">
      <c r="A3" s="1105" t="s">
        <v>642</v>
      </c>
      <c r="B3" s="1105"/>
      <c r="C3" s="1105"/>
      <c r="D3" s="1105"/>
      <c r="E3" s="1105"/>
      <c r="F3" s="1105"/>
      <c r="G3" s="1105"/>
      <c r="H3" s="1105"/>
      <c r="I3" s="1105"/>
      <c r="J3" s="1105"/>
      <c r="K3" s="1105"/>
      <c r="L3" s="1105"/>
      <c r="M3" s="1105"/>
      <c r="N3" s="1105"/>
      <c r="O3" s="1105"/>
      <c r="P3" s="1105"/>
      <c r="Q3" s="1105"/>
    </row>
    <row r="4" spans="1:17" x14ac:dyDescent="0.15">
      <c r="A4" s="73"/>
      <c r="B4" s="73"/>
      <c r="C4" s="74"/>
      <c r="D4" s="74"/>
      <c r="E4" s="74"/>
      <c r="F4" s="74"/>
      <c r="G4" s="74"/>
      <c r="H4" s="74"/>
      <c r="I4" s="74"/>
      <c r="J4" s="74"/>
      <c r="K4" s="73"/>
      <c r="L4" s="73"/>
      <c r="M4" s="73"/>
      <c r="N4" s="73" t="s">
        <v>20</v>
      </c>
      <c r="O4" s="73"/>
      <c r="P4" s="73"/>
      <c r="Q4" s="74"/>
    </row>
    <row r="5" spans="1:17" ht="133.5" customHeight="1" x14ac:dyDescent="0.15">
      <c r="A5" s="1106" t="s">
        <v>0</v>
      </c>
      <c r="B5" s="1098" t="s">
        <v>173</v>
      </c>
      <c r="C5" s="1098" t="s">
        <v>207</v>
      </c>
      <c r="D5" s="1098" t="s">
        <v>208</v>
      </c>
      <c r="E5" s="1098" t="s">
        <v>154</v>
      </c>
      <c r="F5" s="1098" t="s">
        <v>161</v>
      </c>
      <c r="G5" s="1098" t="s">
        <v>211</v>
      </c>
      <c r="H5" s="1098" t="s">
        <v>210</v>
      </c>
      <c r="I5" s="1100" t="s">
        <v>212</v>
      </c>
      <c r="J5" s="1101"/>
      <c r="K5" s="1102"/>
      <c r="L5" s="1098" t="s">
        <v>213</v>
      </c>
      <c r="M5" s="1098" t="s">
        <v>214</v>
      </c>
      <c r="N5" s="1098" t="s">
        <v>39</v>
      </c>
      <c r="O5" s="1098" t="s">
        <v>88</v>
      </c>
      <c r="P5" s="1098" t="s">
        <v>89</v>
      </c>
      <c r="Q5" s="1098" t="s">
        <v>2</v>
      </c>
    </row>
    <row r="6" spans="1:17" ht="50" customHeight="1" x14ac:dyDescent="0.15">
      <c r="A6" s="1107"/>
      <c r="B6" s="1099"/>
      <c r="C6" s="1099"/>
      <c r="D6" s="1099"/>
      <c r="E6" s="1099"/>
      <c r="F6" s="1099"/>
      <c r="G6" s="1099"/>
      <c r="H6" s="1099"/>
      <c r="I6" s="234" t="s">
        <v>162</v>
      </c>
      <c r="J6" s="234" t="s">
        <v>103</v>
      </c>
      <c r="K6" s="234" t="s">
        <v>160</v>
      </c>
      <c r="L6" s="1099"/>
      <c r="M6" s="1099"/>
      <c r="N6" s="1099"/>
      <c r="O6" s="1099"/>
      <c r="P6" s="1099"/>
      <c r="Q6" s="1099"/>
    </row>
    <row r="7" spans="1:17" s="372" customFormat="1" ht="30" customHeight="1" x14ac:dyDescent="0.15">
      <c r="A7" s="237" t="s">
        <v>117</v>
      </c>
      <c r="B7" s="238" t="s">
        <v>118</v>
      </c>
      <c r="C7" s="238" t="s">
        <v>119</v>
      </c>
      <c r="D7" s="239" t="s">
        <v>120</v>
      </c>
      <c r="E7" s="239" t="s">
        <v>120</v>
      </c>
      <c r="F7" s="239" t="s">
        <v>121</v>
      </c>
      <c r="G7" s="239" t="s">
        <v>122</v>
      </c>
      <c r="H7" s="239" t="s">
        <v>648</v>
      </c>
      <c r="I7" s="239" t="s">
        <v>125</v>
      </c>
      <c r="J7" s="239" t="s">
        <v>127</v>
      </c>
      <c r="K7" s="239" t="s">
        <v>136</v>
      </c>
      <c r="L7" s="239" t="s">
        <v>128</v>
      </c>
      <c r="M7" s="239" t="s">
        <v>129</v>
      </c>
      <c r="N7" s="239" t="s">
        <v>130</v>
      </c>
      <c r="O7" s="240" t="s">
        <v>131</v>
      </c>
      <c r="P7" s="240" t="s">
        <v>132</v>
      </c>
      <c r="Q7" s="239" t="s">
        <v>209</v>
      </c>
    </row>
    <row r="8" spans="1:17" ht="25" customHeight="1" x14ac:dyDescent="0.15">
      <c r="A8" s="247" t="s">
        <v>6</v>
      </c>
      <c r="B8" s="247" t="s">
        <v>297</v>
      </c>
      <c r="C8" s="248"/>
      <c r="D8" s="248"/>
      <c r="E8" s="248"/>
      <c r="F8" s="365"/>
      <c r="G8" s="248"/>
      <c r="H8" s="248"/>
      <c r="I8" s="248"/>
      <c r="J8" s="248"/>
      <c r="K8" s="247"/>
      <c r="L8" s="247"/>
      <c r="M8" s="247"/>
      <c r="N8" s="247"/>
      <c r="O8" s="247"/>
      <c r="P8" s="247"/>
      <c r="Q8" s="247"/>
    </row>
    <row r="9" spans="1:17" ht="25" customHeight="1" x14ac:dyDescent="0.15">
      <c r="A9" s="290" t="s">
        <v>7</v>
      </c>
      <c r="B9" s="290" t="s">
        <v>643</v>
      </c>
      <c r="C9" s="291"/>
      <c r="D9" s="291"/>
      <c r="E9" s="291"/>
      <c r="F9" s="366"/>
      <c r="G9" s="291"/>
      <c r="H9" s="291"/>
      <c r="I9" s="291"/>
      <c r="J9" s="291"/>
      <c r="K9" s="290"/>
      <c r="L9" s="290"/>
      <c r="M9" s="290"/>
      <c r="N9" s="290"/>
      <c r="O9" s="290"/>
      <c r="P9" s="290"/>
      <c r="Q9" s="290"/>
    </row>
    <row r="10" spans="1:17" ht="25" customHeight="1" x14ac:dyDescent="0.15">
      <c r="A10" s="290">
        <v>1</v>
      </c>
      <c r="B10" s="290" t="s">
        <v>4</v>
      </c>
      <c r="C10" s="291"/>
      <c r="D10" s="291"/>
      <c r="E10" s="291"/>
      <c r="F10" s="366"/>
      <c r="G10" s="291"/>
      <c r="H10" s="291"/>
      <c r="I10" s="291"/>
      <c r="J10" s="291"/>
      <c r="K10" s="290"/>
      <c r="L10" s="290"/>
      <c r="M10" s="290"/>
      <c r="N10" s="290"/>
      <c r="O10" s="290"/>
      <c r="P10" s="290"/>
      <c r="Q10" s="290"/>
    </row>
    <row r="11" spans="1:17" s="71" customFormat="1" ht="25" customHeight="1" x14ac:dyDescent="0.15">
      <c r="A11" s="292" t="s">
        <v>149</v>
      </c>
      <c r="B11" s="293" t="s">
        <v>163</v>
      </c>
      <c r="C11" s="294"/>
      <c r="D11" s="294"/>
      <c r="E11" s="294"/>
      <c r="F11" s="297"/>
      <c r="G11" s="294"/>
      <c r="H11" s="294"/>
      <c r="I11" s="295"/>
      <c r="J11" s="295"/>
      <c r="K11" s="295"/>
      <c r="L11" s="295"/>
      <c r="M11" s="295"/>
      <c r="N11" s="295"/>
      <c r="O11" s="295"/>
      <c r="P11" s="295"/>
      <c r="Q11" s="296"/>
    </row>
    <row r="12" spans="1:17" s="71" customFormat="1" ht="25" customHeight="1" x14ac:dyDescent="0.15">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5" customHeight="1" x14ac:dyDescent="0.15">
      <c r="A13" s="422" t="s">
        <v>230</v>
      </c>
      <c r="B13" s="450" t="s">
        <v>689</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5" customHeight="1" x14ac:dyDescent="0.15">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5" customHeight="1" x14ac:dyDescent="0.15">
      <c r="A15" s="422" t="s">
        <v>232</v>
      </c>
      <c r="B15" s="450" t="s">
        <v>690</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5" customHeight="1" x14ac:dyDescent="0.15">
      <c r="A16" s="422" t="s">
        <v>233</v>
      </c>
      <c r="B16" s="452" t="s">
        <v>691</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5" customHeight="1" x14ac:dyDescent="0.15">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5" customHeight="1" x14ac:dyDescent="0.15">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5" customHeight="1" x14ac:dyDescent="0.15">
      <c r="A19" s="422" t="s">
        <v>286</v>
      </c>
      <c r="B19" s="452" t="s">
        <v>692</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5" customHeight="1" x14ac:dyDescent="0.15">
      <c r="A20" s="422" t="s">
        <v>287</v>
      </c>
      <c r="B20" s="450" t="s">
        <v>693</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5" customHeight="1" x14ac:dyDescent="0.15">
      <c r="A21" s="422" t="s">
        <v>288</v>
      </c>
      <c r="B21" s="450" t="s">
        <v>694</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5" customHeight="1" x14ac:dyDescent="0.15">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5" customHeight="1" x14ac:dyDescent="0.15">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5" customHeight="1" x14ac:dyDescent="0.15">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5" customHeight="1" x14ac:dyDescent="0.15">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5" customHeight="1" x14ac:dyDescent="0.15">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5" customHeight="1" x14ac:dyDescent="0.15">
      <c r="A27" s="422" t="s">
        <v>415</v>
      </c>
      <c r="B27" s="453" t="s">
        <v>695</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5" customHeight="1" x14ac:dyDescent="0.15">
      <c r="A28" s="422" t="s">
        <v>416</v>
      </c>
      <c r="B28" s="450" t="s">
        <v>696</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5" customHeight="1" x14ac:dyDescent="0.15">
      <c r="A29" s="422" t="s">
        <v>417</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5" customHeight="1" x14ac:dyDescent="0.15">
      <c r="A30" s="422" t="s">
        <v>418</v>
      </c>
      <c r="B30" s="450" t="s">
        <v>697</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5" customHeight="1" x14ac:dyDescent="0.15">
      <c r="A31" s="422" t="s">
        <v>419</v>
      </c>
      <c r="B31" s="450" t="s">
        <v>698</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5" customHeight="1" x14ac:dyDescent="0.15">
      <c r="A32" s="422" t="s">
        <v>420</v>
      </c>
      <c r="B32" s="450" t="s">
        <v>699</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5" customHeight="1" x14ac:dyDescent="0.15">
      <c r="A33" s="422" t="s">
        <v>421</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5" customHeight="1" x14ac:dyDescent="0.15">
      <c r="A34" s="422" t="s">
        <v>422</v>
      </c>
      <c r="B34" s="457" t="s">
        <v>700</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5" customHeight="1" x14ac:dyDescent="0.15">
      <c r="A35" s="422" t="s">
        <v>423</v>
      </c>
      <c r="B35" s="450" t="s">
        <v>701</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5" customHeight="1" x14ac:dyDescent="0.15">
      <c r="A36" s="422" t="s">
        <v>424</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5" customHeight="1" x14ac:dyDescent="0.15">
      <c r="A37" s="422" t="s">
        <v>425</v>
      </c>
      <c r="B37" s="450" t="s">
        <v>702</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5" customHeight="1" x14ac:dyDescent="0.15">
      <c r="A38" s="422" t="s">
        <v>426</v>
      </c>
      <c r="B38" s="450" t="s">
        <v>696</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5" customHeight="1" x14ac:dyDescent="0.15">
      <c r="A39" s="422" t="s">
        <v>427</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5" customHeight="1" x14ac:dyDescent="0.15">
      <c r="A40" s="422" t="s">
        <v>428</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5" customHeight="1" x14ac:dyDescent="0.15">
      <c r="A41" s="422" t="s">
        <v>429</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5" customHeight="1" x14ac:dyDescent="0.15">
      <c r="A42" s="422" t="s">
        <v>430</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5" customHeight="1" x14ac:dyDescent="0.15">
      <c r="A43" s="422" t="s">
        <v>431</v>
      </c>
      <c r="B43" s="454" t="s">
        <v>703</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5" customHeight="1" x14ac:dyDescent="0.15">
      <c r="A44" s="422" t="s">
        <v>704</v>
      </c>
      <c r="B44" s="458" t="s">
        <v>705</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5" customHeight="1" x14ac:dyDescent="0.15">
      <c r="A45" s="422" t="s">
        <v>706</v>
      </c>
      <c r="B45" s="460" t="s">
        <v>707</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5" customHeight="1" x14ac:dyDescent="0.15">
      <c r="A46" s="422" t="s">
        <v>708</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5" customHeight="1" x14ac:dyDescent="0.15">
      <c r="A47" s="422" t="s">
        <v>709</v>
      </c>
      <c r="B47" s="461" t="s">
        <v>261</v>
      </c>
      <c r="C47" s="459">
        <v>2</v>
      </c>
      <c r="D47" s="425">
        <v>1</v>
      </c>
      <c r="E47" s="425">
        <v>2</v>
      </c>
      <c r="F47" s="297"/>
      <c r="G47" s="297"/>
      <c r="H47" s="297"/>
      <c r="I47" s="300"/>
      <c r="J47" s="300"/>
      <c r="K47" s="300"/>
      <c r="L47" s="300"/>
      <c r="M47" s="300"/>
      <c r="N47" s="300"/>
      <c r="O47" s="300"/>
      <c r="P47" s="300"/>
      <c r="Q47" s="301"/>
    </row>
    <row r="48" spans="1:17" s="71" customFormat="1" ht="25" customHeight="1" x14ac:dyDescent="0.15">
      <c r="A48" s="422" t="s">
        <v>710</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5" customHeight="1" x14ac:dyDescent="0.15">
      <c r="A49" s="422" t="s">
        <v>711</v>
      </c>
      <c r="B49" s="462" t="s">
        <v>712</v>
      </c>
      <c r="C49" s="459">
        <v>1</v>
      </c>
      <c r="D49" s="425">
        <v>1.4</v>
      </c>
      <c r="E49" s="425">
        <v>14</v>
      </c>
      <c r="F49" s="297"/>
      <c r="G49" s="297"/>
      <c r="H49" s="297"/>
      <c r="I49" s="297"/>
      <c r="J49" s="300"/>
      <c r="K49" s="300"/>
      <c r="L49" s="300"/>
      <c r="M49" s="300"/>
      <c r="N49" s="300"/>
      <c r="O49" s="300"/>
      <c r="P49" s="300"/>
      <c r="Q49" s="301"/>
    </row>
    <row r="50" spans="1:17" s="71" customFormat="1" ht="25" customHeight="1" x14ac:dyDescent="0.15">
      <c r="A50" s="422" t="s">
        <v>713</v>
      </c>
      <c r="B50" s="463" t="s">
        <v>434</v>
      </c>
      <c r="C50" s="464">
        <v>1</v>
      </c>
      <c r="D50" s="464">
        <v>1.4</v>
      </c>
      <c r="E50" s="464">
        <v>2</v>
      </c>
      <c r="F50" s="297"/>
      <c r="G50" s="297"/>
      <c r="H50" s="297"/>
      <c r="I50" s="297"/>
      <c r="J50" s="300">
        <v>10</v>
      </c>
      <c r="K50" s="300"/>
      <c r="L50" s="300"/>
      <c r="M50" s="300"/>
      <c r="N50" s="300"/>
      <c r="O50" s="300"/>
      <c r="P50" s="300"/>
      <c r="Q50" s="1097" t="s">
        <v>552</v>
      </c>
    </row>
    <row r="51" spans="1:17" s="71" customFormat="1" ht="25" customHeight="1" x14ac:dyDescent="0.15">
      <c r="A51" s="465" t="s">
        <v>150</v>
      </c>
      <c r="B51" s="466" t="s">
        <v>153</v>
      </c>
      <c r="C51" s="425">
        <v>0</v>
      </c>
      <c r="D51" s="425">
        <v>0</v>
      </c>
      <c r="E51" s="425">
        <v>0</v>
      </c>
      <c r="F51" s="297"/>
      <c r="G51" s="297"/>
      <c r="H51" s="297"/>
      <c r="I51" s="297"/>
      <c r="J51" s="300">
        <v>15</v>
      </c>
      <c r="K51" s="300"/>
      <c r="L51" s="300"/>
      <c r="M51" s="300"/>
      <c r="N51" s="300"/>
      <c r="O51" s="300"/>
      <c r="P51" s="300"/>
      <c r="Q51" s="1097"/>
    </row>
    <row r="52" spans="1:17" s="71" customFormat="1" ht="25" customHeight="1" x14ac:dyDescent="0.15">
      <c r="A52" s="467" t="s">
        <v>235</v>
      </c>
      <c r="B52" s="422" t="s">
        <v>158</v>
      </c>
      <c r="C52" s="425">
        <v>4</v>
      </c>
      <c r="D52" s="425">
        <v>1.4</v>
      </c>
      <c r="E52" s="425">
        <v>4</v>
      </c>
      <c r="F52" s="297"/>
      <c r="G52" s="297"/>
      <c r="H52" s="297"/>
      <c r="I52" s="297"/>
      <c r="J52" s="300">
        <v>5</v>
      </c>
      <c r="K52" s="300"/>
      <c r="L52" s="300"/>
      <c r="M52" s="300"/>
      <c r="N52" s="300"/>
      <c r="O52" s="300"/>
      <c r="P52" s="300"/>
      <c r="Q52" s="1097"/>
    </row>
    <row r="53" spans="1:17" s="71" customFormat="1" ht="25" customHeight="1" x14ac:dyDescent="0.15">
      <c r="A53" s="467" t="s">
        <v>236</v>
      </c>
      <c r="B53" s="422" t="s">
        <v>159</v>
      </c>
      <c r="C53" s="425"/>
      <c r="D53" s="425"/>
      <c r="E53" s="425"/>
      <c r="F53" s="297"/>
      <c r="G53" s="297"/>
      <c r="H53" s="297"/>
      <c r="I53" s="300"/>
      <c r="J53" s="300"/>
      <c r="K53" s="300"/>
      <c r="L53" s="300"/>
      <c r="M53" s="300"/>
      <c r="N53" s="300"/>
      <c r="O53" s="300"/>
      <c r="P53" s="300"/>
      <c r="Q53" s="301"/>
    </row>
    <row r="54" spans="1:17" s="71" customFormat="1" ht="25" customHeight="1" x14ac:dyDescent="0.15">
      <c r="A54" s="467"/>
      <c r="B54" s="468" t="s">
        <v>358</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5" customHeight="1" x14ac:dyDescent="0.15">
      <c r="A55" s="465"/>
      <c r="B55" s="468" t="s">
        <v>548</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5" customHeight="1" x14ac:dyDescent="0.15">
      <c r="A56" s="467" t="s">
        <v>556</v>
      </c>
      <c r="B56" s="422" t="s">
        <v>549</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5" customHeight="1" x14ac:dyDescent="0.15">
      <c r="A57" s="467" t="s">
        <v>557</v>
      </c>
      <c r="B57" s="422" t="s">
        <v>550</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5" customHeight="1" x14ac:dyDescent="0.15">
      <c r="A58" s="467" t="s">
        <v>558</v>
      </c>
      <c r="B58" s="450" t="s">
        <v>551</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5" customHeight="1" x14ac:dyDescent="0.15">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5" customHeight="1" x14ac:dyDescent="0.15">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5" customHeight="1" x14ac:dyDescent="0.15">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5" customHeight="1" x14ac:dyDescent="0.15">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5" customHeight="1" x14ac:dyDescent="0.15">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5" customHeight="1" x14ac:dyDescent="0.15">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5" customHeight="1" x14ac:dyDescent="0.15">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5" customHeight="1" x14ac:dyDescent="0.15">
      <c r="A66" s="422" t="s">
        <v>234</v>
      </c>
      <c r="B66" s="423" t="s">
        <v>555</v>
      </c>
      <c r="C66" s="425">
        <v>3</v>
      </c>
      <c r="D66" s="425">
        <v>1</v>
      </c>
      <c r="E66" s="425">
        <v>1</v>
      </c>
      <c r="F66" s="297"/>
      <c r="G66" s="297"/>
      <c r="H66" s="297"/>
      <c r="I66" s="300"/>
      <c r="J66" s="300"/>
      <c r="K66" s="300"/>
      <c r="L66" s="300"/>
      <c r="M66" s="300"/>
      <c r="N66" s="300"/>
      <c r="O66" s="300"/>
      <c r="P66" s="300"/>
      <c r="Q66" s="301"/>
    </row>
    <row r="67" spans="1:17" s="71" customFormat="1" ht="25" customHeight="1" x14ac:dyDescent="0.15">
      <c r="A67" s="435" t="s">
        <v>150</v>
      </c>
      <c r="B67" s="436" t="s">
        <v>491</v>
      </c>
      <c r="C67" s="429"/>
      <c r="D67" s="429"/>
      <c r="E67" s="429"/>
      <c r="F67" s="297"/>
      <c r="G67" s="297"/>
      <c r="H67" s="297"/>
      <c r="I67" s="300"/>
      <c r="J67" s="300"/>
      <c r="K67" s="300"/>
      <c r="L67" s="300"/>
      <c r="M67" s="300"/>
      <c r="N67" s="300"/>
      <c r="O67" s="300"/>
      <c r="P67" s="300"/>
      <c r="Q67" s="301"/>
    </row>
    <row r="68" spans="1:17" s="71" customFormat="1" ht="25" customHeight="1" x14ac:dyDescent="0.15">
      <c r="A68" s="435"/>
      <c r="B68" s="428" t="s">
        <v>714</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5" customHeight="1" x14ac:dyDescent="0.15">
      <c r="A69" s="422"/>
      <c r="B69" s="468" t="s">
        <v>358</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5" customHeight="1" x14ac:dyDescent="0.15">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5" customHeight="1" x14ac:dyDescent="0.15">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5" customHeight="1" x14ac:dyDescent="0.15">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5" customHeight="1" x14ac:dyDescent="0.15">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5" customHeight="1" x14ac:dyDescent="0.15">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5" customHeight="1" x14ac:dyDescent="0.15">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5" customHeight="1" x14ac:dyDescent="0.15">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5" customHeight="1" x14ac:dyDescent="0.15">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5" customHeight="1" x14ac:dyDescent="0.15">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5" customHeight="1" x14ac:dyDescent="0.15">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5" customHeight="1" x14ac:dyDescent="0.15">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5" customHeight="1" x14ac:dyDescent="0.15">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5" customHeight="1" x14ac:dyDescent="0.15">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5" customHeight="1" x14ac:dyDescent="0.15">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5" customHeight="1" x14ac:dyDescent="0.15">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5" customHeight="1" x14ac:dyDescent="0.15">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5" customHeight="1" x14ac:dyDescent="0.15">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5" customHeight="1" x14ac:dyDescent="0.15">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5" customHeight="1" x14ac:dyDescent="0.15">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5" customHeight="1" x14ac:dyDescent="0.15">
      <c r="A89" s="473"/>
      <c r="B89" s="468" t="s">
        <v>358</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5" customHeight="1" x14ac:dyDescent="0.15">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5" customHeight="1" x14ac:dyDescent="0.15">
      <c r="A91" s="474"/>
      <c r="B91" s="474" t="s">
        <v>395</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5" customHeight="1" x14ac:dyDescent="0.15">
      <c r="A92" s="290" t="s">
        <v>19</v>
      </c>
      <c r="B92" s="290" t="s">
        <v>396</v>
      </c>
      <c r="C92" s="297"/>
      <c r="D92" s="297"/>
      <c r="E92" s="297"/>
      <c r="F92" s="297"/>
      <c r="G92" s="297"/>
      <c r="H92" s="297"/>
      <c r="I92" s="300"/>
      <c r="J92" s="300"/>
      <c r="K92" s="300"/>
      <c r="L92" s="300"/>
      <c r="M92" s="300"/>
      <c r="N92" s="300"/>
      <c r="O92" s="300"/>
      <c r="P92" s="300"/>
      <c r="Q92" s="301"/>
    </row>
    <row r="93" spans="1:17" s="71" customFormat="1" ht="25" customHeight="1" x14ac:dyDescent="0.15">
      <c r="A93" s="315" t="s">
        <v>398</v>
      </c>
      <c r="B93" s="315" t="s">
        <v>399</v>
      </c>
      <c r="C93" s="297"/>
      <c r="D93" s="297"/>
      <c r="E93" s="297"/>
      <c r="F93" s="297"/>
      <c r="G93" s="297"/>
      <c r="H93" s="297"/>
      <c r="I93" s="300"/>
      <c r="J93" s="300"/>
      <c r="K93" s="300"/>
      <c r="L93" s="300"/>
      <c r="M93" s="300"/>
      <c r="N93" s="300"/>
      <c r="O93" s="300"/>
      <c r="P93" s="300"/>
      <c r="Q93" s="301"/>
    </row>
    <row r="94" spans="1:17" s="71" customFormat="1" ht="25" customHeight="1" x14ac:dyDescent="0.15">
      <c r="A94" s="315">
        <v>1</v>
      </c>
      <c r="B94" s="315" t="s">
        <v>400</v>
      </c>
      <c r="C94" s="297"/>
      <c r="D94" s="297"/>
      <c r="E94" s="297"/>
      <c r="F94" s="297"/>
      <c r="G94" s="297"/>
      <c r="H94" s="297"/>
      <c r="I94" s="300"/>
      <c r="J94" s="300"/>
      <c r="K94" s="300"/>
      <c r="L94" s="300"/>
      <c r="M94" s="300"/>
      <c r="N94" s="300"/>
      <c r="O94" s="300"/>
      <c r="P94" s="300"/>
      <c r="Q94" s="301"/>
    </row>
    <row r="95" spans="1:17" s="71" customFormat="1" ht="25" customHeight="1" x14ac:dyDescent="0.15">
      <c r="A95" s="316" t="s">
        <v>149</v>
      </c>
      <c r="B95" s="317" t="s">
        <v>163</v>
      </c>
      <c r="C95" s="297"/>
      <c r="D95" s="297"/>
      <c r="E95" s="297"/>
      <c r="F95" s="297"/>
      <c r="G95" s="297"/>
      <c r="H95" s="297"/>
      <c r="I95" s="300"/>
      <c r="J95" s="300"/>
      <c r="K95" s="300"/>
      <c r="L95" s="300"/>
      <c r="M95" s="300"/>
      <c r="N95" s="300"/>
      <c r="O95" s="300"/>
      <c r="P95" s="300"/>
      <c r="Q95" s="301"/>
    </row>
    <row r="96" spans="1:17" s="71" customFormat="1" ht="25" customHeight="1" x14ac:dyDescent="0.15">
      <c r="A96" s="422" t="s">
        <v>229</v>
      </c>
      <c r="B96" s="423" t="s">
        <v>649</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5" customHeight="1" x14ac:dyDescent="0.15">
      <c r="A97" s="422" t="s">
        <v>230</v>
      </c>
      <c r="B97" s="423" t="s">
        <v>650</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5" customHeight="1" x14ac:dyDescent="0.15">
      <c r="A98" s="422" t="s">
        <v>231</v>
      </c>
      <c r="B98" s="423" t="s">
        <v>651</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5" customHeight="1" x14ac:dyDescent="0.15">
      <c r="A99" s="422" t="s">
        <v>231</v>
      </c>
      <c r="B99" s="423" t="s">
        <v>652</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5" customHeight="1" x14ac:dyDescent="0.15">
      <c r="A100" s="422" t="s">
        <v>232</v>
      </c>
      <c r="B100" s="423" t="s">
        <v>653</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5" customHeight="1" x14ac:dyDescent="0.15">
      <c r="A101" s="422" t="s">
        <v>233</v>
      </c>
      <c r="B101" s="423" t="s">
        <v>406</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5" customHeight="1" x14ac:dyDescent="0.15">
      <c r="A102" s="422" t="s">
        <v>285</v>
      </c>
      <c r="B102" s="423" t="s">
        <v>654</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5" customHeight="1" x14ac:dyDescent="0.15">
      <c r="A103" s="422" t="s">
        <v>286</v>
      </c>
      <c r="B103" s="423" t="s">
        <v>655</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5" customHeight="1" x14ac:dyDescent="0.15">
      <c r="A104" s="422" t="s">
        <v>287</v>
      </c>
      <c r="B104" s="423" t="s">
        <v>656</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5" customHeight="1" x14ac:dyDescent="0.15">
      <c r="A105" s="422" t="s">
        <v>288</v>
      </c>
      <c r="B105" s="423" t="s">
        <v>657</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5" customHeight="1" x14ac:dyDescent="0.15">
      <c r="A106" s="422" t="s">
        <v>289</v>
      </c>
      <c r="B106" s="423" t="s">
        <v>658</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5" customHeight="1" x14ac:dyDescent="0.15">
      <c r="A107" s="422" t="s">
        <v>292</v>
      </c>
      <c r="B107" s="423" t="s">
        <v>659</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5" customHeight="1" x14ac:dyDescent="0.15">
      <c r="A108" s="422" t="s">
        <v>293</v>
      </c>
      <c r="B108" s="423" t="s">
        <v>660</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5" customHeight="1" x14ac:dyDescent="0.15">
      <c r="A109" s="422" t="s">
        <v>294</v>
      </c>
      <c r="B109" s="423" t="s">
        <v>521</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5" customHeight="1" x14ac:dyDescent="0.15">
      <c r="A110" s="422" t="s">
        <v>295</v>
      </c>
      <c r="B110" s="426" t="s">
        <v>661</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5" customHeight="1" x14ac:dyDescent="0.15">
      <c r="A111" s="422" t="s">
        <v>416</v>
      </c>
      <c r="B111" s="426" t="s">
        <v>662</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5" customHeight="1" x14ac:dyDescent="0.15">
      <c r="A112" s="422" t="s">
        <v>417</v>
      </c>
      <c r="B112" s="426" t="s">
        <v>663</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5" customHeight="1" x14ac:dyDescent="0.15">
      <c r="A113" s="422" t="s">
        <v>418</v>
      </c>
      <c r="B113" s="426" t="s">
        <v>664</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5" customHeight="1" x14ac:dyDescent="0.15">
      <c r="A114" s="422" t="s">
        <v>419</v>
      </c>
      <c r="B114" s="426" t="s">
        <v>397</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5" customHeight="1" x14ac:dyDescent="0.15">
      <c r="A115" s="422" t="s">
        <v>420</v>
      </c>
      <c r="B115" s="426" t="s">
        <v>665</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5" customHeight="1" x14ac:dyDescent="0.15">
      <c r="A116" s="422"/>
      <c r="B116" s="426" t="s">
        <v>666</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5" customHeight="1" x14ac:dyDescent="0.15">
      <c r="A117" s="422" t="s">
        <v>421</v>
      </c>
      <c r="B117" s="426" t="s">
        <v>667</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5" customHeight="1" x14ac:dyDescent="0.15">
      <c r="A118" s="422"/>
      <c r="B118" s="426" t="s">
        <v>668</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5" customHeight="1" x14ac:dyDescent="0.15">
      <c r="A119" s="422" t="s">
        <v>422</v>
      </c>
      <c r="B119" s="426" t="s">
        <v>669</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5" customHeight="1" x14ac:dyDescent="0.15">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5" customHeight="1" x14ac:dyDescent="0.15">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5" customHeight="1" x14ac:dyDescent="0.15">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5" customHeight="1" x14ac:dyDescent="0.15">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5" customHeight="1" x14ac:dyDescent="0.15">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5" customHeight="1" x14ac:dyDescent="0.15">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5" customHeight="1" x14ac:dyDescent="0.15">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5" customHeight="1" x14ac:dyDescent="0.15">
      <c r="A127" s="427"/>
      <c r="B127" s="439" t="s">
        <v>401</v>
      </c>
      <c r="C127" s="429">
        <v>4</v>
      </c>
      <c r="D127" s="429">
        <v>1.4</v>
      </c>
      <c r="E127" s="429">
        <v>6</v>
      </c>
      <c r="F127" s="297"/>
      <c r="G127" s="294"/>
      <c r="H127" s="294"/>
      <c r="I127" s="294"/>
      <c r="J127" s="294"/>
      <c r="K127" s="294"/>
      <c r="L127" s="300"/>
      <c r="M127" s="300"/>
      <c r="N127" s="300"/>
      <c r="O127" s="300"/>
      <c r="P127" s="300"/>
      <c r="Q127" s="301"/>
    </row>
    <row r="128" spans="1:17" s="71" customFormat="1" ht="25" customHeight="1" x14ac:dyDescent="0.15">
      <c r="A128" s="430">
        <v>2</v>
      </c>
      <c r="B128" s="430" t="s">
        <v>523</v>
      </c>
      <c r="C128" s="429"/>
      <c r="D128" s="429"/>
      <c r="E128" s="429"/>
      <c r="F128" s="318"/>
      <c r="G128" s="320">
        <v>70</v>
      </c>
      <c r="H128" s="297"/>
      <c r="I128" s="297"/>
      <c r="J128" s="319">
        <v>5</v>
      </c>
      <c r="K128" s="298"/>
      <c r="L128" s="300"/>
      <c r="M128" s="300"/>
      <c r="N128" s="300"/>
      <c r="O128" s="300"/>
      <c r="P128" s="300"/>
      <c r="Q128" s="1097" t="s">
        <v>552</v>
      </c>
    </row>
    <row r="129" spans="1:17" s="71" customFormat="1" ht="25" customHeight="1" x14ac:dyDescent="0.15">
      <c r="A129" s="431" t="s">
        <v>149</v>
      </c>
      <c r="B129" s="432" t="s">
        <v>167</v>
      </c>
      <c r="C129" s="429"/>
      <c r="D129" s="429"/>
      <c r="E129" s="429"/>
      <c r="F129" s="318"/>
      <c r="G129" s="320">
        <v>70</v>
      </c>
      <c r="H129" s="297"/>
      <c r="I129" s="297"/>
      <c r="J129" s="319">
        <v>5</v>
      </c>
      <c r="K129" s="298"/>
      <c r="L129" s="300"/>
      <c r="M129" s="300"/>
      <c r="N129" s="300"/>
      <c r="O129" s="300"/>
      <c r="P129" s="300"/>
      <c r="Q129" s="1097"/>
    </row>
    <row r="130" spans="1:17" s="71" customFormat="1" ht="25" customHeight="1" x14ac:dyDescent="0.15">
      <c r="A130" s="428" t="s">
        <v>229</v>
      </c>
      <c r="B130" s="433" t="s">
        <v>670</v>
      </c>
      <c r="C130" s="429">
        <v>3</v>
      </c>
      <c r="D130" s="429">
        <v>1</v>
      </c>
      <c r="E130" s="429">
        <v>1</v>
      </c>
      <c r="F130" s="302"/>
      <c r="G130" s="320">
        <v>70</v>
      </c>
      <c r="H130" s="298"/>
      <c r="I130" s="298"/>
      <c r="J130" s="319">
        <v>5</v>
      </c>
      <c r="K130" s="298"/>
      <c r="L130" s="298"/>
      <c r="M130" s="300"/>
      <c r="N130" s="300"/>
      <c r="O130" s="300"/>
      <c r="P130" s="300"/>
      <c r="Q130" s="1097"/>
    </row>
    <row r="131" spans="1:17" s="71" customFormat="1" ht="25" customHeight="1" x14ac:dyDescent="0.15">
      <c r="A131" s="428" t="s">
        <v>230</v>
      </c>
      <c r="B131" s="433" t="s">
        <v>671</v>
      </c>
      <c r="C131" s="429">
        <v>3</v>
      </c>
      <c r="D131" s="429">
        <v>1</v>
      </c>
      <c r="E131" s="429">
        <v>1</v>
      </c>
      <c r="F131" s="302"/>
      <c r="G131" s="320">
        <v>70</v>
      </c>
      <c r="H131" s="298"/>
      <c r="I131" s="298"/>
      <c r="J131" s="319">
        <v>5</v>
      </c>
      <c r="K131" s="298"/>
      <c r="L131" s="298"/>
      <c r="M131" s="300"/>
      <c r="N131" s="300"/>
      <c r="O131" s="300"/>
      <c r="P131" s="300"/>
      <c r="Q131" s="1097"/>
    </row>
    <row r="132" spans="1:17" s="71" customFormat="1" ht="25" customHeight="1" x14ac:dyDescent="0.15">
      <c r="A132" s="428" t="s">
        <v>231</v>
      </c>
      <c r="B132" s="433" t="s">
        <v>672</v>
      </c>
      <c r="C132" s="429">
        <v>3</v>
      </c>
      <c r="D132" s="429">
        <v>1</v>
      </c>
      <c r="E132" s="429">
        <v>1</v>
      </c>
      <c r="F132" s="302"/>
      <c r="G132" s="320">
        <v>70</v>
      </c>
      <c r="H132" s="298"/>
      <c r="I132" s="298"/>
      <c r="J132" s="319">
        <v>5</v>
      </c>
      <c r="K132" s="298"/>
      <c r="L132" s="298"/>
      <c r="M132" s="300"/>
      <c r="N132" s="300"/>
      <c r="O132" s="300"/>
      <c r="P132" s="300"/>
      <c r="Q132" s="1097"/>
    </row>
    <row r="133" spans="1:17" s="71" customFormat="1" ht="25" customHeight="1" x14ac:dyDescent="0.15">
      <c r="A133" s="428" t="s">
        <v>232</v>
      </c>
      <c r="B133" s="433" t="s">
        <v>673</v>
      </c>
      <c r="C133" s="429">
        <v>3</v>
      </c>
      <c r="D133" s="429">
        <v>1</v>
      </c>
      <c r="E133" s="429">
        <v>1</v>
      </c>
      <c r="F133" s="302"/>
      <c r="G133" s="320">
        <v>70</v>
      </c>
      <c r="H133" s="298"/>
      <c r="I133" s="298"/>
      <c r="J133" s="319">
        <v>5</v>
      </c>
      <c r="K133" s="298"/>
      <c r="L133" s="298"/>
      <c r="M133" s="300"/>
      <c r="N133" s="300"/>
      <c r="O133" s="300"/>
      <c r="P133" s="300"/>
      <c r="Q133" s="1097"/>
    </row>
    <row r="134" spans="1:17" s="71" customFormat="1" ht="25" customHeight="1" x14ac:dyDescent="0.15">
      <c r="A134" s="428" t="s">
        <v>233</v>
      </c>
      <c r="B134" s="428" t="s">
        <v>522</v>
      </c>
      <c r="C134" s="429">
        <v>3</v>
      </c>
      <c r="D134" s="429">
        <v>1</v>
      </c>
      <c r="E134" s="429">
        <v>1</v>
      </c>
      <c r="F134" s="302"/>
      <c r="G134" s="320">
        <v>70</v>
      </c>
      <c r="H134" s="298"/>
      <c r="I134" s="298"/>
      <c r="J134" s="319">
        <v>5</v>
      </c>
      <c r="K134" s="298"/>
      <c r="L134" s="298"/>
      <c r="M134" s="300"/>
      <c r="N134" s="300"/>
      <c r="O134" s="300"/>
      <c r="P134" s="300"/>
      <c r="Q134" s="1097"/>
    </row>
    <row r="135" spans="1:17" s="71" customFormat="1" ht="25" customHeight="1" x14ac:dyDescent="0.15">
      <c r="A135" s="428" t="s">
        <v>234</v>
      </c>
      <c r="B135" s="434" t="s">
        <v>674</v>
      </c>
      <c r="C135" s="429">
        <v>3</v>
      </c>
      <c r="D135" s="429">
        <v>1</v>
      </c>
      <c r="E135" s="429">
        <v>1</v>
      </c>
      <c r="F135" s="308"/>
      <c r="G135" s="308"/>
      <c r="H135" s="308"/>
      <c r="I135" s="294"/>
      <c r="J135" s="294"/>
      <c r="K135" s="294"/>
      <c r="L135" s="300"/>
      <c r="M135" s="300"/>
      <c r="N135" s="300"/>
      <c r="O135" s="300"/>
      <c r="P135" s="300"/>
      <c r="Q135" s="301"/>
    </row>
    <row r="136" spans="1:17" s="71" customFormat="1" ht="25" customHeight="1" x14ac:dyDescent="0.15">
      <c r="A136" s="427" t="s">
        <v>285</v>
      </c>
      <c r="B136" s="434" t="s">
        <v>675</v>
      </c>
      <c r="C136" s="429">
        <v>3</v>
      </c>
      <c r="D136" s="429">
        <v>1</v>
      </c>
      <c r="E136" s="429">
        <v>1</v>
      </c>
      <c r="F136" s="308"/>
      <c r="G136" s="308"/>
      <c r="H136" s="308"/>
      <c r="I136" s="294"/>
      <c r="J136" s="294"/>
      <c r="K136" s="294"/>
      <c r="L136" s="300"/>
      <c r="M136" s="300"/>
      <c r="N136" s="300"/>
      <c r="O136" s="300"/>
      <c r="P136" s="300"/>
      <c r="Q136" s="301"/>
    </row>
    <row r="137" spans="1:17" s="71" customFormat="1" ht="25" customHeight="1" x14ac:dyDescent="0.15">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5" customHeight="1" x14ac:dyDescent="0.15">
      <c r="A138" s="435" t="s">
        <v>150</v>
      </c>
      <c r="B138" s="436" t="s">
        <v>491</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5" customHeight="1" x14ac:dyDescent="0.15">
      <c r="A139" s="435"/>
      <c r="B139" s="428" t="s">
        <v>676</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5" customHeight="1" x14ac:dyDescent="0.15">
      <c r="A140" s="427"/>
      <c r="B140" s="437" t="s">
        <v>401</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5" customHeight="1" x14ac:dyDescent="0.15">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5" customHeight="1" x14ac:dyDescent="0.15">
      <c r="A142" s="430" t="s">
        <v>402</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5" customHeight="1" x14ac:dyDescent="0.15">
      <c r="A143" s="427" t="s">
        <v>231</v>
      </c>
      <c r="B143" s="438" t="s">
        <v>677</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5" customHeight="1" x14ac:dyDescent="0.15">
      <c r="A144" s="427" t="s">
        <v>232</v>
      </c>
      <c r="B144" s="438" t="s">
        <v>678</v>
      </c>
      <c r="C144" s="429">
        <v>3</v>
      </c>
      <c r="D144" s="429">
        <v>1</v>
      </c>
      <c r="E144" s="429">
        <v>7</v>
      </c>
      <c r="F144" s="308"/>
      <c r="G144" s="308"/>
      <c r="H144" s="308"/>
      <c r="I144" s="325"/>
      <c r="J144" s="325"/>
      <c r="K144" s="294"/>
      <c r="L144" s="300"/>
      <c r="M144" s="300"/>
      <c r="N144" s="300"/>
      <c r="O144" s="300"/>
      <c r="P144" s="300"/>
      <c r="Q144" s="301"/>
    </row>
    <row r="145" spans="1:17" s="71" customFormat="1" ht="25" customHeight="1" x14ac:dyDescent="0.15">
      <c r="A145" s="427" t="s">
        <v>233</v>
      </c>
      <c r="B145" s="438" t="s">
        <v>679</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5" customHeight="1" x14ac:dyDescent="0.15">
      <c r="A146" s="427" t="s">
        <v>234</v>
      </c>
      <c r="B146" s="438" t="s">
        <v>680</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5" customHeight="1" x14ac:dyDescent="0.15">
      <c r="A147" s="427" t="s">
        <v>285</v>
      </c>
      <c r="B147" s="438" t="s">
        <v>681</v>
      </c>
      <c r="C147" s="429">
        <v>2</v>
      </c>
      <c r="D147" s="429">
        <v>1</v>
      </c>
      <c r="E147" s="429">
        <v>10</v>
      </c>
      <c r="F147" s="308"/>
      <c r="G147" s="308"/>
      <c r="H147" s="308"/>
      <c r="I147" s="325"/>
      <c r="J147" s="300"/>
      <c r="K147" s="300"/>
      <c r="L147" s="300"/>
      <c r="M147" s="300"/>
      <c r="N147" s="300"/>
      <c r="O147" s="300"/>
      <c r="P147" s="300"/>
      <c r="Q147" s="301"/>
    </row>
    <row r="148" spans="1:17" s="71" customFormat="1" ht="25" customHeight="1" x14ac:dyDescent="0.15">
      <c r="A148" s="427" t="s">
        <v>287</v>
      </c>
      <c r="B148" s="434" t="s">
        <v>682</v>
      </c>
      <c r="C148" s="429">
        <v>3</v>
      </c>
      <c r="D148" s="429">
        <v>1</v>
      </c>
      <c r="E148" s="429">
        <v>10</v>
      </c>
      <c r="F148" s="308"/>
      <c r="G148" s="308"/>
      <c r="H148" s="308"/>
      <c r="I148" s="325"/>
      <c r="J148" s="300"/>
      <c r="K148" s="300"/>
      <c r="L148" s="300"/>
      <c r="M148" s="300"/>
      <c r="N148" s="300"/>
      <c r="O148" s="300"/>
      <c r="P148" s="300"/>
      <c r="Q148" s="301"/>
    </row>
    <row r="149" spans="1:17" s="71" customFormat="1" ht="25" customHeight="1" x14ac:dyDescent="0.15">
      <c r="A149" s="427" t="s">
        <v>289</v>
      </c>
      <c r="B149" s="428" t="s">
        <v>683</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5" customHeight="1" x14ac:dyDescent="0.15">
      <c r="A150" s="427" t="s">
        <v>292</v>
      </c>
      <c r="B150" s="428" t="s">
        <v>409</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5" customHeight="1" x14ac:dyDescent="0.15">
      <c r="A151" s="427" t="s">
        <v>293</v>
      </c>
      <c r="B151" s="428" t="s">
        <v>684</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5" customHeight="1" x14ac:dyDescent="0.15">
      <c r="A152" s="427" t="s">
        <v>294</v>
      </c>
      <c r="B152" s="428" t="s">
        <v>685</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5" customHeight="1" x14ac:dyDescent="0.15">
      <c r="A153" s="427" t="s">
        <v>295</v>
      </c>
      <c r="B153" s="428" t="s">
        <v>686</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5" customHeight="1" x14ac:dyDescent="0.15">
      <c r="A154" s="324" t="s">
        <v>234</v>
      </c>
      <c r="B154" s="327" t="s">
        <v>403</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5" customHeight="1" x14ac:dyDescent="0.15">
      <c r="A155" s="324" t="s">
        <v>285</v>
      </c>
      <c r="B155" s="327" t="s">
        <v>404</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5" customHeight="1" x14ac:dyDescent="0.15">
      <c r="A156" s="324" t="s">
        <v>286</v>
      </c>
      <c r="B156" s="327" t="s">
        <v>405</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5" customHeight="1" x14ac:dyDescent="0.15">
      <c r="A157" s="324" t="s">
        <v>287</v>
      </c>
      <c r="B157" s="323" t="s">
        <v>406</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5" customHeight="1" x14ac:dyDescent="0.15">
      <c r="A158" s="324" t="s">
        <v>288</v>
      </c>
      <c r="B158" s="323" t="s">
        <v>407</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5" customHeight="1" x14ac:dyDescent="0.15">
      <c r="A159" s="324" t="s">
        <v>289</v>
      </c>
      <c r="B159" s="321" t="s">
        <v>408</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5" customHeight="1" x14ac:dyDescent="0.15">
      <c r="A160" s="324" t="s">
        <v>292</v>
      </c>
      <c r="B160" s="321" t="s">
        <v>409</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5" customHeight="1" x14ac:dyDescent="0.15">
      <c r="A161" s="324" t="s">
        <v>293</v>
      </c>
      <c r="B161" s="321" t="s">
        <v>410</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5" customHeight="1" x14ac:dyDescent="0.15">
      <c r="A162" s="324" t="s">
        <v>294</v>
      </c>
      <c r="B162" s="321" t="s">
        <v>411</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5" customHeight="1" x14ac:dyDescent="0.15">
      <c r="A163" s="324" t="s">
        <v>295</v>
      </c>
      <c r="B163" s="321" t="s">
        <v>412</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5" customHeight="1" x14ac:dyDescent="0.15">
      <c r="A164" s="324"/>
      <c r="B164" s="328" t="s">
        <v>413</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5" customHeight="1" x14ac:dyDescent="0.15">
      <c r="A165" s="330"/>
      <c r="B165" s="331" t="s">
        <v>414</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2065.5</v>
      </c>
      <c r="N165" s="312">
        <f>I165-M165</f>
        <v>56833.350000000006</v>
      </c>
      <c r="O165" s="313">
        <f>'Bieu3 GDMN'!O25</f>
        <v>1659.75</v>
      </c>
      <c r="P165" s="313">
        <f>'Bieu3 GDMN'!P25</f>
        <v>794</v>
      </c>
      <c r="Q165" s="314"/>
    </row>
    <row r="166" spans="1:17" s="71" customFormat="1" ht="25" customHeight="1" x14ac:dyDescent="0.15">
      <c r="A166" s="333"/>
      <c r="B166" s="334"/>
      <c r="C166" s="335"/>
      <c r="D166" s="335"/>
      <c r="E166" s="335"/>
      <c r="F166" s="335"/>
      <c r="G166" s="335"/>
      <c r="H166" s="335"/>
      <c r="I166" s="336"/>
      <c r="J166" s="300"/>
      <c r="K166" s="300"/>
      <c r="L166" s="300"/>
      <c r="M166" s="300"/>
      <c r="N166" s="300"/>
      <c r="O166" s="300"/>
      <c r="P166" s="300"/>
      <c r="Q166" s="301"/>
    </row>
    <row r="167" spans="1:17" s="71" customFormat="1" ht="25" customHeight="1" x14ac:dyDescent="0.15">
      <c r="A167" s="337" t="s">
        <v>443</v>
      </c>
      <c r="B167" s="337" t="s">
        <v>444</v>
      </c>
      <c r="C167" s="338"/>
      <c r="D167" s="338"/>
      <c r="E167" s="338"/>
      <c r="F167" s="369"/>
      <c r="G167" s="338"/>
      <c r="H167" s="335"/>
      <c r="I167" s="336"/>
      <c r="J167" s="300"/>
      <c r="K167" s="300"/>
      <c r="L167" s="300"/>
      <c r="M167" s="300"/>
      <c r="N167" s="300"/>
      <c r="O167" s="300"/>
      <c r="P167" s="300"/>
      <c r="Q167" s="301"/>
    </row>
    <row r="168" spans="1:17" s="71" customFormat="1" ht="25" customHeight="1" x14ac:dyDescent="0.15">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5" customHeight="1" x14ac:dyDescent="0.15">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5" customHeight="1" x14ac:dyDescent="0.15">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5" customHeight="1" x14ac:dyDescent="0.15">
      <c r="A171" s="422" t="s">
        <v>229</v>
      </c>
      <c r="B171" s="423" t="s">
        <v>736</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5" customHeight="1" x14ac:dyDescent="0.15">
      <c r="A172" s="422" t="s">
        <v>230</v>
      </c>
      <c r="B172" s="423" t="s">
        <v>737</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5" customHeight="1" x14ac:dyDescent="0.15">
      <c r="A173" s="422" t="s">
        <v>232</v>
      </c>
      <c r="B173" s="423" t="s">
        <v>738</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5" customHeight="1" x14ac:dyDescent="0.15">
      <c r="A174" s="422" t="s">
        <v>233</v>
      </c>
      <c r="B174" s="423" t="s">
        <v>739</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5" customHeight="1" x14ac:dyDescent="0.15">
      <c r="A175" s="422" t="s">
        <v>234</v>
      </c>
      <c r="B175" s="423" t="s">
        <v>432</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5" customHeight="1" x14ac:dyDescent="0.15">
      <c r="A176" s="422" t="s">
        <v>288</v>
      </c>
      <c r="B176" s="423" t="s">
        <v>740</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5" customHeight="1" x14ac:dyDescent="0.15">
      <c r="A177" s="422" t="s">
        <v>289</v>
      </c>
      <c r="B177" s="423" t="s">
        <v>433</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5" customHeight="1" x14ac:dyDescent="0.15">
      <c r="A178" s="422" t="s">
        <v>292</v>
      </c>
      <c r="B178" s="423" t="s">
        <v>741</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5" customHeight="1" x14ac:dyDescent="0.15">
      <c r="A179" s="422" t="s">
        <v>293</v>
      </c>
      <c r="B179" s="423" t="s">
        <v>742</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5" customHeight="1" x14ac:dyDescent="0.15">
      <c r="A180" s="422" t="s">
        <v>294</v>
      </c>
      <c r="B180" s="423" t="s">
        <v>434</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5" customHeight="1" x14ac:dyDescent="0.15">
      <c r="A181" s="422" t="s">
        <v>295</v>
      </c>
      <c r="B181" s="450" t="s">
        <v>435</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5" customHeight="1" x14ac:dyDescent="0.15">
      <c r="A182" s="427"/>
      <c r="B182" s="437" t="s">
        <v>401</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5" customHeight="1" x14ac:dyDescent="0.15">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5" customHeight="1" x14ac:dyDescent="0.15">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5" customHeight="1" x14ac:dyDescent="0.15">
      <c r="A185" s="422" t="s">
        <v>229</v>
      </c>
      <c r="B185" s="423" t="s">
        <v>436</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5" customHeight="1" x14ac:dyDescent="0.15">
      <c r="A186" s="422" t="s">
        <v>230</v>
      </c>
      <c r="B186" s="423" t="s">
        <v>437</v>
      </c>
      <c r="C186" s="450">
        <v>3</v>
      </c>
      <c r="D186" s="512">
        <v>1</v>
      </c>
      <c r="E186" s="513">
        <v>1</v>
      </c>
      <c r="F186" s="346"/>
      <c r="G186" s="346"/>
      <c r="H186" s="335"/>
      <c r="I186" s="336"/>
      <c r="J186" s="300"/>
      <c r="K186" s="300"/>
      <c r="L186" s="300"/>
      <c r="M186" s="300"/>
      <c r="N186" s="300"/>
      <c r="O186" s="300"/>
      <c r="P186" s="300"/>
      <c r="Q186" s="301"/>
    </row>
    <row r="187" spans="1:17" s="71" customFormat="1" ht="25" customHeight="1" x14ac:dyDescent="0.15">
      <c r="A187" s="422" t="s">
        <v>231</v>
      </c>
      <c r="B187" s="438" t="s">
        <v>438</v>
      </c>
      <c r="C187" s="450">
        <v>3</v>
      </c>
      <c r="D187" s="512">
        <v>1</v>
      </c>
      <c r="E187" s="513">
        <v>1</v>
      </c>
      <c r="F187" s="346"/>
      <c r="G187" s="346"/>
      <c r="H187" s="335"/>
      <c r="I187" s="336"/>
      <c r="J187" s="300"/>
      <c r="K187" s="300"/>
      <c r="L187" s="300"/>
      <c r="M187" s="300"/>
      <c r="N187" s="300"/>
      <c r="O187" s="300"/>
      <c r="P187" s="300"/>
      <c r="Q187" s="301"/>
    </row>
    <row r="188" spans="1:17" s="71" customFormat="1" ht="25" customHeight="1" x14ac:dyDescent="0.15">
      <c r="A188" s="422" t="s">
        <v>232</v>
      </c>
      <c r="B188" s="423" t="s">
        <v>439</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5" customHeight="1" x14ac:dyDescent="0.15">
      <c r="A189" s="422" t="s">
        <v>233</v>
      </c>
      <c r="B189" s="426" t="s">
        <v>440</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5" customHeight="1" x14ac:dyDescent="0.15">
      <c r="A190" s="422" t="s">
        <v>234</v>
      </c>
      <c r="B190" s="426" t="s">
        <v>441</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5" customHeight="1" x14ac:dyDescent="0.15">
      <c r="A191" s="422" t="s">
        <v>285</v>
      </c>
      <c r="B191" s="426" t="s">
        <v>442</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5" customHeight="1" x14ac:dyDescent="0.15">
      <c r="A192" s="427"/>
      <c r="B192" s="515" t="s">
        <v>401</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5" customHeight="1" x14ac:dyDescent="0.15">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5" customHeight="1" x14ac:dyDescent="0.15">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5" customHeight="1" x14ac:dyDescent="0.15">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5" customHeight="1" x14ac:dyDescent="0.15">
      <c r="A196" s="467" t="s">
        <v>229</v>
      </c>
      <c r="B196" s="423" t="s">
        <v>743</v>
      </c>
      <c r="C196" s="513">
        <v>5</v>
      </c>
      <c r="D196" s="512">
        <v>1</v>
      </c>
      <c r="E196" s="425">
        <v>25</v>
      </c>
      <c r="F196" s="346"/>
      <c r="G196" s="346"/>
      <c r="H196" s="346"/>
      <c r="I196" s="347"/>
      <c r="J196" s="347"/>
      <c r="K196" s="347"/>
      <c r="L196" s="347"/>
      <c r="M196" s="347"/>
      <c r="N196" s="347"/>
      <c r="O196" s="347"/>
      <c r="P196" s="347"/>
      <c r="Q196" s="348"/>
    </row>
    <row r="197" spans="1:17" s="71" customFormat="1" ht="25" customHeight="1" x14ac:dyDescent="0.15">
      <c r="A197" s="467" t="s">
        <v>230</v>
      </c>
      <c r="B197" s="423" t="s">
        <v>744</v>
      </c>
      <c r="C197" s="513">
        <v>5</v>
      </c>
      <c r="D197" s="512">
        <v>1</v>
      </c>
      <c r="E197" s="425">
        <v>26</v>
      </c>
      <c r="F197" s="346"/>
      <c r="G197" s="346"/>
      <c r="H197" s="346"/>
      <c r="I197" s="347"/>
      <c r="J197" s="347"/>
      <c r="K197" s="347"/>
      <c r="L197" s="347"/>
      <c r="M197" s="347"/>
      <c r="N197" s="347"/>
      <c r="O197" s="347"/>
      <c r="P197" s="347"/>
      <c r="Q197" s="348"/>
    </row>
    <row r="198" spans="1:17" s="71" customFormat="1" ht="25" customHeight="1" x14ac:dyDescent="0.15">
      <c r="A198" s="427"/>
      <c r="B198" s="437" t="s">
        <v>401</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5" customHeight="1" x14ac:dyDescent="0.15">
      <c r="A199" s="483"/>
      <c r="B199" s="488" t="s">
        <v>445</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5" customHeight="1" x14ac:dyDescent="0.15">
      <c r="A200" s="339" t="s">
        <v>452</v>
      </c>
      <c r="B200" s="374" t="s">
        <v>453</v>
      </c>
      <c r="C200" s="338"/>
      <c r="D200" s="338"/>
      <c r="E200" s="338"/>
      <c r="F200" s="369"/>
      <c r="G200" s="338"/>
      <c r="H200" s="338"/>
      <c r="I200" s="338"/>
      <c r="J200" s="300"/>
      <c r="K200" s="300"/>
      <c r="L200" s="300"/>
      <c r="M200" s="300"/>
      <c r="N200" s="300"/>
      <c r="O200" s="300"/>
      <c r="P200" s="300"/>
      <c r="Q200" s="301"/>
    </row>
    <row r="201" spans="1:17" s="71" customFormat="1" ht="25" customHeight="1" x14ac:dyDescent="0.15">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5" customHeight="1" x14ac:dyDescent="0.15">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5" customHeight="1" x14ac:dyDescent="0.15">
      <c r="A203" s="422" t="s">
        <v>229</v>
      </c>
      <c r="B203" s="423" t="s">
        <v>745</v>
      </c>
      <c r="C203" s="424">
        <v>4</v>
      </c>
      <c r="D203" s="424">
        <v>1</v>
      </c>
      <c r="E203" s="424">
        <v>10</v>
      </c>
      <c r="F203" s="346"/>
      <c r="G203" s="342"/>
      <c r="H203" s="342"/>
      <c r="I203" s="349"/>
      <c r="J203" s="300"/>
      <c r="K203" s="300"/>
      <c r="L203" s="300"/>
      <c r="M203" s="300"/>
      <c r="N203" s="300"/>
      <c r="O203" s="300"/>
      <c r="P203" s="300"/>
      <c r="Q203" s="301"/>
    </row>
    <row r="204" spans="1:17" s="71" customFormat="1" ht="25" customHeight="1" x14ac:dyDescent="0.15">
      <c r="A204" s="422" t="s">
        <v>230</v>
      </c>
      <c r="B204" s="423" t="s">
        <v>746</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5" customHeight="1" x14ac:dyDescent="0.15">
      <c r="A205" s="422" t="s">
        <v>231</v>
      </c>
      <c r="B205" s="438" t="s">
        <v>447</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5" customHeight="1" x14ac:dyDescent="0.15">
      <c r="A206" s="422" t="s">
        <v>232</v>
      </c>
      <c r="B206" s="438" t="s">
        <v>448</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5" customHeight="1" x14ac:dyDescent="0.15">
      <c r="A207" s="422" t="s">
        <v>233</v>
      </c>
      <c r="B207" s="438" t="s">
        <v>449</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5" customHeight="1" x14ac:dyDescent="0.15">
      <c r="A208" s="422" t="s">
        <v>234</v>
      </c>
      <c r="B208" s="426" t="s">
        <v>450</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5" customHeight="1" x14ac:dyDescent="0.15">
      <c r="A209" s="422" t="s">
        <v>747</v>
      </c>
      <c r="B209" s="426" t="s">
        <v>748</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5" customHeight="1" x14ac:dyDescent="0.15">
      <c r="A210" s="422" t="s">
        <v>749</v>
      </c>
      <c r="B210" s="426" t="s">
        <v>750</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5" customHeight="1" x14ac:dyDescent="0.15">
      <c r="A211" s="422" t="s">
        <v>285</v>
      </c>
      <c r="B211" s="426" t="s">
        <v>451</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5" customHeight="1" x14ac:dyDescent="0.15">
      <c r="A212" s="427"/>
      <c r="B212" s="437" t="s">
        <v>401</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5" customHeight="1" x14ac:dyDescent="0.15">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5" customHeight="1" x14ac:dyDescent="0.15">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5" customHeight="1" x14ac:dyDescent="0.15">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5" customHeight="1" x14ac:dyDescent="0.15">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5" customHeight="1" x14ac:dyDescent="0.15">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5" customHeight="1" x14ac:dyDescent="0.15">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5" customHeight="1" x14ac:dyDescent="0.15">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5" customHeight="1" x14ac:dyDescent="0.15">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5" customHeight="1" x14ac:dyDescent="0.15">
      <c r="A221" s="422" t="s">
        <v>229</v>
      </c>
      <c r="B221" s="438" t="s">
        <v>454</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5" customHeight="1" x14ac:dyDescent="0.15">
      <c r="A222" s="422" t="s">
        <v>230</v>
      </c>
      <c r="B222" s="438" t="s">
        <v>455</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5" customHeight="1" x14ac:dyDescent="0.15">
      <c r="A223" s="422"/>
      <c r="B223" s="438" t="s">
        <v>751</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5" customHeight="1" x14ac:dyDescent="0.15">
      <c r="A224" s="422" t="s">
        <v>231</v>
      </c>
      <c r="B224" s="423" t="s">
        <v>456</v>
      </c>
      <c r="C224" s="425">
        <v>3</v>
      </c>
      <c r="D224" s="425">
        <v>1</v>
      </c>
      <c r="E224" s="425">
        <v>3</v>
      </c>
      <c r="F224" s="346"/>
      <c r="G224" s="346"/>
      <c r="H224" s="346"/>
      <c r="I224" s="347"/>
      <c r="J224" s="347"/>
      <c r="K224" s="347"/>
      <c r="L224" s="347"/>
      <c r="M224" s="347"/>
      <c r="N224" s="300"/>
      <c r="O224" s="300"/>
      <c r="P224" s="300"/>
      <c r="Q224" s="301"/>
    </row>
    <row r="225" spans="1:17" s="71" customFormat="1" ht="25" customHeight="1" x14ac:dyDescent="0.15">
      <c r="A225" s="422"/>
      <c r="B225" s="476" t="s">
        <v>401</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5" customHeight="1" x14ac:dyDescent="0.15">
      <c r="A226" s="465" t="s">
        <v>150</v>
      </c>
      <c r="B226" s="466" t="s">
        <v>752</v>
      </c>
      <c r="C226" s="425"/>
      <c r="D226" s="425"/>
      <c r="E226" s="425"/>
      <c r="F226" s="346"/>
      <c r="G226" s="346"/>
      <c r="H226" s="346"/>
      <c r="I226" s="347"/>
      <c r="J226" s="347"/>
      <c r="K226" s="347"/>
      <c r="L226" s="347"/>
      <c r="M226" s="347"/>
      <c r="N226" s="300"/>
      <c r="O226" s="300"/>
      <c r="P226" s="300"/>
      <c r="Q226" s="301"/>
    </row>
    <row r="227" spans="1:17" s="71" customFormat="1" ht="25" customHeight="1" x14ac:dyDescent="0.15">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5" customHeight="1" x14ac:dyDescent="0.15">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5" customHeight="1" x14ac:dyDescent="0.15">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5" customHeight="1" x14ac:dyDescent="0.15">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5" customHeight="1" x14ac:dyDescent="0.15">
      <c r="A231" s="467"/>
      <c r="B231" s="468" t="s">
        <v>459</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5" customHeight="1" x14ac:dyDescent="0.15">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5" customHeight="1" x14ac:dyDescent="0.15">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5" customHeight="1" x14ac:dyDescent="0.15">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5" customHeight="1" x14ac:dyDescent="0.15">
      <c r="A235" s="467" t="s">
        <v>229</v>
      </c>
      <c r="B235" s="438" t="s">
        <v>753</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5" customHeight="1" x14ac:dyDescent="0.15">
      <c r="A236" s="467" t="s">
        <v>230</v>
      </c>
      <c r="B236" s="438" t="s">
        <v>457</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5" customHeight="1" x14ac:dyDescent="0.15">
      <c r="A237" s="467" t="s">
        <v>231</v>
      </c>
      <c r="B237" s="438" t="s">
        <v>446</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5" customHeight="1" x14ac:dyDescent="0.15">
      <c r="A238" s="467" t="s">
        <v>232</v>
      </c>
      <c r="B238" s="438" t="s">
        <v>458</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5" customHeight="1" x14ac:dyDescent="0.15">
      <c r="A239" s="467" t="s">
        <v>233</v>
      </c>
      <c r="B239" s="438" t="s">
        <v>529</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5" customHeight="1" x14ac:dyDescent="0.15">
      <c r="A240" s="467" t="s">
        <v>234</v>
      </c>
      <c r="B240" s="438" t="s">
        <v>530</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5" customHeight="1" x14ac:dyDescent="0.15">
      <c r="A241" s="427"/>
      <c r="B241" s="437" t="s">
        <v>401</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5" customHeight="1" x14ac:dyDescent="0.15">
      <c r="A242" s="483"/>
      <c r="B242" s="543" t="s">
        <v>460</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5" customHeight="1" x14ac:dyDescent="0.15">
      <c r="A243" s="290" t="s">
        <v>6</v>
      </c>
      <c r="B243" s="290" t="s">
        <v>504</v>
      </c>
      <c r="C243" s="291"/>
      <c r="D243" s="291"/>
      <c r="E243" s="291"/>
      <c r="F243" s="366"/>
      <c r="G243" s="291"/>
      <c r="H243" s="291"/>
      <c r="I243" s="291"/>
      <c r="J243" s="291"/>
      <c r="K243" s="333"/>
      <c r="L243" s="334"/>
      <c r="M243" s="335"/>
      <c r="N243" s="335"/>
      <c r="O243" s="335"/>
      <c r="P243" s="335"/>
      <c r="Q243" s="335"/>
    </row>
    <row r="244" spans="1:17" s="71" customFormat="1" ht="25" customHeight="1" x14ac:dyDescent="0.15">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5" customHeight="1" x14ac:dyDescent="0.15">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5" customHeight="1" x14ac:dyDescent="0.15">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5" customHeight="1" x14ac:dyDescent="0.15">
      <c r="A247" s="442" t="s">
        <v>229</v>
      </c>
      <c r="B247" s="450" t="s">
        <v>461</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5" customHeight="1" x14ac:dyDescent="0.15">
      <c r="A248" s="442" t="s">
        <v>230</v>
      </c>
      <c r="B248" s="479" t="s">
        <v>462</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5" customHeight="1" x14ac:dyDescent="0.15">
      <c r="A249" s="442" t="s">
        <v>231</v>
      </c>
      <c r="B249" s="423" t="s">
        <v>463</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5" customHeight="1" x14ac:dyDescent="0.15">
      <c r="A250" s="442" t="s">
        <v>232</v>
      </c>
      <c r="B250" s="450" t="s">
        <v>464</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5" customHeight="1" x14ac:dyDescent="0.15">
      <c r="A251" s="442" t="s">
        <v>233</v>
      </c>
      <c r="B251" s="423" t="s">
        <v>463</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5" customHeight="1" x14ac:dyDescent="0.15">
      <c r="A252" s="442" t="s">
        <v>234</v>
      </c>
      <c r="B252" s="450" t="s">
        <v>461</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5" customHeight="1" x14ac:dyDescent="0.15">
      <c r="A253" s="442" t="s">
        <v>285</v>
      </c>
      <c r="B253" s="438" t="s">
        <v>465</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5" customHeight="1" x14ac:dyDescent="0.15">
      <c r="A254" s="442" t="s">
        <v>286</v>
      </c>
      <c r="B254" s="438" t="s">
        <v>466</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5" customHeight="1" x14ac:dyDescent="0.15">
      <c r="A255" s="442" t="s">
        <v>287</v>
      </c>
      <c r="B255" s="438" t="s">
        <v>467</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5" customHeight="1" x14ac:dyDescent="0.15">
      <c r="A256" s="442" t="s">
        <v>288</v>
      </c>
      <c r="B256" s="438" t="s">
        <v>468</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5" customHeight="1" x14ac:dyDescent="0.15">
      <c r="A257" s="442" t="s">
        <v>289</v>
      </c>
      <c r="B257" s="450" t="s">
        <v>461</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5" customHeight="1" x14ac:dyDescent="0.15">
      <c r="A258" s="442" t="s">
        <v>292</v>
      </c>
      <c r="B258" s="423" t="s">
        <v>463</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5" customHeight="1" x14ac:dyDescent="0.15">
      <c r="A259" s="442" t="s">
        <v>293</v>
      </c>
      <c r="B259" s="438" t="s">
        <v>469</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5" customHeight="1" x14ac:dyDescent="0.15">
      <c r="A260" s="442" t="s">
        <v>294</v>
      </c>
      <c r="B260" s="438" t="s">
        <v>470</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5" customHeight="1" x14ac:dyDescent="0.15">
      <c r="A261" s="442" t="s">
        <v>295</v>
      </c>
      <c r="B261" s="450" t="s">
        <v>461</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5" customHeight="1" x14ac:dyDescent="0.15">
      <c r="A262" s="442" t="s">
        <v>415</v>
      </c>
      <c r="B262" s="438" t="s">
        <v>471</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5" customHeight="1" x14ac:dyDescent="0.15">
      <c r="A263" s="442" t="s">
        <v>416</v>
      </c>
      <c r="B263" s="423" t="s">
        <v>463</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5" customHeight="1" x14ac:dyDescent="0.15">
      <c r="A264" s="442" t="s">
        <v>417</v>
      </c>
      <c r="B264" s="481" t="s">
        <v>472</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5" customHeight="1" x14ac:dyDescent="0.15">
      <c r="A265" s="442" t="s">
        <v>418</v>
      </c>
      <c r="B265" s="438" t="s">
        <v>473</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5" customHeight="1" x14ac:dyDescent="0.15">
      <c r="A266" s="442" t="s">
        <v>419</v>
      </c>
      <c r="B266" s="438" t="s">
        <v>474</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5" customHeight="1" x14ac:dyDescent="0.15">
      <c r="A267" s="442" t="s">
        <v>420</v>
      </c>
      <c r="B267" s="438" t="s">
        <v>466</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5" customHeight="1" x14ac:dyDescent="0.15">
      <c r="A268" s="442" t="s">
        <v>421</v>
      </c>
      <c r="B268" s="438" t="s">
        <v>474</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5" customHeight="1" x14ac:dyDescent="0.15">
      <c r="A269" s="442" t="s">
        <v>422</v>
      </c>
      <c r="B269" s="438" t="s">
        <v>475</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5" customHeight="1" x14ac:dyDescent="0.15">
      <c r="A270" s="442" t="s">
        <v>423</v>
      </c>
      <c r="B270" s="438" t="s">
        <v>476</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5" customHeight="1" x14ac:dyDescent="0.15">
      <c r="A271" s="442" t="s">
        <v>424</v>
      </c>
      <c r="B271" s="438" t="s">
        <v>477</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5" customHeight="1" x14ac:dyDescent="0.15">
      <c r="A272" s="442" t="s">
        <v>425</v>
      </c>
      <c r="B272" s="438" t="s">
        <v>478</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5" customHeight="1" x14ac:dyDescent="0.15">
      <c r="A273" s="422"/>
      <c r="B273" s="482" t="s">
        <v>401</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5" customHeight="1" x14ac:dyDescent="0.15">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5" customHeight="1" x14ac:dyDescent="0.15">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5" customHeight="1" x14ac:dyDescent="0.15">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5" customHeight="1" x14ac:dyDescent="0.15">
      <c r="A277" s="483" t="s">
        <v>237</v>
      </c>
      <c r="B277" s="484" t="s">
        <v>157</v>
      </c>
      <c r="C277" s="485">
        <v>5</v>
      </c>
      <c r="D277" s="485" t="s">
        <v>721</v>
      </c>
      <c r="E277" s="485">
        <v>21</v>
      </c>
      <c r="F277" s="297"/>
      <c r="G277" s="297"/>
      <c r="H277" s="297"/>
      <c r="I277" s="300"/>
      <c r="J277" s="300"/>
      <c r="K277" s="333"/>
      <c r="L277" s="334"/>
      <c r="M277" s="335"/>
      <c r="N277" s="335"/>
      <c r="O277" s="335"/>
      <c r="P277" s="335"/>
      <c r="Q277" s="335"/>
    </row>
    <row r="278" spans="1:17" s="71" customFormat="1" ht="25" customHeight="1" x14ac:dyDescent="0.15">
      <c r="A278" s="483" t="s">
        <v>238</v>
      </c>
      <c r="B278" s="484" t="s">
        <v>158</v>
      </c>
      <c r="C278" s="485">
        <v>5</v>
      </c>
      <c r="D278" s="485" t="s">
        <v>721</v>
      </c>
      <c r="E278" s="485">
        <v>21</v>
      </c>
      <c r="F278" s="297"/>
      <c r="G278" s="297"/>
      <c r="H278" s="297"/>
      <c r="I278" s="300"/>
      <c r="J278" s="300"/>
      <c r="K278" s="333"/>
      <c r="L278" s="334"/>
      <c r="M278" s="335"/>
      <c r="N278" s="335"/>
      <c r="O278" s="335"/>
      <c r="P278" s="335"/>
      <c r="Q278" s="335"/>
    </row>
    <row r="279" spans="1:17" s="71" customFormat="1" ht="25" customHeight="1" x14ac:dyDescent="0.15">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5" customHeight="1" x14ac:dyDescent="0.15">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5" customHeight="1" x14ac:dyDescent="0.15">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5" customHeight="1" x14ac:dyDescent="0.15">
      <c r="A282" s="422" t="s">
        <v>229</v>
      </c>
      <c r="B282" s="423" t="s">
        <v>479</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5" customHeight="1" x14ac:dyDescent="0.15">
      <c r="A283" s="422" t="s">
        <v>230</v>
      </c>
      <c r="B283" s="423" t="s">
        <v>480</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5" customHeight="1" x14ac:dyDescent="0.15">
      <c r="A284" s="422" t="s">
        <v>231</v>
      </c>
      <c r="B284" s="423" t="s">
        <v>481</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5" customHeight="1" x14ac:dyDescent="0.15">
      <c r="A285" s="422" t="s">
        <v>232</v>
      </c>
      <c r="B285" s="423" t="s">
        <v>482</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5" customHeight="1" x14ac:dyDescent="0.15">
      <c r="A286" s="422" t="s">
        <v>233</v>
      </c>
      <c r="B286" s="426" t="s">
        <v>483</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5" customHeight="1" x14ac:dyDescent="0.15">
      <c r="A287" s="422" t="s">
        <v>234</v>
      </c>
      <c r="B287" s="426" t="s">
        <v>484</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5" customHeight="1" x14ac:dyDescent="0.15">
      <c r="A288" s="422" t="s">
        <v>285</v>
      </c>
      <c r="B288" s="426" t="s">
        <v>485</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5" customHeight="1" x14ac:dyDescent="0.15">
      <c r="A289" s="422" t="s">
        <v>286</v>
      </c>
      <c r="B289" s="426" t="s">
        <v>486</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5" customHeight="1" x14ac:dyDescent="0.15">
      <c r="A290" s="422" t="s">
        <v>287</v>
      </c>
      <c r="B290" s="426" t="s">
        <v>487</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5" customHeight="1" x14ac:dyDescent="0.15">
      <c r="A291" s="422" t="s">
        <v>288</v>
      </c>
      <c r="B291" s="426" t="s">
        <v>488</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5" customHeight="1" x14ac:dyDescent="0.15">
      <c r="A292" s="422" t="s">
        <v>289</v>
      </c>
      <c r="B292" s="426" t="s">
        <v>489</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5" customHeight="1" x14ac:dyDescent="0.15">
      <c r="A293" s="422" t="s">
        <v>292</v>
      </c>
      <c r="B293" s="426" t="s">
        <v>490</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5" customHeight="1" x14ac:dyDescent="0.15">
      <c r="A294" s="422" t="s">
        <v>293</v>
      </c>
      <c r="B294" s="426" t="s">
        <v>484</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5" customHeight="1" x14ac:dyDescent="0.15">
      <c r="A295" s="486"/>
      <c r="B295" s="468" t="s">
        <v>401</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5" customHeight="1" x14ac:dyDescent="0.15">
      <c r="A296" s="465" t="s">
        <v>150</v>
      </c>
      <c r="B296" s="466" t="s">
        <v>531</v>
      </c>
      <c r="C296" s="425"/>
      <c r="D296" s="425"/>
      <c r="E296" s="425"/>
      <c r="F296" s="297"/>
      <c r="G296" s="297"/>
      <c r="H296" s="297"/>
      <c r="I296" s="300"/>
      <c r="J296" s="300"/>
      <c r="K296" s="354"/>
      <c r="L296" s="354"/>
      <c r="M296" s="355"/>
      <c r="N296" s="355"/>
      <c r="O296" s="355"/>
      <c r="P296" s="355"/>
      <c r="Q296" s="355"/>
    </row>
    <row r="297" spans="1:17" s="375" customFormat="1" ht="25" customHeight="1" x14ac:dyDescent="0.15">
      <c r="A297" s="467" t="s">
        <v>536</v>
      </c>
      <c r="B297" s="422" t="s">
        <v>492</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5" customHeight="1" x14ac:dyDescent="0.15">
      <c r="A298" s="467" t="s">
        <v>537</v>
      </c>
      <c r="B298" s="422" t="s">
        <v>722</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5" customHeight="1" x14ac:dyDescent="0.15">
      <c r="A299" s="467" t="s">
        <v>538</v>
      </c>
      <c r="B299" s="422" t="s">
        <v>493</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5" customHeight="1" x14ac:dyDescent="0.15">
      <c r="A300" s="467" t="s">
        <v>539</v>
      </c>
      <c r="B300" s="422" t="s">
        <v>494</v>
      </c>
      <c r="C300" s="425">
        <v>15</v>
      </c>
      <c r="D300" s="425">
        <v>1</v>
      </c>
      <c r="E300" s="425">
        <v>1</v>
      </c>
      <c r="F300" s="302">
        <f t="shared" si="84"/>
        <v>175</v>
      </c>
      <c r="G300" s="297">
        <v>5</v>
      </c>
      <c r="H300" s="297">
        <f t="shared" ref="H300:H307" si="87">C300*G300*E300*D300</f>
        <v>75</v>
      </c>
      <c r="I300" s="300"/>
      <c r="J300" s="299">
        <f>G300*35</f>
        <v>175</v>
      </c>
      <c r="K300" s="354"/>
      <c r="L300" s="354"/>
      <c r="M300" s="1093"/>
      <c r="N300" s="1093"/>
      <c r="O300" s="1093"/>
      <c r="P300" s="1093"/>
      <c r="Q300" s="1093"/>
    </row>
    <row r="301" spans="1:17" s="375" customFormat="1" ht="25" customHeight="1" x14ac:dyDescent="0.15">
      <c r="A301" s="467" t="s">
        <v>540</v>
      </c>
      <c r="B301" s="422" t="s">
        <v>495</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5" customHeight="1" x14ac:dyDescent="0.15">
      <c r="A302" s="467" t="s">
        <v>541</v>
      </c>
      <c r="B302" s="422" t="s">
        <v>532</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5" customHeight="1" x14ac:dyDescent="0.15">
      <c r="A303" s="467" t="s">
        <v>542</v>
      </c>
      <c r="B303" s="422" t="s">
        <v>533</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5" customHeight="1" x14ac:dyDescent="0.15">
      <c r="A304" s="467" t="s">
        <v>543</v>
      </c>
      <c r="B304" s="428" t="s">
        <v>534</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5" customHeight="1" x14ac:dyDescent="0.15">
      <c r="A305" s="467" t="s">
        <v>544</v>
      </c>
      <c r="B305" s="428" t="s">
        <v>535</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5" customHeight="1" x14ac:dyDescent="0.15">
      <c r="A306" s="467" t="s">
        <v>545</v>
      </c>
      <c r="B306" s="428" t="s">
        <v>595</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5" customHeight="1" x14ac:dyDescent="0.15">
      <c r="A307" s="467" t="s">
        <v>723</v>
      </c>
      <c r="B307" s="428" t="s">
        <v>724</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5" customHeight="1" x14ac:dyDescent="0.15">
      <c r="A308" s="467" t="s">
        <v>725</v>
      </c>
      <c r="B308" s="428" t="s">
        <v>726</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5" customHeight="1" x14ac:dyDescent="0.15">
      <c r="A309" s="467" t="s">
        <v>727</v>
      </c>
      <c r="B309" s="428" t="s">
        <v>728</v>
      </c>
      <c r="C309" s="425">
        <v>15</v>
      </c>
      <c r="D309" s="425">
        <v>1</v>
      </c>
      <c r="E309" s="425">
        <v>1</v>
      </c>
      <c r="F309" s="297"/>
      <c r="G309" s="297"/>
      <c r="H309" s="297"/>
      <c r="I309" s="300"/>
      <c r="J309" s="300"/>
      <c r="K309" s="354"/>
      <c r="L309" s="354"/>
      <c r="M309" s="360"/>
      <c r="N309" s="360"/>
      <c r="O309" s="360"/>
      <c r="P309" s="360"/>
      <c r="Q309" s="360"/>
    </row>
    <row r="310" spans="1:17" ht="25" customHeight="1" x14ac:dyDescent="0.15">
      <c r="A310" s="483"/>
      <c r="B310" s="484" t="s">
        <v>729</v>
      </c>
      <c r="C310" s="425">
        <v>15</v>
      </c>
      <c r="D310" s="425">
        <v>1</v>
      </c>
      <c r="E310" s="425">
        <v>1</v>
      </c>
      <c r="F310" s="297"/>
      <c r="G310" s="297"/>
      <c r="H310" s="297"/>
      <c r="I310" s="300"/>
      <c r="J310" s="300"/>
      <c r="K310" s="354"/>
      <c r="L310" s="354"/>
      <c r="M310" s="355"/>
      <c r="N310" s="355"/>
      <c r="O310" s="355"/>
      <c r="P310" s="355"/>
      <c r="Q310" s="355"/>
    </row>
    <row r="311" spans="1:17" ht="25" customHeight="1" x14ac:dyDescent="0.15">
      <c r="A311" s="467"/>
      <c r="B311" s="468" t="s">
        <v>401</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5" customHeight="1" x14ac:dyDescent="0.15">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5" customHeight="1" x14ac:dyDescent="0.15">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5" customHeight="1" x14ac:dyDescent="0.15">
      <c r="A314" s="422" t="s">
        <v>229</v>
      </c>
      <c r="B314" s="423" t="s">
        <v>496</v>
      </c>
      <c r="C314" s="425">
        <v>3</v>
      </c>
      <c r="D314" s="425">
        <v>1</v>
      </c>
      <c r="E314" s="425">
        <v>1</v>
      </c>
      <c r="F314" s="297"/>
      <c r="G314" s="297"/>
      <c r="H314" s="297"/>
      <c r="I314" s="300"/>
      <c r="J314" s="300"/>
      <c r="K314" s="354"/>
      <c r="L314" s="354"/>
      <c r="M314" s="355"/>
      <c r="N314" s="355"/>
      <c r="O314" s="355"/>
      <c r="P314" s="355"/>
      <c r="Q314" s="355"/>
    </row>
    <row r="315" spans="1:17" ht="25" customHeight="1" x14ac:dyDescent="0.15">
      <c r="A315" s="422" t="s">
        <v>230</v>
      </c>
      <c r="B315" s="423" t="s">
        <v>497</v>
      </c>
      <c r="C315" s="425">
        <v>3</v>
      </c>
      <c r="D315" s="425">
        <v>1</v>
      </c>
      <c r="E315" s="425">
        <v>1</v>
      </c>
      <c r="F315" s="297"/>
      <c r="G315" s="297"/>
      <c r="H315" s="297"/>
      <c r="I315" s="300"/>
      <c r="J315" s="300"/>
      <c r="K315" s="354"/>
      <c r="L315" s="354"/>
      <c r="M315" s="355"/>
      <c r="N315" s="355"/>
      <c r="O315" s="355"/>
      <c r="P315" s="355"/>
      <c r="Q315" s="355"/>
    </row>
    <row r="316" spans="1:17" ht="25" customHeight="1" x14ac:dyDescent="0.15">
      <c r="A316" s="467" t="s">
        <v>498</v>
      </c>
      <c r="B316" s="422" t="s">
        <v>499</v>
      </c>
      <c r="C316" s="425">
        <v>3</v>
      </c>
      <c r="D316" s="425">
        <v>1</v>
      </c>
      <c r="E316" s="425">
        <v>1</v>
      </c>
      <c r="F316" s="297"/>
      <c r="G316" s="297"/>
      <c r="H316" s="297"/>
      <c r="I316" s="300"/>
      <c r="J316" s="300"/>
      <c r="K316" s="354"/>
      <c r="L316" s="354"/>
      <c r="M316" s="355"/>
      <c r="N316" s="355"/>
      <c r="O316" s="355"/>
      <c r="P316" s="355"/>
      <c r="Q316" s="355"/>
    </row>
    <row r="317" spans="1:17" ht="25" customHeight="1" x14ac:dyDescent="0.15">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5" customHeight="1" x14ac:dyDescent="0.15">
      <c r="A318" s="465"/>
      <c r="B318" s="466" t="s">
        <v>730</v>
      </c>
      <c r="C318" s="425"/>
      <c r="D318" s="425"/>
      <c r="E318" s="425"/>
      <c r="F318" s="302">
        <f t="shared" si="94"/>
        <v>300</v>
      </c>
      <c r="G318" s="297"/>
      <c r="H318" s="297"/>
      <c r="I318" s="300"/>
      <c r="J318" s="300">
        <v>300</v>
      </c>
      <c r="K318" s="354"/>
      <c r="L318" s="354"/>
      <c r="M318" s="355"/>
      <c r="N318" s="355"/>
      <c r="O318" s="355"/>
      <c r="P318" s="355"/>
      <c r="Q318" s="355"/>
    </row>
    <row r="319" spans="1:17" ht="25" customHeight="1" x14ac:dyDescent="0.15">
      <c r="A319" s="465"/>
      <c r="B319" s="466" t="s">
        <v>731</v>
      </c>
      <c r="C319" s="425"/>
      <c r="D319" s="425"/>
      <c r="E319" s="425"/>
      <c r="F319" s="297"/>
      <c r="G319" s="297"/>
      <c r="H319" s="297"/>
      <c r="I319" s="300"/>
      <c r="J319" s="300"/>
      <c r="K319" s="354"/>
      <c r="L319" s="354"/>
      <c r="M319" s="355"/>
      <c r="N319" s="355"/>
      <c r="O319" s="355"/>
      <c r="P319" s="355"/>
      <c r="Q319" s="355"/>
    </row>
    <row r="320" spans="1:17" ht="25" customHeight="1" x14ac:dyDescent="0.15">
      <c r="A320" s="465"/>
      <c r="B320" s="466" t="s">
        <v>500</v>
      </c>
      <c r="C320" s="425"/>
      <c r="D320" s="425"/>
      <c r="E320" s="425"/>
      <c r="F320" s="297"/>
      <c r="G320" s="297"/>
      <c r="H320" s="297"/>
      <c r="I320" s="300"/>
      <c r="J320" s="300"/>
      <c r="K320" s="354"/>
      <c r="L320" s="354"/>
      <c r="M320" s="355"/>
      <c r="N320" s="355"/>
      <c r="O320" s="355"/>
      <c r="P320" s="355"/>
      <c r="Q320" s="355"/>
    </row>
    <row r="321" spans="1:17" ht="25" customHeight="1" x14ac:dyDescent="0.15">
      <c r="A321" s="467"/>
      <c r="B321" s="422" t="s">
        <v>501</v>
      </c>
      <c r="C321" s="425"/>
      <c r="D321" s="425"/>
      <c r="E321" s="425"/>
      <c r="F321" s="302">
        <f t="shared" ref="F321" si="95">I321+J321+K321</f>
        <v>1120</v>
      </c>
      <c r="G321" s="297"/>
      <c r="H321" s="297"/>
      <c r="I321" s="300">
        <v>1120</v>
      </c>
      <c r="J321" s="300"/>
      <c r="K321" s="354"/>
      <c r="L321" s="354"/>
      <c r="M321" s="355"/>
      <c r="N321" s="355"/>
      <c r="O321" s="355"/>
      <c r="P321" s="355"/>
      <c r="Q321" s="355"/>
    </row>
    <row r="322" spans="1:17" ht="25" customHeight="1" x14ac:dyDescent="0.15">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5" customHeight="1" x14ac:dyDescent="0.15">
      <c r="A323" s="467"/>
      <c r="B323" s="422" t="s">
        <v>732</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5" customHeight="1" x14ac:dyDescent="0.15">
      <c r="A324" s="467"/>
      <c r="B324" s="422" t="s">
        <v>502</v>
      </c>
      <c r="C324" s="425"/>
      <c r="D324" s="425"/>
      <c r="E324" s="425"/>
      <c r="F324" s="297"/>
      <c r="G324" s="297"/>
      <c r="H324" s="297"/>
      <c r="I324" s="300"/>
      <c r="J324" s="300"/>
      <c r="K324" s="354"/>
      <c r="L324" s="354"/>
      <c r="M324" s="355"/>
      <c r="N324" s="355"/>
      <c r="O324" s="355"/>
      <c r="P324" s="355"/>
      <c r="Q324" s="355"/>
    </row>
    <row r="325" spans="1:17" ht="25" customHeight="1" x14ac:dyDescent="0.15">
      <c r="A325" s="467"/>
      <c r="B325" s="422" t="s">
        <v>501</v>
      </c>
      <c r="C325" s="425"/>
      <c r="D325" s="425"/>
      <c r="E325" s="425"/>
      <c r="F325" s="297"/>
      <c r="G325" s="297"/>
      <c r="H325" s="297"/>
      <c r="I325" s="300"/>
      <c r="J325" s="300"/>
      <c r="K325" s="354"/>
      <c r="L325" s="354"/>
      <c r="M325" s="355"/>
      <c r="N325" s="355"/>
      <c r="O325" s="355"/>
      <c r="P325" s="355"/>
      <c r="Q325" s="355"/>
    </row>
    <row r="326" spans="1:17" ht="25" customHeight="1" x14ac:dyDescent="0.15">
      <c r="A326" s="467"/>
      <c r="B326" s="468" t="s">
        <v>401</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5" customHeight="1" x14ac:dyDescent="0.15">
      <c r="A327" s="430" t="s">
        <v>526</v>
      </c>
      <c r="B327" s="430" t="s">
        <v>527</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5" customHeight="1" x14ac:dyDescent="0.15">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5" customHeight="1" x14ac:dyDescent="0.15">
      <c r="A329" s="430" t="s">
        <v>402</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5" customHeight="1" x14ac:dyDescent="0.15">
      <c r="A330" s="489" t="s">
        <v>229</v>
      </c>
      <c r="B330" s="487" t="s">
        <v>733</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t="e">
        <f>'Bieu3 QLGD'!#REF!</f>
        <v>#REF!</v>
      </c>
      <c r="M330" s="507" t="e">
        <f>'Bieu3 QLGD'!#REF!</f>
        <v>#REF!</v>
      </c>
      <c r="N330" s="507" t="e">
        <f>I330-M330</f>
        <v>#REF!</v>
      </c>
      <c r="O330" s="507" t="e">
        <f>'Bieu3 QLGD'!#REF!</f>
        <v>#REF!</v>
      </c>
      <c r="P330" s="507" t="e">
        <f>'Bieu3 QLGD'!#REF!</f>
        <v>#REF!</v>
      </c>
      <c r="Q330" s="507"/>
    </row>
    <row r="331" spans="1:17" s="495" customFormat="1" ht="25" customHeight="1" x14ac:dyDescent="0.15">
      <c r="A331" s="489" t="s">
        <v>229</v>
      </c>
      <c r="B331" s="487" t="s">
        <v>734</v>
      </c>
      <c r="C331" s="490">
        <v>2</v>
      </c>
      <c r="D331" s="490">
        <v>1</v>
      </c>
      <c r="E331" s="490">
        <v>4</v>
      </c>
      <c r="F331" s="508"/>
      <c r="G331" s="509"/>
      <c r="H331" s="509"/>
      <c r="I331" s="509"/>
      <c r="J331" s="509"/>
      <c r="K331" s="509"/>
      <c r="L331" s="510"/>
      <c r="M331" s="494"/>
      <c r="N331" s="494"/>
      <c r="O331" s="494"/>
      <c r="P331" s="494"/>
      <c r="Q331" s="494"/>
    </row>
    <row r="332" spans="1:17" s="495" customFormat="1" ht="25" customHeight="1" x14ac:dyDescent="0.15">
      <c r="A332" s="489" t="s">
        <v>230</v>
      </c>
      <c r="B332" s="487" t="s">
        <v>735</v>
      </c>
      <c r="C332" s="490">
        <v>2</v>
      </c>
      <c r="D332" s="490">
        <v>1</v>
      </c>
      <c r="E332" s="490">
        <v>4</v>
      </c>
      <c r="F332" s="491"/>
      <c r="G332" s="491"/>
      <c r="H332" s="491"/>
      <c r="I332" s="491"/>
      <c r="J332" s="491"/>
      <c r="K332" s="492"/>
      <c r="L332" s="493"/>
      <c r="M332" s="493"/>
      <c r="N332" s="493"/>
      <c r="O332" s="493"/>
      <c r="P332" s="493"/>
      <c r="Q332" s="494"/>
    </row>
    <row r="333" spans="1:17" s="495" customFormat="1" ht="25" customHeight="1" x14ac:dyDescent="0.15">
      <c r="A333" s="489"/>
      <c r="B333" s="496" t="s">
        <v>401</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5" customHeight="1" x14ac:dyDescent="0.15">
      <c r="A334" s="489"/>
      <c r="B334" s="496" t="s">
        <v>503</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5" customHeight="1" x14ac:dyDescent="0.15">
      <c r="A335" s="501"/>
      <c r="B335" s="502"/>
      <c r="C335" s="498"/>
      <c r="D335" s="498"/>
      <c r="E335" s="503"/>
      <c r="F335" s="498"/>
      <c r="G335" s="498"/>
      <c r="H335" s="498"/>
      <c r="I335" s="498"/>
      <c r="J335" s="498"/>
      <c r="K335" s="499"/>
      <c r="L335" s="500"/>
      <c r="M335" s="500"/>
      <c r="N335" s="500"/>
      <c r="O335" s="500"/>
      <c r="P335" s="500"/>
      <c r="Q335" s="494"/>
    </row>
    <row r="336" spans="1:17" ht="25" customHeight="1" x14ac:dyDescent="0.15">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5" customHeight="1" x14ac:dyDescent="0.15">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5" customHeight="1" x14ac:dyDescent="0.15">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5" customHeight="1" x14ac:dyDescent="0.15">
      <c r="A339" s="305"/>
      <c r="B339" s="293" t="s">
        <v>567</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5" customHeight="1" x14ac:dyDescent="0.15">
      <c r="A340" s="305"/>
      <c r="B340" s="293" t="s">
        <v>568</v>
      </c>
      <c r="C340" s="294"/>
      <c r="D340" s="294"/>
      <c r="E340" s="294"/>
      <c r="F340" s="294"/>
      <c r="G340" s="294"/>
      <c r="H340" s="294"/>
      <c r="I340" s="294"/>
      <c r="J340" s="294"/>
      <c r="K340" s="362"/>
      <c r="L340" s="362"/>
      <c r="M340" s="362"/>
      <c r="N340" s="362"/>
      <c r="O340" s="362"/>
      <c r="P340" s="362"/>
      <c r="Q340" s="301"/>
    </row>
    <row r="341" spans="1:17" ht="25" customHeight="1" x14ac:dyDescent="0.15">
      <c r="A341" s="285"/>
      <c r="B341" s="313" t="s">
        <v>505</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15">
      <c r="C342" s="211"/>
      <c r="D342" s="1094" t="s">
        <v>600</v>
      </c>
      <c r="E342" s="1094"/>
      <c r="F342" s="1094"/>
      <c r="G342" s="1094"/>
      <c r="H342" s="1094"/>
      <c r="I342" s="1094"/>
      <c r="J342" s="288" t="e">
        <f>J341+K341</f>
        <v>#REF!</v>
      </c>
      <c r="K342" s="66"/>
      <c r="L342" s="66"/>
      <c r="M342" s="66"/>
      <c r="N342" s="1095" t="s">
        <v>641</v>
      </c>
      <c r="O342" s="1095"/>
      <c r="P342" s="1095"/>
      <c r="Q342" s="1095"/>
    </row>
    <row r="343" spans="1:17" ht="12.75" customHeight="1" x14ac:dyDescent="0.15">
      <c r="A343" s="72"/>
      <c r="B343" s="72"/>
      <c r="C343" s="211"/>
      <c r="D343" s="211"/>
      <c r="E343" s="211"/>
      <c r="F343" s="211"/>
      <c r="G343" s="211"/>
      <c r="H343" s="211"/>
      <c r="I343" s="211"/>
      <c r="J343" s="211"/>
      <c r="K343" s="66"/>
      <c r="L343" s="66"/>
      <c r="M343" s="66"/>
      <c r="N343" s="1069" t="s">
        <v>575</v>
      </c>
      <c r="O343" s="1069"/>
      <c r="P343" s="1069"/>
      <c r="Q343" s="1069"/>
    </row>
    <row r="344" spans="1:17" x14ac:dyDescent="0.15">
      <c r="A344" s="72"/>
      <c r="B344" s="1096" t="s">
        <v>152</v>
      </c>
      <c r="C344" s="1096"/>
      <c r="D344" s="1096"/>
      <c r="E344" s="1096"/>
      <c r="F344" s="1096"/>
      <c r="G344" s="1096"/>
      <c r="H344" s="1096"/>
      <c r="I344" s="1096"/>
      <c r="J344" s="1096"/>
      <c r="K344" s="1096"/>
      <c r="L344" s="66"/>
      <c r="M344" s="66"/>
      <c r="N344" s="66"/>
      <c r="O344" s="66"/>
      <c r="P344" s="66"/>
      <c r="Q344" s="289"/>
    </row>
    <row r="345" spans="1:17" ht="26.25" customHeight="1" x14ac:dyDescent="0.15">
      <c r="A345" s="72"/>
      <c r="B345" s="1082" t="s">
        <v>240</v>
      </c>
      <c r="C345" s="1082"/>
      <c r="D345" s="1082"/>
      <c r="E345" s="1082"/>
      <c r="F345" s="1082"/>
      <c r="G345" s="1082"/>
      <c r="H345" s="1082"/>
      <c r="I345" s="1082"/>
      <c r="J345" s="1082"/>
      <c r="K345" s="1082"/>
      <c r="L345" s="66"/>
      <c r="M345" s="66"/>
      <c r="N345" s="66"/>
      <c r="O345" s="66"/>
      <c r="P345" s="66"/>
      <c r="Q345" s="289"/>
    </row>
    <row r="346" spans="1:17" ht="30" customHeight="1" x14ac:dyDescent="0.15">
      <c r="A346" s="72"/>
      <c r="B346" s="1075" t="s">
        <v>76</v>
      </c>
      <c r="C346" s="1075"/>
      <c r="D346" s="1075"/>
      <c r="E346" s="1075"/>
      <c r="F346" s="1075"/>
      <c r="G346" s="1075"/>
      <c r="H346" s="1075"/>
      <c r="I346" s="1075"/>
      <c r="J346" s="1075"/>
      <c r="K346" s="1075"/>
      <c r="L346" s="66"/>
      <c r="M346" s="66"/>
      <c r="N346" s="1062" t="s">
        <v>576</v>
      </c>
      <c r="O346" s="1062"/>
      <c r="P346" s="1062"/>
      <c r="Q346" s="1062"/>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baseColWidth="10" defaultColWidth="9.1640625" defaultRowHeight="13" x14ac:dyDescent="0.15"/>
  <cols>
    <col min="1" max="1" width="5.5" style="719" customWidth="1"/>
    <col min="2" max="2" width="41.1640625" style="719" customWidth="1"/>
    <col min="3" max="3" width="7" style="722" customWidth="1"/>
    <col min="4" max="4" width="7" style="722" hidden="1" customWidth="1"/>
    <col min="5" max="5" width="6" style="722" customWidth="1"/>
    <col min="6" max="6" width="7.5" style="212" customWidth="1"/>
    <col min="7" max="7" width="6.83203125" style="722" customWidth="1"/>
    <col min="8" max="8" width="11.1640625" style="722" customWidth="1"/>
    <col min="9" max="10" width="8.33203125" style="722" customWidth="1"/>
    <col min="11" max="11" width="6.5" style="723" customWidth="1"/>
    <col min="12" max="12" width="7.6640625" style="723" customWidth="1"/>
    <col min="13" max="13" width="9.5" style="723" customWidth="1"/>
    <col min="14" max="14" width="11" style="723" customWidth="1"/>
    <col min="15" max="15" width="6.6640625" style="723" customWidth="1"/>
    <col min="16" max="16" width="9.6640625" style="723" customWidth="1"/>
    <col min="17" max="17" width="12.6640625" style="578" customWidth="1"/>
    <col min="18" max="16384" width="9.1640625" style="578"/>
  </cols>
  <sheetData>
    <row r="1" spans="1:17" ht="14.25" customHeight="1" x14ac:dyDescent="0.15">
      <c r="A1" s="1088" t="s">
        <v>3</v>
      </c>
      <c r="B1" s="1088"/>
      <c r="C1" s="1088"/>
      <c r="D1" s="726"/>
      <c r="E1" s="726"/>
      <c r="F1" s="726"/>
      <c r="G1" s="726"/>
      <c r="H1" s="212"/>
      <c r="I1" s="1076"/>
      <c r="J1" s="1076"/>
      <c r="K1" s="1076"/>
      <c r="L1" s="1076"/>
      <c r="M1" s="1076"/>
      <c r="N1" s="1076"/>
      <c r="O1" s="576"/>
      <c r="P1" s="576"/>
      <c r="Q1" s="577" t="s">
        <v>30</v>
      </c>
    </row>
    <row r="2" spans="1:17" x14ac:dyDescent="0.15">
      <c r="A2" s="1089" t="s">
        <v>554</v>
      </c>
      <c r="B2" s="1089"/>
      <c r="C2" s="1089"/>
      <c r="D2" s="727"/>
      <c r="E2" s="727"/>
      <c r="F2" s="726"/>
      <c r="G2" s="727"/>
      <c r="H2" s="212"/>
      <c r="I2" s="1076"/>
      <c r="J2" s="1076"/>
      <c r="K2" s="1076"/>
      <c r="L2" s="1076"/>
      <c r="M2" s="1076"/>
      <c r="N2" s="1076"/>
      <c r="O2" s="576"/>
      <c r="P2" s="576"/>
      <c r="Q2" s="576"/>
    </row>
    <row r="3" spans="1:17" ht="30" customHeight="1" x14ac:dyDescent="0.15">
      <c r="A3" s="1116" t="s">
        <v>851</v>
      </c>
      <c r="B3" s="1116"/>
      <c r="C3" s="1116"/>
      <c r="D3" s="1116"/>
      <c r="E3" s="1116"/>
      <c r="F3" s="1116"/>
      <c r="G3" s="1116"/>
      <c r="H3" s="1116"/>
      <c r="I3" s="1116"/>
      <c r="J3" s="1116"/>
      <c r="K3" s="1116"/>
      <c r="L3" s="1116"/>
      <c r="M3" s="1116"/>
      <c r="N3" s="1116"/>
      <c r="O3" s="1116"/>
      <c r="P3" s="1116"/>
      <c r="Q3" s="1116"/>
    </row>
    <row r="4" spans="1:17" x14ac:dyDescent="0.15">
      <c r="A4" s="580"/>
      <c r="B4" s="580"/>
      <c r="C4" s="581"/>
      <c r="D4" s="581"/>
      <c r="E4" s="581"/>
      <c r="F4" s="581"/>
      <c r="G4" s="581"/>
      <c r="H4" s="581"/>
      <c r="I4" s="581"/>
      <c r="J4" s="581"/>
      <c r="K4" s="580"/>
      <c r="L4" s="580"/>
      <c r="M4" s="580"/>
      <c r="N4" s="580" t="s">
        <v>20</v>
      </c>
      <c r="O4" s="580"/>
      <c r="P4" s="580"/>
      <c r="Q4" s="581"/>
    </row>
    <row r="5" spans="1:17" ht="67.5" customHeight="1" x14ac:dyDescent="0.15">
      <c r="A5" s="1117" t="s">
        <v>0</v>
      </c>
      <c r="B5" s="1110" t="s">
        <v>173</v>
      </c>
      <c r="C5" s="1110" t="s">
        <v>207</v>
      </c>
      <c r="D5" s="1110" t="s">
        <v>208</v>
      </c>
      <c r="E5" s="1110" t="s">
        <v>154</v>
      </c>
      <c r="F5" s="1110" t="s">
        <v>161</v>
      </c>
      <c r="G5" s="1110" t="s">
        <v>211</v>
      </c>
      <c r="H5" s="1110" t="s">
        <v>210</v>
      </c>
      <c r="I5" s="1113" t="s">
        <v>212</v>
      </c>
      <c r="J5" s="1114"/>
      <c r="K5" s="1115"/>
      <c r="L5" s="1110" t="s">
        <v>213</v>
      </c>
      <c r="M5" s="1110" t="s">
        <v>214</v>
      </c>
      <c r="N5" s="1110" t="s">
        <v>39</v>
      </c>
      <c r="O5" s="1110" t="s">
        <v>88</v>
      </c>
      <c r="P5" s="1110" t="s">
        <v>89</v>
      </c>
      <c r="Q5" s="1110" t="s">
        <v>2</v>
      </c>
    </row>
    <row r="6" spans="1:17" ht="50" customHeight="1" x14ac:dyDescent="0.15">
      <c r="A6" s="1118"/>
      <c r="B6" s="1111"/>
      <c r="C6" s="1111"/>
      <c r="D6" s="1111"/>
      <c r="E6" s="1111"/>
      <c r="F6" s="1111"/>
      <c r="G6" s="1111"/>
      <c r="H6" s="1111"/>
      <c r="I6" s="582" t="s">
        <v>162</v>
      </c>
      <c r="J6" s="582" t="s">
        <v>103</v>
      </c>
      <c r="K6" s="582" t="s">
        <v>160</v>
      </c>
      <c r="L6" s="1111"/>
      <c r="M6" s="1111"/>
      <c r="N6" s="1111"/>
      <c r="O6" s="1111"/>
      <c r="P6" s="1111"/>
      <c r="Q6" s="1111"/>
    </row>
    <row r="7" spans="1:17" s="587" customFormat="1" ht="30" customHeight="1" x14ac:dyDescent="0.15">
      <c r="A7" s="583" t="s">
        <v>117</v>
      </c>
      <c r="B7" s="584" t="s">
        <v>118</v>
      </c>
      <c r="C7" s="584" t="s">
        <v>119</v>
      </c>
      <c r="D7" s="585" t="s">
        <v>120</v>
      </c>
      <c r="E7" s="585" t="s">
        <v>120</v>
      </c>
      <c r="F7" s="585" t="s">
        <v>121</v>
      </c>
      <c r="G7" s="585" t="s">
        <v>122</v>
      </c>
      <c r="H7" s="585" t="s">
        <v>648</v>
      </c>
      <c r="I7" s="585" t="s">
        <v>125</v>
      </c>
      <c r="J7" s="585" t="s">
        <v>127</v>
      </c>
      <c r="K7" s="585" t="s">
        <v>136</v>
      </c>
      <c r="L7" s="585" t="s">
        <v>128</v>
      </c>
      <c r="M7" s="585" t="s">
        <v>129</v>
      </c>
      <c r="N7" s="585" t="s">
        <v>130</v>
      </c>
      <c r="O7" s="586" t="s">
        <v>131</v>
      </c>
      <c r="P7" s="586" t="s">
        <v>132</v>
      </c>
      <c r="Q7" s="585" t="s">
        <v>209</v>
      </c>
    </row>
    <row r="8" spans="1:17" ht="25" customHeight="1" x14ac:dyDescent="0.15">
      <c r="A8" s="588" t="s">
        <v>6</v>
      </c>
      <c r="B8" s="588" t="s">
        <v>297</v>
      </c>
      <c r="C8" s="589"/>
      <c r="D8" s="589"/>
      <c r="E8" s="589"/>
      <c r="F8" s="590"/>
      <c r="G8" s="589"/>
      <c r="H8" s="589"/>
      <c r="I8" s="589"/>
      <c r="J8" s="589"/>
      <c r="K8" s="588"/>
      <c r="L8" s="588"/>
      <c r="M8" s="588"/>
      <c r="N8" s="588"/>
      <c r="O8" s="588"/>
      <c r="P8" s="588"/>
      <c r="Q8" s="588"/>
    </row>
    <row r="9" spans="1:17" ht="25" customHeight="1" x14ac:dyDescent="0.15">
      <c r="A9" s="591" t="s">
        <v>7</v>
      </c>
      <c r="B9" s="591" t="s">
        <v>643</v>
      </c>
      <c r="C9" s="592"/>
      <c r="D9" s="592"/>
      <c r="E9" s="592"/>
      <c r="F9" s="593"/>
      <c r="G9" s="592"/>
      <c r="H9" s="592"/>
      <c r="I9" s="592"/>
      <c r="J9" s="592"/>
      <c r="K9" s="591"/>
      <c r="L9" s="591"/>
      <c r="M9" s="591"/>
      <c r="N9" s="591"/>
      <c r="O9" s="591"/>
      <c r="P9" s="591"/>
      <c r="Q9" s="591"/>
    </row>
    <row r="10" spans="1:17" ht="25" customHeight="1" x14ac:dyDescent="0.15">
      <c r="A10" s="591">
        <v>1</v>
      </c>
      <c r="B10" s="591" t="s">
        <v>4</v>
      </c>
      <c r="C10" s="592"/>
      <c r="D10" s="592"/>
      <c r="E10" s="592"/>
      <c r="F10" s="593"/>
      <c r="G10" s="592"/>
      <c r="H10" s="592"/>
      <c r="I10" s="592"/>
      <c r="J10" s="592"/>
      <c r="K10" s="591"/>
      <c r="L10" s="591"/>
      <c r="M10" s="591"/>
      <c r="N10" s="591"/>
      <c r="O10" s="591"/>
      <c r="P10" s="591"/>
      <c r="Q10" s="591"/>
    </row>
    <row r="11" spans="1:17" s="71" customFormat="1" ht="25" customHeight="1" x14ac:dyDescent="0.15">
      <c r="A11" s="594" t="s">
        <v>149</v>
      </c>
      <c r="B11" s="595" t="s">
        <v>163</v>
      </c>
      <c r="C11" s="596"/>
      <c r="D11" s="596"/>
      <c r="E11" s="596"/>
      <c r="F11" s="725"/>
      <c r="G11" s="596"/>
      <c r="H11" s="596"/>
      <c r="I11" s="597"/>
      <c r="J11" s="597"/>
      <c r="K11" s="597"/>
      <c r="L11" s="597"/>
      <c r="M11" s="597"/>
      <c r="N11" s="597"/>
      <c r="O11" s="597"/>
      <c r="P11" s="597"/>
      <c r="Q11" s="598"/>
    </row>
    <row r="12" spans="1:17" s="71" customFormat="1" ht="25" customHeight="1" x14ac:dyDescent="0.15">
      <c r="A12" s="626"/>
      <c r="B12" s="472" t="s">
        <v>296</v>
      </c>
      <c r="C12" s="654"/>
      <c r="D12" s="654"/>
      <c r="E12" s="654"/>
      <c r="F12" s="601"/>
      <c r="G12" s="654"/>
      <c r="H12" s="654"/>
      <c r="I12" s="679"/>
      <c r="J12" s="679"/>
      <c r="K12" s="679"/>
      <c r="L12" s="679"/>
      <c r="M12" s="679"/>
      <c r="N12" s="679"/>
      <c r="O12" s="679"/>
      <c r="P12" s="679"/>
      <c r="Q12" s="728"/>
    </row>
    <row r="13" spans="1:17" s="71" customFormat="1" ht="25" customHeight="1" x14ac:dyDescent="0.15">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5" customHeight="1" x14ac:dyDescent="0.15">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757</v>
      </c>
    </row>
    <row r="15" spans="1:17" s="71" customFormat="1" ht="25" customHeight="1" x14ac:dyDescent="0.15">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5" customHeight="1" x14ac:dyDescent="0.15">
      <c r="A16" s="599" t="s">
        <v>232</v>
      </c>
      <c r="B16" s="600" t="s">
        <v>690</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5" customHeight="1" x14ac:dyDescent="0.15">
      <c r="A17" s="599" t="s">
        <v>233</v>
      </c>
      <c r="B17" s="603" t="s">
        <v>691</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5" customHeight="1" x14ac:dyDescent="0.15">
      <c r="A18" s="599"/>
      <c r="B18" s="729" t="s">
        <v>716</v>
      </c>
      <c r="C18" s="601"/>
      <c r="D18" s="601"/>
      <c r="E18" s="601"/>
      <c r="F18" s="606"/>
      <c r="G18" s="601"/>
      <c r="H18" s="601"/>
      <c r="I18" s="604"/>
      <c r="J18" s="679"/>
      <c r="K18" s="679"/>
      <c r="L18" s="679"/>
      <c r="M18" s="679"/>
      <c r="N18" s="679"/>
      <c r="O18" s="679"/>
      <c r="P18" s="679"/>
      <c r="Q18" s="728"/>
    </row>
    <row r="19" spans="1:17" s="71" customFormat="1" ht="25" customHeight="1" x14ac:dyDescent="0.15">
      <c r="A19" s="599"/>
      <c r="B19" s="606" t="s">
        <v>703</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5" customHeight="1" x14ac:dyDescent="0.15">
      <c r="A20" s="599" t="s">
        <v>234</v>
      </c>
      <c r="B20" s="600" t="s">
        <v>698</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5" customHeight="1" x14ac:dyDescent="0.15">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5" customHeight="1" x14ac:dyDescent="0.15">
      <c r="A22" s="599"/>
      <c r="B22" s="612" t="s">
        <v>707</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5" customHeight="1" x14ac:dyDescent="0.15">
      <c r="A23" s="599" t="s">
        <v>286</v>
      </c>
      <c r="B23" s="730" t="s">
        <v>775</v>
      </c>
      <c r="C23" s="604"/>
      <c r="D23" s="602"/>
      <c r="E23" s="604"/>
      <c r="F23" s="606"/>
      <c r="G23" s="604"/>
      <c r="H23" s="601"/>
      <c r="I23" s="604"/>
      <c r="J23" s="597"/>
      <c r="K23" s="597"/>
      <c r="L23" s="597"/>
      <c r="M23" s="597"/>
      <c r="N23" s="597"/>
      <c r="O23" s="597"/>
      <c r="P23" s="597"/>
      <c r="Q23" s="598"/>
    </row>
    <row r="24" spans="1:17" s="71" customFormat="1" ht="25" customHeight="1" x14ac:dyDescent="0.15">
      <c r="A24" s="599"/>
      <c r="B24" s="603" t="s">
        <v>692</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5" customHeight="1" x14ac:dyDescent="0.15">
      <c r="A25" s="599"/>
      <c r="B25" s="605" t="s">
        <v>695</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5" customHeight="1" x14ac:dyDescent="0.15">
      <c r="A26" s="599" t="s">
        <v>287</v>
      </c>
      <c r="B26" s="600" t="s">
        <v>693</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5" customHeight="1" x14ac:dyDescent="0.15">
      <c r="A27" s="599"/>
      <c r="B27" s="450" t="s">
        <v>715</v>
      </c>
      <c r="C27" s="601"/>
      <c r="D27" s="601"/>
      <c r="E27" s="601"/>
      <c r="F27" s="302">
        <f t="shared" si="0"/>
        <v>0</v>
      </c>
      <c r="G27" s="601"/>
      <c r="H27" s="601"/>
      <c r="I27" s="604"/>
      <c r="J27" s="679"/>
      <c r="K27" s="679"/>
      <c r="L27" s="679"/>
      <c r="M27" s="679"/>
      <c r="N27" s="679"/>
      <c r="O27" s="679"/>
      <c r="P27" s="679"/>
      <c r="Q27" s="728"/>
    </row>
    <row r="28" spans="1:17" s="71" customFormat="1" ht="25" customHeight="1" x14ac:dyDescent="0.15">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5" customHeight="1" x14ac:dyDescent="0.15">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5" customHeight="1" x14ac:dyDescent="0.15">
      <c r="A30" s="599" t="s">
        <v>292</v>
      </c>
      <c r="B30" s="614" t="s">
        <v>712</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5" customHeight="1" x14ac:dyDescent="0.15">
      <c r="A31" s="599"/>
      <c r="B31" s="600" t="s">
        <v>694</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5" customHeight="1" x14ac:dyDescent="0.15">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5" customHeight="1" x14ac:dyDescent="0.15">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5" customHeight="1" x14ac:dyDescent="0.15">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5" customHeight="1" x14ac:dyDescent="0.15">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5" customHeight="1" x14ac:dyDescent="0.15">
      <c r="A36" s="599"/>
      <c r="B36" s="731" t="s">
        <v>776</v>
      </c>
      <c r="C36" s="601"/>
      <c r="D36" s="601"/>
      <c r="E36" s="601"/>
      <c r="F36" s="606"/>
      <c r="G36" s="601"/>
      <c r="H36" s="601"/>
      <c r="I36" s="604"/>
      <c r="J36" s="526"/>
      <c r="K36" s="526"/>
      <c r="L36" s="526"/>
      <c r="M36" s="526"/>
      <c r="N36" s="526"/>
      <c r="O36" s="526"/>
      <c r="P36" s="526"/>
      <c r="Q36" s="606"/>
    </row>
    <row r="37" spans="1:17" s="71" customFormat="1" ht="25" customHeight="1" x14ac:dyDescent="0.15">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5" customHeight="1" x14ac:dyDescent="0.15">
      <c r="A38" s="599"/>
      <c r="B38" s="600" t="s">
        <v>699</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5" customHeight="1" x14ac:dyDescent="0.15">
      <c r="A39" s="599"/>
      <c r="B39" s="730" t="s">
        <v>774</v>
      </c>
      <c r="C39" s="601"/>
      <c r="D39" s="601"/>
      <c r="E39" s="601"/>
      <c r="F39" s="606"/>
      <c r="G39" s="601"/>
      <c r="H39" s="601"/>
      <c r="I39" s="604"/>
      <c r="J39" s="526"/>
      <c r="K39" s="526"/>
      <c r="L39" s="526"/>
      <c r="M39" s="526"/>
      <c r="N39" s="526"/>
      <c r="O39" s="526"/>
      <c r="P39" s="526"/>
      <c r="Q39" s="606"/>
    </row>
    <row r="40" spans="1:17" s="71" customFormat="1" ht="25" customHeight="1" x14ac:dyDescent="0.15">
      <c r="A40" s="599" t="s">
        <v>415</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5" customHeight="1" x14ac:dyDescent="0.15">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5" customHeight="1" x14ac:dyDescent="0.15">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5" customHeight="1" x14ac:dyDescent="0.15">
      <c r="A43" s="599" t="s">
        <v>416</v>
      </c>
      <c r="B43" s="600" t="s">
        <v>696</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5" customHeight="1" x14ac:dyDescent="0.15">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5" customHeight="1" x14ac:dyDescent="0.15">
      <c r="A45" s="599"/>
      <c r="B45" s="731" t="s">
        <v>777</v>
      </c>
      <c r="C45" s="601"/>
      <c r="D45" s="601"/>
      <c r="E45" s="601"/>
      <c r="F45" s="606"/>
      <c r="G45" s="601"/>
      <c r="H45" s="601"/>
      <c r="I45" s="604"/>
      <c r="J45" s="526"/>
      <c r="K45" s="526"/>
      <c r="L45" s="526"/>
      <c r="M45" s="526"/>
      <c r="N45" s="526"/>
      <c r="O45" s="526"/>
      <c r="P45" s="526"/>
      <c r="Q45" s="606"/>
    </row>
    <row r="46" spans="1:17" s="71" customFormat="1" ht="25" customHeight="1" x14ac:dyDescent="0.15">
      <c r="A46" s="599" t="s">
        <v>418</v>
      </c>
      <c r="B46" s="600" t="s">
        <v>697</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5" customHeight="1" x14ac:dyDescent="0.15">
      <c r="A47" s="599" t="s">
        <v>419</v>
      </c>
      <c r="B47" s="600" t="s">
        <v>696</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5" customHeight="1" x14ac:dyDescent="0.15">
      <c r="A48" s="599" t="s">
        <v>420</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5" customHeight="1" x14ac:dyDescent="0.15">
      <c r="A49" s="599" t="s">
        <v>421</v>
      </c>
      <c r="B49" s="609" t="s">
        <v>700</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5" customHeight="1" x14ac:dyDescent="0.15">
      <c r="A50" s="599" t="s">
        <v>422</v>
      </c>
      <c r="B50" s="600" t="s">
        <v>701</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5" customHeight="1" x14ac:dyDescent="0.15">
      <c r="A51" s="599" t="s">
        <v>423</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5" customHeight="1" x14ac:dyDescent="0.15">
      <c r="A52" s="599"/>
      <c r="B52" s="731" t="s">
        <v>778</v>
      </c>
      <c r="C52" s="601"/>
      <c r="D52" s="601"/>
      <c r="E52" s="601"/>
      <c r="F52" s="606"/>
      <c r="G52" s="601"/>
      <c r="H52" s="601"/>
      <c r="I52" s="604"/>
      <c r="J52" s="526"/>
      <c r="K52" s="526"/>
      <c r="L52" s="526"/>
      <c r="M52" s="526"/>
      <c r="N52" s="526"/>
      <c r="O52" s="526"/>
      <c r="P52" s="526"/>
      <c r="Q52" s="606"/>
    </row>
    <row r="53" spans="1:17" s="71" customFormat="1" ht="25" customHeight="1" x14ac:dyDescent="0.15">
      <c r="A53" s="599" t="s">
        <v>427</v>
      </c>
      <c r="B53" s="600" t="s">
        <v>689</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5" customHeight="1" x14ac:dyDescent="0.15">
      <c r="A54" s="599" t="s">
        <v>428</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5" customHeight="1" x14ac:dyDescent="0.15">
      <c r="A55" s="599" t="s">
        <v>429</v>
      </c>
      <c r="B55" s="71" t="s">
        <v>779</v>
      </c>
      <c r="F55" s="302">
        <f t="shared" ref="F55:F57" si="5">I55+J16+K16</f>
        <v>0</v>
      </c>
      <c r="J55" s="319"/>
      <c r="K55" s="319"/>
      <c r="L55" s="319"/>
      <c r="M55" s="319"/>
      <c r="N55" s="319"/>
      <c r="O55" s="319"/>
      <c r="P55" s="319"/>
      <c r="Q55" s="302"/>
    </row>
    <row r="56" spans="1:17" s="71" customFormat="1" ht="25" customHeight="1" x14ac:dyDescent="0.15">
      <c r="A56" s="599" t="s">
        <v>430</v>
      </c>
      <c r="B56" s="600" t="s">
        <v>702</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5" customHeight="1" x14ac:dyDescent="0.15">
      <c r="A57" s="599" t="s">
        <v>431</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5" customHeight="1" x14ac:dyDescent="0.15">
      <c r="A58" s="599" t="s">
        <v>704</v>
      </c>
      <c r="B58" s="610" t="s">
        <v>705</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5" customHeight="1" x14ac:dyDescent="0.15">
      <c r="A59" s="599" t="s">
        <v>713</v>
      </c>
      <c r="B59" s="615" t="s">
        <v>434</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5" customHeight="1" x14ac:dyDescent="0.15">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5" customHeight="1" x14ac:dyDescent="0.15">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758</v>
      </c>
    </row>
    <row r="62" spans="1:17" s="71" customFormat="1" ht="25" customHeight="1" x14ac:dyDescent="0.15">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5" customHeight="1" x14ac:dyDescent="0.15">
      <c r="A63" s="620"/>
      <c r="B63" s="621" t="s">
        <v>358</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5" customHeight="1" x14ac:dyDescent="0.15">
      <c r="A64" s="625">
        <v>2</v>
      </c>
      <c r="B64" s="625" t="s">
        <v>166</v>
      </c>
      <c r="C64" s="601"/>
      <c r="D64" s="601"/>
      <c r="E64" s="601"/>
      <c r="F64" s="302"/>
      <c r="G64" s="601"/>
      <c r="H64" s="725"/>
      <c r="I64" s="318"/>
      <c r="J64" s="319"/>
      <c r="K64" s="319"/>
      <c r="L64" s="319"/>
      <c r="M64" s="319"/>
      <c r="N64" s="319"/>
      <c r="O64" s="319"/>
      <c r="P64" s="319"/>
      <c r="Q64" s="302"/>
    </row>
    <row r="65" spans="1:17" s="71" customFormat="1" ht="25" customHeight="1" x14ac:dyDescent="0.15">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5" customHeight="1" x14ac:dyDescent="0.15">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5" customHeight="1" x14ac:dyDescent="0.15">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5" customHeight="1" x14ac:dyDescent="0.15">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5" customHeight="1" x14ac:dyDescent="0.15">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5" customHeight="1" x14ac:dyDescent="0.15">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5" customHeight="1" x14ac:dyDescent="0.15">
      <c r="A71" s="599" t="s">
        <v>234</v>
      </c>
      <c r="B71" s="628" t="s">
        <v>555</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5" customHeight="1" x14ac:dyDescent="0.15">
      <c r="A72" s="630" t="s">
        <v>150</v>
      </c>
      <c r="B72" s="631" t="s">
        <v>491</v>
      </c>
      <c r="C72" s="382"/>
      <c r="D72" s="382"/>
      <c r="E72" s="382"/>
      <c r="F72" s="725"/>
      <c r="G72" s="382"/>
      <c r="H72" s="725"/>
      <c r="I72" s="319"/>
      <c r="J72" s="319"/>
      <c r="K72" s="319"/>
      <c r="L72" s="319"/>
      <c r="M72" s="319"/>
      <c r="N72" s="319"/>
      <c r="O72" s="319"/>
      <c r="P72" s="319"/>
      <c r="Q72" s="302"/>
    </row>
    <row r="73" spans="1:17" s="71" customFormat="1" ht="25" customHeight="1" x14ac:dyDescent="0.15">
      <c r="A73" s="630"/>
      <c r="B73" s="632" t="s">
        <v>759</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760</v>
      </c>
    </row>
    <row r="74" spans="1:17" s="71" customFormat="1" ht="25" customHeight="1" x14ac:dyDescent="0.15">
      <c r="A74" s="633"/>
      <c r="B74" s="621" t="s">
        <v>358</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5" customHeight="1" x14ac:dyDescent="0.15">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5" customHeight="1" x14ac:dyDescent="0.15">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5" customHeight="1" x14ac:dyDescent="0.15">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5" customHeight="1" x14ac:dyDescent="0.15">
      <c r="A78" s="625" t="s">
        <v>149</v>
      </c>
      <c r="B78" s="627" t="s">
        <v>165</v>
      </c>
      <c r="C78" s="601"/>
      <c r="D78" s="601"/>
      <c r="E78" s="601"/>
      <c r="F78" s="302"/>
      <c r="G78" s="601"/>
      <c r="H78" s="725"/>
      <c r="I78" s="318"/>
      <c r="J78" s="319"/>
      <c r="K78" s="319"/>
      <c r="L78" s="319"/>
      <c r="M78" s="319"/>
      <c r="N78" s="319"/>
      <c r="O78" s="319"/>
      <c r="P78" s="319"/>
      <c r="Q78" s="302"/>
    </row>
    <row r="79" spans="1:17" s="71" customFormat="1" ht="25" customHeight="1" x14ac:dyDescent="0.15">
      <c r="A79" s="625"/>
      <c r="B79" s="627" t="s">
        <v>715</v>
      </c>
      <c r="C79" s="601"/>
      <c r="D79" s="601"/>
      <c r="E79" s="601"/>
      <c r="F79" s="606"/>
      <c r="G79" s="601"/>
      <c r="H79" s="601"/>
      <c r="I79" s="604"/>
      <c r="J79" s="526"/>
      <c r="K79" s="526"/>
      <c r="L79" s="526"/>
      <c r="M79" s="526"/>
      <c r="N79" s="526"/>
      <c r="O79" s="526"/>
      <c r="P79" s="526"/>
      <c r="Q79" s="606"/>
    </row>
    <row r="80" spans="1:17" s="71" customFormat="1" ht="25" customHeight="1" x14ac:dyDescent="0.15">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5" customHeight="1" x14ac:dyDescent="0.15">
      <c r="A81" s="619"/>
      <c r="B81" s="732" t="s">
        <v>774</v>
      </c>
      <c r="C81" s="601"/>
      <c r="D81" s="601"/>
      <c r="E81" s="601"/>
      <c r="F81" s="606"/>
      <c r="G81" s="601"/>
      <c r="H81" s="601"/>
      <c r="I81" s="604"/>
      <c r="J81" s="526"/>
      <c r="K81" s="526"/>
      <c r="L81" s="526"/>
      <c r="M81" s="526"/>
      <c r="N81" s="526"/>
      <c r="O81" s="526"/>
      <c r="P81" s="526"/>
      <c r="Q81" s="606"/>
    </row>
    <row r="82" spans="1:17" s="71" customFormat="1" ht="25" customHeight="1" x14ac:dyDescent="0.15">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5" customHeight="1" x14ac:dyDescent="0.15">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5" customHeight="1" x14ac:dyDescent="0.15">
      <c r="A84" s="619"/>
      <c r="B84" s="732" t="s">
        <v>775</v>
      </c>
      <c r="C84" s="601"/>
      <c r="D84" s="601"/>
      <c r="E84" s="601"/>
      <c r="F84" s="606"/>
      <c r="G84" s="601"/>
      <c r="H84" s="601"/>
      <c r="I84" s="604"/>
      <c r="J84" s="526"/>
      <c r="K84" s="526"/>
      <c r="L84" s="526"/>
      <c r="M84" s="526"/>
      <c r="N84" s="526"/>
      <c r="O84" s="526"/>
      <c r="P84" s="526"/>
      <c r="Q84" s="606"/>
    </row>
    <row r="85" spans="1:17" s="71" customFormat="1" ht="25" customHeight="1" x14ac:dyDescent="0.15">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5" customHeight="1" x14ac:dyDescent="0.15">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5" customHeight="1" x14ac:dyDescent="0.15">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5" customHeight="1" x14ac:dyDescent="0.15">
      <c r="A88" s="619"/>
      <c r="B88" s="732" t="s">
        <v>779</v>
      </c>
      <c r="C88" s="601"/>
      <c r="D88" s="601"/>
      <c r="E88" s="601"/>
      <c r="F88" s="606"/>
      <c r="G88" s="601"/>
      <c r="H88" s="601"/>
      <c r="I88" s="604"/>
      <c r="J88" s="526"/>
      <c r="K88" s="526"/>
      <c r="L88" s="526"/>
      <c r="M88" s="526"/>
      <c r="N88" s="526"/>
      <c r="O88" s="526"/>
      <c r="P88" s="526"/>
      <c r="Q88" s="606"/>
    </row>
    <row r="89" spans="1:17" s="71" customFormat="1" ht="25" customHeight="1" x14ac:dyDescent="0.15">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5" customHeight="1" x14ac:dyDescent="0.15">
      <c r="A90" s="619"/>
      <c r="B90" s="732" t="s">
        <v>777</v>
      </c>
      <c r="C90" s="601"/>
      <c r="D90" s="601"/>
      <c r="E90" s="601"/>
      <c r="F90" s="606"/>
      <c r="G90" s="601"/>
      <c r="H90" s="601"/>
      <c r="I90" s="604"/>
      <c r="J90" s="526"/>
      <c r="K90" s="526"/>
      <c r="L90" s="526"/>
      <c r="M90" s="526"/>
      <c r="N90" s="526"/>
      <c r="O90" s="526"/>
      <c r="P90" s="526"/>
      <c r="Q90" s="606"/>
    </row>
    <row r="91" spans="1:17" s="71" customFormat="1" ht="25" customHeight="1" x14ac:dyDescent="0.15">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5" customHeight="1" x14ac:dyDescent="0.15">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5" customHeight="1" x14ac:dyDescent="0.15">
      <c r="A93" s="619"/>
      <c r="B93" s="660" t="s">
        <v>780</v>
      </c>
      <c r="C93" s="601"/>
      <c r="D93" s="601"/>
      <c r="E93" s="601"/>
      <c r="F93" s="606"/>
      <c r="G93" s="601"/>
      <c r="H93" s="601"/>
      <c r="I93" s="604"/>
      <c r="J93" s="526"/>
      <c r="K93" s="526"/>
      <c r="L93" s="526"/>
      <c r="M93" s="526"/>
      <c r="N93" s="526"/>
      <c r="O93" s="526"/>
      <c r="P93" s="526"/>
      <c r="Q93" s="606"/>
    </row>
    <row r="94" spans="1:17" s="71" customFormat="1" ht="25" customHeight="1" x14ac:dyDescent="0.15">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5" customHeight="1" x14ac:dyDescent="0.15">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5" customHeight="1" x14ac:dyDescent="0.15">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5" customHeight="1" x14ac:dyDescent="0.15">
      <c r="A97" s="619"/>
      <c r="B97" s="732" t="s">
        <v>296</v>
      </c>
      <c r="C97" s="601"/>
      <c r="D97" s="601"/>
      <c r="E97" s="601"/>
      <c r="F97" s="606"/>
      <c r="G97" s="601"/>
      <c r="H97" s="601"/>
      <c r="I97" s="604"/>
      <c r="J97" s="733"/>
      <c r="K97" s="733"/>
      <c r="L97" s="733"/>
      <c r="M97" s="733"/>
      <c r="N97" s="733"/>
      <c r="O97" s="733"/>
      <c r="P97" s="733"/>
      <c r="Q97" s="606"/>
    </row>
    <row r="98" spans="1:17" s="563" customFormat="1" ht="25" customHeight="1" x14ac:dyDescent="0.15">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5" customHeight="1" x14ac:dyDescent="0.15">
      <c r="A99" s="635"/>
      <c r="B99" s="734" t="s">
        <v>781</v>
      </c>
      <c r="C99" s="637"/>
      <c r="D99" s="637"/>
      <c r="E99" s="637"/>
      <c r="F99" s="606"/>
      <c r="G99" s="601"/>
      <c r="H99" s="601"/>
      <c r="I99" s="604"/>
      <c r="Q99" s="643"/>
    </row>
    <row r="100" spans="1:17" s="563" customFormat="1" ht="25" customHeight="1" x14ac:dyDescent="0.15">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5" customHeight="1" x14ac:dyDescent="0.15">
      <c r="A101" s="635"/>
      <c r="B101" s="734" t="s">
        <v>716</v>
      </c>
      <c r="C101" s="637"/>
      <c r="D101" s="637"/>
      <c r="E101" s="637"/>
      <c r="F101" s="606"/>
      <c r="G101" s="601"/>
      <c r="H101" s="601"/>
      <c r="I101" s="604"/>
      <c r="J101" s="639"/>
      <c r="K101" s="639"/>
      <c r="L101" s="640"/>
      <c r="M101" s="641"/>
      <c r="N101" s="641"/>
      <c r="O101" s="642"/>
      <c r="P101" s="642"/>
      <c r="Q101" s="643"/>
    </row>
    <row r="102" spans="1:17" s="563" customFormat="1" ht="25" customHeight="1" x14ac:dyDescent="0.15">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5" customHeight="1" x14ac:dyDescent="0.15">
      <c r="A103" s="644"/>
      <c r="B103" s="621" t="s">
        <v>358</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5" customHeight="1" x14ac:dyDescent="0.15">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5" customHeight="1" x14ac:dyDescent="0.15">
      <c r="A105" s="647"/>
      <c r="B105" s="647" t="s">
        <v>395</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761</v>
      </c>
    </row>
    <row r="106" spans="1:17" s="71" customFormat="1" ht="25" customHeight="1" x14ac:dyDescent="0.15">
      <c r="A106" s="591" t="s">
        <v>19</v>
      </c>
      <c r="B106" s="591" t="s">
        <v>396</v>
      </c>
      <c r="C106" s="725"/>
      <c r="D106" s="725"/>
      <c r="E106" s="725"/>
      <c r="F106" s="725"/>
      <c r="G106" s="725"/>
      <c r="H106" s="725"/>
      <c r="I106" s="319"/>
      <c r="J106" s="319"/>
      <c r="K106" s="319"/>
      <c r="L106" s="319"/>
      <c r="M106" s="319"/>
      <c r="N106" s="319"/>
      <c r="O106" s="319"/>
      <c r="P106" s="319"/>
      <c r="Q106" s="302"/>
    </row>
    <row r="107" spans="1:17" s="71" customFormat="1" ht="25" customHeight="1" x14ac:dyDescent="0.15">
      <c r="A107" s="651" t="s">
        <v>398</v>
      </c>
      <c r="B107" s="651" t="s">
        <v>399</v>
      </c>
      <c r="C107" s="725"/>
      <c r="D107" s="725"/>
      <c r="E107" s="725"/>
      <c r="F107" s="725"/>
      <c r="G107" s="725"/>
      <c r="H107" s="725"/>
      <c r="I107" s="319"/>
      <c r="J107" s="319"/>
      <c r="K107" s="319"/>
      <c r="L107" s="319"/>
      <c r="M107" s="319"/>
      <c r="N107" s="319"/>
      <c r="O107" s="319"/>
      <c r="P107" s="319"/>
      <c r="Q107" s="302"/>
    </row>
    <row r="108" spans="1:17" s="71" customFormat="1" ht="25" customHeight="1" x14ac:dyDescent="0.15">
      <c r="A108" s="651">
        <v>1</v>
      </c>
      <c r="B108" s="651" t="s">
        <v>400</v>
      </c>
      <c r="C108" s="725"/>
      <c r="D108" s="725"/>
      <c r="E108" s="725"/>
      <c r="F108" s="725"/>
      <c r="G108" s="725"/>
      <c r="H108" s="725"/>
      <c r="I108" s="319"/>
      <c r="J108" s="319"/>
      <c r="K108" s="319"/>
      <c r="L108" s="319"/>
      <c r="M108" s="319"/>
      <c r="N108" s="319"/>
      <c r="O108" s="319"/>
      <c r="P108" s="319"/>
      <c r="Q108" s="302"/>
    </row>
    <row r="109" spans="1:17" s="71" customFormat="1" ht="25" customHeight="1" x14ac:dyDescent="0.15">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5" customHeight="1" x14ac:dyDescent="0.15">
      <c r="A110" s="545"/>
      <c r="B110" s="660" t="s">
        <v>782</v>
      </c>
      <c r="C110" s="601"/>
      <c r="D110" s="601"/>
      <c r="E110" s="601"/>
      <c r="F110" s="601"/>
      <c r="G110" s="601"/>
      <c r="H110" s="601"/>
      <c r="I110" s="526"/>
      <c r="J110" s="526"/>
      <c r="K110" s="526"/>
      <c r="L110" s="526"/>
      <c r="M110" s="526"/>
      <c r="N110" s="526"/>
      <c r="O110" s="526"/>
      <c r="P110" s="526"/>
      <c r="Q110" s="606"/>
    </row>
    <row r="111" spans="1:17" s="71" customFormat="1" ht="25" customHeight="1" x14ac:dyDescent="0.15">
      <c r="A111" s="599" t="s">
        <v>229</v>
      </c>
      <c r="B111" s="628" t="s">
        <v>649</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5" customHeight="1" x14ac:dyDescent="0.15">
      <c r="A112" s="599" t="s">
        <v>230</v>
      </c>
      <c r="B112" s="628" t="s">
        <v>650</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5" customHeight="1" x14ac:dyDescent="0.15">
      <c r="A113" s="599"/>
      <c r="B113" s="627" t="s">
        <v>783</v>
      </c>
      <c r="C113" s="604"/>
      <c r="D113" s="604"/>
      <c r="E113" s="604"/>
      <c r="F113" s="606"/>
      <c r="G113" s="604"/>
      <c r="H113" s="601"/>
      <c r="I113" s="604"/>
      <c r="J113" s="526"/>
      <c r="K113" s="526"/>
      <c r="L113" s="526"/>
      <c r="M113" s="526"/>
      <c r="N113" s="526"/>
      <c r="O113" s="526"/>
      <c r="P113" s="526"/>
      <c r="Q113" s="606"/>
    </row>
    <row r="114" spans="1:17" s="71" customFormat="1" ht="25" customHeight="1" x14ac:dyDescent="0.15">
      <c r="A114" s="599" t="s">
        <v>231</v>
      </c>
      <c r="B114" s="628" t="s">
        <v>651</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5" customHeight="1" x14ac:dyDescent="0.15">
      <c r="A115" s="599" t="s">
        <v>231</v>
      </c>
      <c r="B115" s="628" t="s">
        <v>652</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5" customHeight="1" x14ac:dyDescent="0.15">
      <c r="A116" s="599" t="s">
        <v>232</v>
      </c>
      <c r="B116" s="628" t="s">
        <v>653</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5" customHeight="1" x14ac:dyDescent="0.15">
      <c r="A117" s="599" t="s">
        <v>419</v>
      </c>
      <c r="B117" s="629" t="s">
        <v>397</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5" customHeight="1" x14ac:dyDescent="0.15">
      <c r="A118" s="599"/>
      <c r="B118" s="627" t="s">
        <v>784</v>
      </c>
      <c r="C118" s="604"/>
      <c r="D118" s="604"/>
      <c r="E118" s="604"/>
      <c r="F118" s="606"/>
      <c r="G118" s="604"/>
      <c r="H118" s="601"/>
      <c r="I118" s="604"/>
      <c r="J118" s="526"/>
      <c r="K118" s="526"/>
      <c r="L118" s="526"/>
      <c r="M118" s="526"/>
      <c r="N118" s="526"/>
      <c r="O118" s="526"/>
      <c r="P118" s="526"/>
      <c r="Q118" s="606"/>
    </row>
    <row r="119" spans="1:17" s="71" customFormat="1" ht="25" customHeight="1" x14ac:dyDescent="0.15">
      <c r="A119" s="599" t="s">
        <v>233</v>
      </c>
      <c r="B119" s="628" t="s">
        <v>406</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5" customHeight="1" x14ac:dyDescent="0.15">
      <c r="A120" s="599"/>
      <c r="B120" s="627" t="s">
        <v>791</v>
      </c>
      <c r="C120" s="604"/>
      <c r="D120" s="604"/>
      <c r="E120" s="604"/>
      <c r="F120" s="606"/>
      <c r="G120" s="604"/>
      <c r="H120" s="601"/>
      <c r="I120" s="604"/>
      <c r="J120" s="526"/>
      <c r="K120" s="526"/>
      <c r="L120" s="526"/>
      <c r="M120" s="526"/>
      <c r="N120" s="526"/>
      <c r="O120" s="526"/>
      <c r="P120" s="526"/>
      <c r="Q120" s="606"/>
    </row>
    <row r="121" spans="1:17" s="71" customFormat="1" ht="25" customHeight="1" x14ac:dyDescent="0.15">
      <c r="A121" s="599" t="s">
        <v>285</v>
      </c>
      <c r="B121" s="628" t="s">
        <v>654</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5" customHeight="1" x14ac:dyDescent="0.15">
      <c r="A122" s="599"/>
      <c r="B122" s="627" t="s">
        <v>787</v>
      </c>
      <c r="C122" s="604"/>
      <c r="D122" s="604"/>
      <c r="E122" s="604"/>
      <c r="F122" s="302">
        <f t="shared" si="20"/>
        <v>0</v>
      </c>
      <c r="G122" s="604"/>
      <c r="H122" s="601"/>
      <c r="I122" s="604"/>
      <c r="J122" s="526"/>
      <c r="K122" s="526"/>
      <c r="L122" s="526"/>
      <c r="M122" s="526"/>
      <c r="N122" s="526"/>
      <c r="O122" s="526"/>
      <c r="P122" s="526"/>
      <c r="Q122" s="606"/>
    </row>
    <row r="123" spans="1:17" s="71" customFormat="1" ht="25" customHeight="1" x14ac:dyDescent="0.15">
      <c r="A123" s="599" t="s">
        <v>293</v>
      </c>
      <c r="B123" s="628" t="s">
        <v>660</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5" customHeight="1" x14ac:dyDescent="0.15">
      <c r="A124" s="599" t="s">
        <v>294</v>
      </c>
      <c r="B124" s="628" t="s">
        <v>521</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5" customHeight="1" x14ac:dyDescent="0.15">
      <c r="A125" s="599"/>
      <c r="B125" s="627" t="s">
        <v>785</v>
      </c>
      <c r="C125" s="604"/>
      <c r="D125" s="604"/>
      <c r="E125" s="604"/>
      <c r="F125" s="606"/>
      <c r="G125" s="604"/>
      <c r="H125" s="601"/>
      <c r="I125" s="604"/>
      <c r="J125" s="526"/>
      <c r="K125" s="526"/>
      <c r="L125" s="526"/>
      <c r="M125" s="526"/>
      <c r="N125" s="526"/>
      <c r="O125" s="526"/>
      <c r="P125" s="526"/>
      <c r="Q125" s="606"/>
    </row>
    <row r="126" spans="1:17" s="71" customFormat="1" ht="25" customHeight="1" x14ac:dyDescent="0.15">
      <c r="A126" s="599" t="s">
        <v>286</v>
      </c>
      <c r="B126" s="628" t="s">
        <v>655</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5" customHeight="1" x14ac:dyDescent="0.15">
      <c r="A127" s="599" t="s">
        <v>287</v>
      </c>
      <c r="B127" s="628" t="s">
        <v>656</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5" customHeight="1" x14ac:dyDescent="0.15">
      <c r="A128" s="599"/>
      <c r="B128" s="627" t="s">
        <v>786</v>
      </c>
      <c r="C128" s="604"/>
      <c r="D128" s="604"/>
      <c r="E128" s="604"/>
      <c r="F128" s="606"/>
      <c r="G128" s="604"/>
      <c r="H128" s="601"/>
      <c r="I128" s="604"/>
      <c r="J128" s="526"/>
      <c r="K128" s="526"/>
      <c r="L128" s="526"/>
      <c r="M128" s="526"/>
      <c r="N128" s="526"/>
      <c r="O128" s="526"/>
      <c r="P128" s="526"/>
      <c r="Q128" s="606"/>
    </row>
    <row r="129" spans="1:17" s="71" customFormat="1" ht="25" customHeight="1" x14ac:dyDescent="0.15">
      <c r="A129" s="599" t="s">
        <v>288</v>
      </c>
      <c r="B129" s="628" t="s">
        <v>657</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5" customHeight="1" x14ac:dyDescent="0.15">
      <c r="A130" s="599" t="s">
        <v>289</v>
      </c>
      <c r="B130" s="628" t="s">
        <v>658</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5" customHeight="1" x14ac:dyDescent="0.15">
      <c r="A131" s="599"/>
      <c r="B131" s="627" t="s">
        <v>788</v>
      </c>
      <c r="C131" s="601"/>
      <c r="D131" s="601"/>
      <c r="E131" s="601"/>
      <c r="F131" s="606"/>
      <c r="G131" s="601"/>
      <c r="H131" s="601"/>
      <c r="I131" s="604"/>
      <c r="J131" s="526"/>
      <c r="K131" s="526"/>
      <c r="L131" s="526"/>
      <c r="M131" s="526"/>
      <c r="N131" s="526"/>
      <c r="O131" s="526"/>
      <c r="P131" s="526"/>
      <c r="Q131" s="606"/>
    </row>
    <row r="132" spans="1:17" s="71" customFormat="1" ht="25" customHeight="1" x14ac:dyDescent="0.15">
      <c r="A132" s="599" t="s">
        <v>292</v>
      </c>
      <c r="B132" s="628" t="s">
        <v>659</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5" customHeight="1" x14ac:dyDescent="0.15">
      <c r="A133" s="599" t="s">
        <v>295</v>
      </c>
      <c r="B133" s="629" t="s">
        <v>661</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5" customHeight="1" x14ac:dyDescent="0.15">
      <c r="A134" s="599" t="s">
        <v>416</v>
      </c>
      <c r="B134" s="629" t="s">
        <v>662</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5" customHeight="1" x14ac:dyDescent="0.15">
      <c r="A135" s="599" t="s">
        <v>417</v>
      </c>
      <c r="B135" s="629" t="s">
        <v>663</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5" customHeight="1" x14ac:dyDescent="0.15">
      <c r="A136" s="599" t="s">
        <v>418</v>
      </c>
      <c r="B136" s="629" t="s">
        <v>664</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5" customHeight="1" x14ac:dyDescent="0.15">
      <c r="A137" s="599" t="s">
        <v>419</v>
      </c>
      <c r="B137" s="629" t="s">
        <v>665</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5" customHeight="1" x14ac:dyDescent="0.15">
      <c r="A138" s="599" t="s">
        <v>420</v>
      </c>
      <c r="B138" s="629" t="s">
        <v>666</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5" customHeight="1" x14ac:dyDescent="0.15">
      <c r="A139" s="599" t="s">
        <v>421</v>
      </c>
      <c r="B139" s="629" t="s">
        <v>667</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5" customHeight="1" x14ac:dyDescent="0.15">
      <c r="A140" s="599"/>
      <c r="B140" s="732" t="s">
        <v>789</v>
      </c>
      <c r="C140" s="601"/>
      <c r="D140" s="601"/>
      <c r="E140" s="601"/>
      <c r="F140" s="606"/>
      <c r="G140" s="601"/>
      <c r="H140" s="601"/>
      <c r="I140" s="604"/>
      <c r="J140" s="526"/>
      <c r="K140" s="526"/>
      <c r="L140" s="526"/>
      <c r="M140" s="526"/>
      <c r="N140" s="526"/>
      <c r="O140" s="526"/>
      <c r="P140" s="526"/>
      <c r="Q140" s="606"/>
    </row>
    <row r="141" spans="1:17" s="71" customFormat="1" ht="25" customHeight="1" x14ac:dyDescent="0.15">
      <c r="A141" s="599"/>
      <c r="B141" s="629" t="s">
        <v>668</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5" customHeight="1" x14ac:dyDescent="0.15">
      <c r="A142" s="599"/>
      <c r="B142" s="732" t="s">
        <v>790</v>
      </c>
      <c r="C142" s="601"/>
      <c r="D142" s="601"/>
      <c r="E142" s="601"/>
      <c r="F142" s="606"/>
      <c r="G142" s="601"/>
      <c r="H142" s="601"/>
      <c r="I142" s="604"/>
      <c r="J142" s="526"/>
      <c r="K142" s="526"/>
      <c r="L142" s="526"/>
      <c r="M142" s="526"/>
      <c r="N142" s="526"/>
      <c r="O142" s="526"/>
      <c r="P142" s="526"/>
      <c r="Q142" s="606"/>
    </row>
    <row r="143" spans="1:17" s="71" customFormat="1" ht="25" customHeight="1" x14ac:dyDescent="0.15">
      <c r="A143" s="599" t="s">
        <v>422</v>
      </c>
      <c r="B143" s="629" t="s">
        <v>669</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5" customHeight="1" x14ac:dyDescent="0.15">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5" customHeight="1" x14ac:dyDescent="0.15">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5" customHeight="1" x14ac:dyDescent="0.15">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5" customHeight="1" x14ac:dyDescent="0.15">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5" customHeight="1" x14ac:dyDescent="0.15">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5" customHeight="1" x14ac:dyDescent="0.15">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5" customHeight="1" x14ac:dyDescent="0.15">
      <c r="A150" s="657"/>
      <c r="B150" s="658" t="s">
        <v>401</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5" customHeight="1" x14ac:dyDescent="0.15">
      <c r="A151" s="659">
        <v>2</v>
      </c>
      <c r="B151" s="659" t="s">
        <v>523</v>
      </c>
      <c r="C151" s="382"/>
      <c r="D151" s="382"/>
      <c r="E151" s="382"/>
      <c r="F151" s="318"/>
      <c r="G151" s="382"/>
      <c r="H151" s="725"/>
      <c r="I151" s="725"/>
      <c r="J151" s="654"/>
      <c r="K151" s="654"/>
      <c r="L151" s="319"/>
      <c r="M151" s="319"/>
      <c r="N151" s="319"/>
      <c r="O151" s="319"/>
      <c r="P151" s="319"/>
      <c r="Q151" s="1074"/>
    </row>
    <row r="152" spans="1:17" s="71" customFormat="1" ht="25" customHeight="1" x14ac:dyDescent="0.15">
      <c r="A152" s="545" t="s">
        <v>149</v>
      </c>
      <c r="B152" s="660" t="s">
        <v>167</v>
      </c>
      <c r="C152" s="382"/>
      <c r="D152" s="382"/>
      <c r="E152" s="382"/>
      <c r="F152" s="318"/>
      <c r="G152" s="382"/>
      <c r="H152" s="725"/>
      <c r="I152" s="725"/>
      <c r="J152" s="654"/>
      <c r="K152" s="654"/>
      <c r="L152" s="319"/>
      <c r="M152" s="319"/>
      <c r="N152" s="319"/>
      <c r="O152" s="319"/>
      <c r="P152" s="319"/>
      <c r="Q152" s="1074"/>
    </row>
    <row r="153" spans="1:17" s="71" customFormat="1" ht="25" customHeight="1" x14ac:dyDescent="0.15">
      <c r="A153" s="632" t="s">
        <v>229</v>
      </c>
      <c r="B153" s="381" t="s">
        <v>670</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74"/>
    </row>
    <row r="154" spans="1:17" s="71" customFormat="1" ht="25" customHeight="1" x14ac:dyDescent="0.15">
      <c r="A154" s="632" t="s">
        <v>230</v>
      </c>
      <c r="B154" s="381" t="s">
        <v>671</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74"/>
    </row>
    <row r="155" spans="1:17" s="71" customFormat="1" ht="25" customHeight="1" x14ac:dyDescent="0.15">
      <c r="A155" s="632" t="s">
        <v>231</v>
      </c>
      <c r="B155" s="381" t="s">
        <v>672</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74"/>
    </row>
    <row r="156" spans="1:17" s="71" customFormat="1" ht="25" customHeight="1" x14ac:dyDescent="0.15">
      <c r="A156" s="632" t="s">
        <v>232</v>
      </c>
      <c r="B156" s="381" t="s">
        <v>673</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74"/>
    </row>
    <row r="157" spans="1:17" s="71" customFormat="1" ht="25" customHeight="1" x14ac:dyDescent="0.15">
      <c r="A157" s="632" t="s">
        <v>233</v>
      </c>
      <c r="B157" s="632" t="s">
        <v>522</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74"/>
    </row>
    <row r="158" spans="1:17" s="71" customFormat="1" ht="25" customHeight="1" x14ac:dyDescent="0.15">
      <c r="A158" s="632" t="s">
        <v>234</v>
      </c>
      <c r="B158" s="661" t="s">
        <v>674</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5" customHeight="1" x14ac:dyDescent="0.15">
      <c r="A159" s="655" t="s">
        <v>285</v>
      </c>
      <c r="B159" s="661" t="s">
        <v>675</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5" customHeight="1" x14ac:dyDescent="0.15">
      <c r="A160" s="630" t="s">
        <v>150</v>
      </c>
      <c r="B160" s="631" t="s">
        <v>491</v>
      </c>
      <c r="C160" s="382"/>
      <c r="D160" s="382"/>
      <c r="E160" s="382"/>
      <c r="F160" s="302"/>
      <c r="G160" s="382"/>
      <c r="H160" s="725"/>
      <c r="I160" s="318"/>
      <c r="J160" s="519"/>
      <c r="K160" s="654"/>
      <c r="L160" s="319"/>
      <c r="M160" s="319"/>
      <c r="N160" s="319"/>
      <c r="O160" s="319"/>
      <c r="P160" s="319"/>
      <c r="Q160" s="302"/>
    </row>
    <row r="161" spans="1:17" s="71" customFormat="1" ht="25" customHeight="1" x14ac:dyDescent="0.15">
      <c r="A161" s="630"/>
      <c r="B161" s="632" t="s">
        <v>676</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5" customHeight="1" x14ac:dyDescent="0.15">
      <c r="A162" s="620"/>
      <c r="B162" s="621" t="s">
        <v>401</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5" customHeight="1" x14ac:dyDescent="0.15">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5" customHeight="1" x14ac:dyDescent="0.15">
      <c r="A164" s="659" t="s">
        <v>402</v>
      </c>
      <c r="B164" s="660" t="s">
        <v>165</v>
      </c>
      <c r="C164" s="382"/>
      <c r="D164" s="382"/>
      <c r="E164" s="382"/>
      <c r="F164" s="302"/>
      <c r="G164" s="382"/>
      <c r="H164" s="725"/>
      <c r="I164" s="318"/>
      <c r="J164" s="526"/>
      <c r="K164" s="526"/>
      <c r="L164" s="319"/>
      <c r="M164" s="319"/>
      <c r="N164" s="319"/>
      <c r="O164" s="319"/>
      <c r="P164" s="319"/>
      <c r="Q164" s="302"/>
    </row>
    <row r="165" spans="1:17" s="71" customFormat="1" ht="25" customHeight="1" x14ac:dyDescent="0.15">
      <c r="A165" s="659"/>
      <c r="B165" s="660" t="s">
        <v>782</v>
      </c>
      <c r="C165" s="382"/>
      <c r="D165" s="382"/>
      <c r="E165" s="382"/>
      <c r="F165" s="606"/>
      <c r="G165" s="382"/>
      <c r="H165" s="601"/>
      <c r="I165" s="604"/>
      <c r="J165" s="526"/>
      <c r="K165" s="526"/>
      <c r="L165" s="526"/>
      <c r="M165" s="526"/>
      <c r="N165" s="526"/>
      <c r="O165" s="526"/>
      <c r="P165" s="526"/>
      <c r="Q165" s="606"/>
    </row>
    <row r="166" spans="1:17" s="71" customFormat="1" ht="25" customHeight="1" x14ac:dyDescent="0.15">
      <c r="A166" s="655" t="s">
        <v>231</v>
      </c>
      <c r="B166" s="634" t="s">
        <v>677</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5" customHeight="1" x14ac:dyDescent="0.15">
      <c r="A167" s="655"/>
      <c r="B167" s="660" t="s">
        <v>784</v>
      </c>
      <c r="C167" s="382"/>
      <c r="D167" s="382"/>
      <c r="E167" s="382"/>
      <c r="F167" s="606"/>
      <c r="G167" s="382"/>
      <c r="H167" s="601"/>
      <c r="I167" s="604"/>
      <c r="J167" s="526"/>
      <c r="K167" s="526"/>
      <c r="L167" s="526"/>
      <c r="M167" s="526"/>
      <c r="N167" s="526"/>
      <c r="O167" s="526"/>
      <c r="P167" s="526"/>
      <c r="Q167" s="606"/>
    </row>
    <row r="168" spans="1:17" s="71" customFormat="1" ht="25" customHeight="1" x14ac:dyDescent="0.15">
      <c r="A168" s="655" t="s">
        <v>232</v>
      </c>
      <c r="B168" s="634" t="s">
        <v>678</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5" customHeight="1" x14ac:dyDescent="0.15">
      <c r="A169" s="655"/>
      <c r="B169" s="660" t="s">
        <v>785</v>
      </c>
      <c r="C169" s="382"/>
      <c r="D169" s="382"/>
      <c r="E169" s="382"/>
      <c r="F169" s="606"/>
      <c r="G169" s="382"/>
      <c r="H169" s="601"/>
      <c r="I169" s="604"/>
      <c r="J169" s="526"/>
      <c r="K169" s="526"/>
      <c r="L169" s="526"/>
      <c r="M169" s="526"/>
      <c r="N169" s="526"/>
      <c r="O169" s="526"/>
      <c r="P169" s="526"/>
      <c r="Q169" s="606"/>
    </row>
    <row r="170" spans="1:17" s="71" customFormat="1" ht="25" customHeight="1" x14ac:dyDescent="0.15">
      <c r="A170" s="655" t="s">
        <v>233</v>
      </c>
      <c r="B170" s="634" t="s">
        <v>679</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5" customHeight="1" x14ac:dyDescent="0.15">
      <c r="A171" s="655"/>
      <c r="B171" s="660" t="s">
        <v>786</v>
      </c>
      <c r="C171" s="382"/>
      <c r="D171" s="382"/>
      <c r="E171" s="382"/>
      <c r="F171" s="606"/>
      <c r="G171" s="382"/>
      <c r="H171" s="601"/>
      <c r="I171" s="604"/>
      <c r="J171" s="526"/>
      <c r="K171" s="526"/>
      <c r="L171" s="526"/>
      <c r="M171" s="526"/>
      <c r="N171" s="526"/>
      <c r="O171" s="526"/>
      <c r="P171" s="526"/>
      <c r="Q171" s="606"/>
    </row>
    <row r="172" spans="1:17" s="71" customFormat="1" ht="25" customHeight="1" x14ac:dyDescent="0.15">
      <c r="A172" s="655" t="s">
        <v>234</v>
      </c>
      <c r="B172" s="634" t="s">
        <v>680</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5" customHeight="1" x14ac:dyDescent="0.15">
      <c r="A173" s="655"/>
      <c r="B173" s="660" t="s">
        <v>792</v>
      </c>
      <c r="C173" s="382"/>
      <c r="D173" s="382"/>
      <c r="E173" s="382"/>
      <c r="F173" s="606"/>
      <c r="G173" s="382"/>
      <c r="H173" s="601"/>
      <c r="I173" s="604"/>
      <c r="J173" s="526"/>
      <c r="K173" s="526"/>
      <c r="L173" s="526"/>
      <c r="M173" s="526"/>
      <c r="N173" s="526"/>
      <c r="O173" s="526"/>
      <c r="P173" s="526"/>
      <c r="Q173" s="606"/>
    </row>
    <row r="174" spans="1:17" s="71" customFormat="1" ht="25" customHeight="1" x14ac:dyDescent="0.15">
      <c r="A174" s="655" t="s">
        <v>285</v>
      </c>
      <c r="B174" s="634" t="s">
        <v>681</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5" customHeight="1" x14ac:dyDescent="0.15">
      <c r="A175" s="655"/>
      <c r="B175" s="660" t="s">
        <v>791</v>
      </c>
      <c r="C175" s="382"/>
      <c r="D175" s="382"/>
      <c r="E175" s="382"/>
      <c r="F175" s="606"/>
      <c r="G175" s="382"/>
      <c r="H175" s="601"/>
      <c r="I175" s="604"/>
      <c r="J175" s="526"/>
      <c r="K175" s="526"/>
      <c r="L175" s="526"/>
      <c r="M175" s="526"/>
      <c r="N175" s="526"/>
      <c r="O175" s="526"/>
      <c r="P175" s="526"/>
      <c r="Q175" s="606"/>
    </row>
    <row r="176" spans="1:17" s="71" customFormat="1" ht="25" customHeight="1" x14ac:dyDescent="0.15">
      <c r="A176" s="655" t="s">
        <v>287</v>
      </c>
      <c r="B176" s="661" t="s">
        <v>682</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5" customHeight="1" x14ac:dyDescent="0.15">
      <c r="A177" s="655"/>
      <c r="B177" s="735" t="s">
        <v>788</v>
      </c>
      <c r="C177" s="382"/>
      <c r="D177" s="382"/>
      <c r="E177" s="382"/>
      <c r="F177" s="606"/>
      <c r="G177" s="382"/>
      <c r="H177" s="601"/>
      <c r="I177" s="604"/>
      <c r="J177" s="526"/>
      <c r="K177" s="526"/>
      <c r="L177" s="526"/>
      <c r="M177" s="526"/>
      <c r="N177" s="526"/>
      <c r="O177" s="526"/>
      <c r="P177" s="526"/>
      <c r="Q177" s="606"/>
    </row>
    <row r="178" spans="1:17" s="71" customFormat="1" ht="25" customHeight="1" x14ac:dyDescent="0.15">
      <c r="A178" s="655" t="s">
        <v>289</v>
      </c>
      <c r="B178" s="632" t="s">
        <v>683</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5" customHeight="1" x14ac:dyDescent="0.15">
      <c r="A179" s="655" t="s">
        <v>292</v>
      </c>
      <c r="B179" s="632" t="s">
        <v>409</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5" customHeight="1" x14ac:dyDescent="0.15">
      <c r="A180" s="655"/>
      <c r="B180" s="631" t="s">
        <v>783</v>
      </c>
      <c r="C180" s="382"/>
      <c r="D180" s="382"/>
      <c r="E180" s="382"/>
      <c r="F180" s="606"/>
      <c r="G180" s="382"/>
      <c r="H180" s="601"/>
      <c r="I180" s="604"/>
      <c r="J180" s="526"/>
      <c r="K180" s="526"/>
      <c r="L180" s="526"/>
      <c r="M180" s="526"/>
      <c r="N180" s="526"/>
      <c r="O180" s="526"/>
      <c r="P180" s="526"/>
      <c r="Q180" s="606"/>
    </row>
    <row r="181" spans="1:17" s="71" customFormat="1" ht="25" customHeight="1" x14ac:dyDescent="0.15">
      <c r="A181" s="655" t="s">
        <v>293</v>
      </c>
      <c r="B181" s="632" t="s">
        <v>684</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5" customHeight="1" x14ac:dyDescent="0.15">
      <c r="A182" s="655" t="s">
        <v>294</v>
      </c>
      <c r="B182" s="632" t="s">
        <v>685</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5" customHeight="1" x14ac:dyDescent="0.15">
      <c r="A183" s="655" t="s">
        <v>295</v>
      </c>
      <c r="B183" s="632" t="s">
        <v>686</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5" customHeight="1" x14ac:dyDescent="0.15">
      <c r="A184" s="566"/>
      <c r="B184" s="567" t="s">
        <v>413</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5" customHeight="1" x14ac:dyDescent="0.15">
      <c r="A185" s="324"/>
      <c r="B185" s="331" t="s">
        <v>414</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2065.5</v>
      </c>
      <c r="N185" s="649">
        <f>I185-M185</f>
        <v>11026.5</v>
      </c>
      <c r="O185" s="649">
        <f>'Bieu3 GDMN'!O25</f>
        <v>1659.75</v>
      </c>
      <c r="P185" s="649">
        <f>'Bieu3 GDMN'!P25</f>
        <v>794</v>
      </c>
      <c r="Q185" s="542" t="s">
        <v>762</v>
      </c>
    </row>
    <row r="186" spans="1:17" s="71" customFormat="1" ht="25" customHeight="1" x14ac:dyDescent="0.15">
      <c r="A186" s="662" t="s">
        <v>443</v>
      </c>
      <c r="B186" s="662" t="s">
        <v>444</v>
      </c>
      <c r="C186" s="663"/>
      <c r="D186" s="663"/>
      <c r="E186" s="663"/>
      <c r="F186" s="664"/>
      <c r="G186" s="663"/>
      <c r="H186" s="322"/>
      <c r="I186" s="665"/>
      <c r="J186" s="319"/>
      <c r="K186" s="319"/>
      <c r="L186" s="319"/>
      <c r="M186" s="319"/>
      <c r="N186" s="319"/>
      <c r="O186" s="319"/>
      <c r="P186" s="319"/>
      <c r="Q186" s="302"/>
    </row>
    <row r="187" spans="1:17" s="71" customFormat="1" ht="25" customHeight="1" x14ac:dyDescent="0.15">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5" customHeight="1" x14ac:dyDescent="0.15">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5" customHeight="1" x14ac:dyDescent="0.15">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5" customHeight="1" x14ac:dyDescent="0.15">
      <c r="A190" s="626"/>
      <c r="B190" s="627" t="s">
        <v>793</v>
      </c>
      <c r="C190" s="654"/>
      <c r="D190" s="654"/>
      <c r="E190" s="654"/>
      <c r="F190" s="601"/>
      <c r="G190" s="654"/>
      <c r="H190" s="382"/>
      <c r="I190" s="519"/>
      <c r="J190" s="526"/>
      <c r="K190" s="526"/>
      <c r="L190" s="526"/>
      <c r="M190" s="526"/>
      <c r="N190" s="526"/>
      <c r="O190" s="526"/>
      <c r="P190" s="526"/>
      <c r="Q190" s="606"/>
    </row>
    <row r="191" spans="1:17" s="71" customFormat="1" ht="25" customHeight="1" x14ac:dyDescent="0.15">
      <c r="A191" s="599" t="s">
        <v>229</v>
      </c>
      <c r="B191" s="628" t="s">
        <v>736</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5" customHeight="1" x14ac:dyDescent="0.15">
      <c r="A192" s="599"/>
      <c r="B192" s="627" t="s">
        <v>794</v>
      </c>
      <c r="C192" s="666"/>
      <c r="D192" s="602"/>
      <c r="E192" s="666"/>
      <c r="F192" s="606"/>
      <c r="G192" s="666"/>
      <c r="H192" s="601"/>
      <c r="I192" s="604"/>
      <c r="J192" s="526"/>
      <c r="K192" s="526"/>
      <c r="L192" s="526"/>
      <c r="M192" s="526"/>
      <c r="N192" s="526"/>
      <c r="O192" s="526"/>
      <c r="P192" s="526"/>
      <c r="Q192" s="606"/>
    </row>
    <row r="193" spans="1:17" s="71" customFormat="1" ht="25" customHeight="1" x14ac:dyDescent="0.15">
      <c r="A193" s="599" t="s">
        <v>230</v>
      </c>
      <c r="B193" s="628" t="s">
        <v>737</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5" customHeight="1" x14ac:dyDescent="0.15">
      <c r="A194" s="599"/>
      <c r="B194" s="627" t="s">
        <v>795</v>
      </c>
      <c r="C194" s="600"/>
      <c r="D194" s="667"/>
      <c r="E194" s="600"/>
      <c r="F194" s="606"/>
      <c r="G194" s="600"/>
      <c r="H194" s="601"/>
      <c r="I194" s="604"/>
      <c r="J194" s="526"/>
      <c r="K194" s="526"/>
      <c r="L194" s="526"/>
      <c r="M194" s="526"/>
      <c r="N194" s="526"/>
      <c r="O194" s="526"/>
      <c r="P194" s="526"/>
      <c r="Q194" s="606"/>
    </row>
    <row r="195" spans="1:17" s="71" customFormat="1" ht="25" customHeight="1" x14ac:dyDescent="0.15">
      <c r="A195" s="599" t="s">
        <v>232</v>
      </c>
      <c r="B195" s="628" t="s">
        <v>738</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5" customHeight="1" x14ac:dyDescent="0.15">
      <c r="A196" s="599"/>
      <c r="B196" s="627" t="s">
        <v>798</v>
      </c>
      <c r="C196" s="600"/>
      <c r="D196" s="667"/>
      <c r="E196" s="600"/>
      <c r="F196" s="606"/>
      <c r="G196" s="600"/>
      <c r="H196" s="601"/>
      <c r="I196" s="604"/>
      <c r="J196" s="526"/>
      <c r="K196" s="526"/>
      <c r="L196" s="526"/>
      <c r="M196" s="526"/>
      <c r="N196" s="526"/>
      <c r="O196" s="526"/>
      <c r="P196" s="526"/>
      <c r="Q196" s="606"/>
    </row>
    <row r="197" spans="1:17" s="71" customFormat="1" ht="25" customHeight="1" x14ac:dyDescent="0.15">
      <c r="A197" s="599" t="s">
        <v>233</v>
      </c>
      <c r="B197" s="628" t="s">
        <v>739</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5" customHeight="1" x14ac:dyDescent="0.15">
      <c r="A198" s="599" t="s">
        <v>234</v>
      </c>
      <c r="B198" s="628" t="s">
        <v>432</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5" customHeight="1" x14ac:dyDescent="0.15">
      <c r="A199" s="599"/>
      <c r="B199" s="627" t="s">
        <v>796</v>
      </c>
      <c r="C199" s="600"/>
      <c r="D199" s="667"/>
      <c r="E199" s="600"/>
      <c r="F199" s="606"/>
      <c r="G199" s="600"/>
      <c r="H199" s="601"/>
      <c r="I199" s="604"/>
      <c r="J199" s="526"/>
      <c r="K199" s="526"/>
      <c r="L199" s="526"/>
      <c r="M199" s="526"/>
      <c r="N199" s="526"/>
      <c r="O199" s="526"/>
      <c r="P199" s="526"/>
      <c r="Q199" s="606"/>
    </row>
    <row r="200" spans="1:17" s="71" customFormat="1" ht="25" customHeight="1" x14ac:dyDescent="0.15">
      <c r="A200" s="599" t="s">
        <v>288</v>
      </c>
      <c r="B200" s="628" t="s">
        <v>740</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5" customHeight="1" x14ac:dyDescent="0.15">
      <c r="A201" s="599" t="s">
        <v>289</v>
      </c>
      <c r="B201" s="628" t="s">
        <v>433</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5" customHeight="1" x14ac:dyDescent="0.15">
      <c r="A202" s="599" t="s">
        <v>292</v>
      </c>
      <c r="B202" s="628" t="s">
        <v>741</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5" customHeight="1" x14ac:dyDescent="0.15">
      <c r="A203" s="599"/>
      <c r="B203" s="627" t="s">
        <v>797</v>
      </c>
      <c r="C203" s="668"/>
      <c r="D203" s="667"/>
      <c r="E203" s="668"/>
      <c r="F203" s="606"/>
      <c r="G203" s="668"/>
      <c r="H203" s="601"/>
      <c r="I203" s="604"/>
      <c r="J203" s="526"/>
      <c r="K203" s="526"/>
      <c r="L203" s="526"/>
      <c r="M203" s="526"/>
      <c r="N203" s="526"/>
      <c r="O203" s="526"/>
      <c r="P203" s="526"/>
      <c r="Q203" s="606"/>
    </row>
    <row r="204" spans="1:17" s="71" customFormat="1" ht="25" customHeight="1" x14ac:dyDescent="0.15">
      <c r="A204" s="599" t="s">
        <v>293</v>
      </c>
      <c r="B204" s="628" t="s">
        <v>742</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5" customHeight="1" x14ac:dyDescent="0.15">
      <c r="A205" s="599" t="s">
        <v>294</v>
      </c>
      <c r="B205" s="628" t="s">
        <v>434</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5" customHeight="1" x14ac:dyDescent="0.15">
      <c r="A206" s="599" t="s">
        <v>295</v>
      </c>
      <c r="B206" s="600" t="s">
        <v>435</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5" customHeight="1" x14ac:dyDescent="0.15">
      <c r="A207" s="620"/>
      <c r="B207" s="621" t="s">
        <v>401</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5" customHeight="1" x14ac:dyDescent="0.15">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5" customHeight="1" x14ac:dyDescent="0.15">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5" customHeight="1" x14ac:dyDescent="0.15">
      <c r="A210" s="599" t="s">
        <v>229</v>
      </c>
      <c r="B210" s="628" t="s">
        <v>436</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5" customHeight="1" x14ac:dyDescent="0.15">
      <c r="A211" s="599" t="s">
        <v>230</v>
      </c>
      <c r="B211" s="628" t="s">
        <v>437</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5" customHeight="1" x14ac:dyDescent="0.15">
      <c r="A212" s="599" t="s">
        <v>231</v>
      </c>
      <c r="B212" s="634" t="s">
        <v>438</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5" customHeight="1" x14ac:dyDescent="0.15">
      <c r="A213" s="599" t="s">
        <v>232</v>
      </c>
      <c r="B213" s="628" t="s">
        <v>439</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5" customHeight="1" x14ac:dyDescent="0.15">
      <c r="A214" s="599" t="s">
        <v>233</v>
      </c>
      <c r="B214" s="629" t="s">
        <v>440</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5" customHeight="1" x14ac:dyDescent="0.15">
      <c r="A215" s="599" t="s">
        <v>234</v>
      </c>
      <c r="B215" s="629" t="s">
        <v>441</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5" customHeight="1" x14ac:dyDescent="0.15">
      <c r="A216" s="599" t="s">
        <v>285</v>
      </c>
      <c r="B216" s="629" t="s">
        <v>442</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5" customHeight="1" x14ac:dyDescent="0.15">
      <c r="A217" s="620"/>
      <c r="B217" s="670" t="s">
        <v>401</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5" customHeight="1" x14ac:dyDescent="0.15">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5" customHeight="1" x14ac:dyDescent="0.15">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5" customHeight="1" x14ac:dyDescent="0.15">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5" customHeight="1" x14ac:dyDescent="0.15">
      <c r="A221" s="669"/>
      <c r="B221" s="627" t="s">
        <v>799</v>
      </c>
      <c r="C221" s="601"/>
      <c r="D221" s="601"/>
      <c r="E221" s="601"/>
      <c r="F221" s="382"/>
      <c r="G221" s="601"/>
      <c r="H221" s="518"/>
      <c r="I221" s="518"/>
      <c r="J221" s="526"/>
      <c r="K221" s="526"/>
      <c r="L221" s="526"/>
      <c r="M221" s="526"/>
      <c r="N221" s="526"/>
      <c r="O221" s="526"/>
      <c r="P221" s="526"/>
      <c r="Q221" s="606"/>
    </row>
    <row r="222" spans="1:17" s="71" customFormat="1" ht="25" customHeight="1" x14ac:dyDescent="0.15">
      <c r="A222" s="619" t="s">
        <v>229</v>
      </c>
      <c r="B222" s="628" t="s">
        <v>743</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5" customHeight="1" x14ac:dyDescent="0.15">
      <c r="A223" s="619" t="s">
        <v>230</v>
      </c>
      <c r="B223" s="628" t="s">
        <v>744</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5" customHeight="1" x14ac:dyDescent="0.15">
      <c r="A224" s="620"/>
      <c r="B224" s="621" t="s">
        <v>401</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5" customHeight="1" x14ac:dyDescent="0.15">
      <c r="A225" s="671"/>
      <c r="B225" s="672" t="s">
        <v>445</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763</v>
      </c>
    </row>
    <row r="226" spans="1:17" s="71" customFormat="1" ht="25" customHeight="1" x14ac:dyDescent="0.15">
      <c r="A226" s="662" t="s">
        <v>452</v>
      </c>
      <c r="B226" s="662" t="s">
        <v>453</v>
      </c>
      <c r="C226" s="663"/>
      <c r="D226" s="663"/>
      <c r="E226" s="663"/>
      <c r="F226" s="664"/>
      <c r="G226" s="663"/>
      <c r="H226" s="663"/>
      <c r="I226" s="663"/>
      <c r="J226" s="319"/>
      <c r="K226" s="319"/>
      <c r="L226" s="319"/>
      <c r="M226" s="319"/>
      <c r="N226" s="319"/>
      <c r="O226" s="319"/>
      <c r="P226" s="319"/>
      <c r="Q226" s="302"/>
    </row>
    <row r="227" spans="1:17" s="71" customFormat="1" ht="25" customHeight="1" x14ac:dyDescent="0.15">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5" customHeight="1" x14ac:dyDescent="0.15">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5" customHeight="1" x14ac:dyDescent="0.15">
      <c r="A229" s="669"/>
      <c r="B229" s="669" t="s">
        <v>800</v>
      </c>
      <c r="C229" s="736"/>
      <c r="D229" s="736"/>
      <c r="E229" s="736"/>
      <c r="F229" s="737"/>
      <c r="G229" s="736"/>
      <c r="H229" s="736"/>
      <c r="I229" s="736"/>
      <c r="J229" s="526"/>
      <c r="K229" s="526"/>
      <c r="L229" s="526"/>
      <c r="M229" s="526"/>
      <c r="N229" s="526"/>
      <c r="O229" s="526"/>
      <c r="P229" s="526"/>
      <c r="Q229" s="606"/>
    </row>
    <row r="230" spans="1:17" s="71" customFormat="1" ht="25" customHeight="1" x14ac:dyDescent="0.15">
      <c r="A230" s="599" t="s">
        <v>229</v>
      </c>
      <c r="B230" s="628" t="s">
        <v>745</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5" customHeight="1" x14ac:dyDescent="0.15">
      <c r="A231" s="599"/>
      <c r="B231" s="627" t="s">
        <v>801</v>
      </c>
      <c r="C231" s="604"/>
      <c r="D231" s="604"/>
      <c r="E231" s="604"/>
      <c r="F231" s="606"/>
      <c r="G231" s="604"/>
      <c r="H231" s="601"/>
      <c r="I231" s="604"/>
      <c r="J231" s="526"/>
      <c r="K231" s="526"/>
      <c r="L231" s="526"/>
      <c r="M231" s="526"/>
      <c r="N231" s="526"/>
      <c r="O231" s="526"/>
      <c r="P231" s="526"/>
      <c r="Q231" s="606"/>
    </row>
    <row r="232" spans="1:17" s="71" customFormat="1" ht="25" customHeight="1" x14ac:dyDescent="0.15">
      <c r="A232" s="599" t="s">
        <v>230</v>
      </c>
      <c r="B232" s="628" t="s">
        <v>746</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5" customHeight="1" x14ac:dyDescent="0.15">
      <c r="A233" s="599"/>
      <c r="B233" s="627" t="s">
        <v>802</v>
      </c>
      <c r="C233" s="601"/>
      <c r="D233" s="601"/>
      <c r="E233" s="601"/>
      <c r="F233" s="606"/>
      <c r="G233" s="601"/>
      <c r="H233" s="601"/>
      <c r="I233" s="604"/>
      <c r="J233" s="526"/>
      <c r="K233" s="526"/>
      <c r="L233" s="526"/>
      <c r="M233" s="526"/>
      <c r="N233" s="526"/>
      <c r="O233" s="526"/>
      <c r="P233" s="526"/>
      <c r="Q233" s="606"/>
    </row>
    <row r="234" spans="1:17" s="71" customFormat="1" ht="25" customHeight="1" x14ac:dyDescent="0.15">
      <c r="A234" s="599" t="s">
        <v>231</v>
      </c>
      <c r="B234" s="634" t="s">
        <v>447</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5" customHeight="1" x14ac:dyDescent="0.15">
      <c r="A235" s="599" t="s">
        <v>232</v>
      </c>
      <c r="B235" s="634" t="s">
        <v>448</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5" customHeight="1" x14ac:dyDescent="0.15">
      <c r="A236" s="599"/>
      <c r="B236" s="660" t="s">
        <v>803</v>
      </c>
      <c r="C236" s="601"/>
      <c r="D236" s="601"/>
      <c r="E236" s="601"/>
      <c r="F236" s="606"/>
      <c r="G236" s="601"/>
      <c r="H236" s="601"/>
      <c r="I236" s="604"/>
      <c r="J236" s="526"/>
      <c r="K236" s="526"/>
      <c r="L236" s="526"/>
      <c r="M236" s="526"/>
      <c r="N236" s="526"/>
      <c r="O236" s="526"/>
      <c r="P236" s="526"/>
      <c r="Q236" s="606"/>
    </row>
    <row r="237" spans="1:17" s="71" customFormat="1" ht="25" customHeight="1" x14ac:dyDescent="0.15">
      <c r="A237" s="599" t="s">
        <v>233</v>
      </c>
      <c r="B237" s="634" t="s">
        <v>449</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5" customHeight="1" x14ac:dyDescent="0.15">
      <c r="A238" s="599" t="s">
        <v>234</v>
      </c>
      <c r="B238" s="629" t="s">
        <v>450</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5" customHeight="1" x14ac:dyDescent="0.15">
      <c r="A239" s="599" t="s">
        <v>747</v>
      </c>
      <c r="B239" s="629" t="s">
        <v>748</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5" customHeight="1" x14ac:dyDescent="0.15">
      <c r="A240" s="599"/>
      <c r="B240" s="732" t="s">
        <v>804</v>
      </c>
      <c r="C240" s="601"/>
      <c r="D240" s="601"/>
      <c r="E240" s="601"/>
      <c r="F240" s="606"/>
      <c r="G240" s="601"/>
      <c r="H240" s="601"/>
      <c r="I240" s="604"/>
      <c r="J240" s="526"/>
      <c r="K240" s="526"/>
      <c r="L240" s="526"/>
      <c r="M240" s="526"/>
      <c r="N240" s="526"/>
      <c r="O240" s="526"/>
      <c r="P240" s="526"/>
      <c r="Q240" s="606"/>
    </row>
    <row r="241" spans="1:17" s="71" customFormat="1" ht="25" customHeight="1" x14ac:dyDescent="0.15">
      <c r="A241" s="599" t="s">
        <v>749</v>
      </c>
      <c r="B241" s="629" t="s">
        <v>750</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5" customHeight="1" x14ac:dyDescent="0.15">
      <c r="A242" s="599" t="s">
        <v>285</v>
      </c>
      <c r="B242" s="629" t="s">
        <v>451</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5" customHeight="1" x14ac:dyDescent="0.15">
      <c r="A243" s="620"/>
      <c r="B243" s="621" t="s">
        <v>401</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5" customHeight="1" x14ac:dyDescent="0.15">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5" customHeight="1" x14ac:dyDescent="0.15">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5" customHeight="1" x14ac:dyDescent="0.15">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5" customHeight="1" x14ac:dyDescent="0.15">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5" customHeight="1" x14ac:dyDescent="0.15">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5" customHeight="1" x14ac:dyDescent="0.15">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5" customHeight="1" x14ac:dyDescent="0.15">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5" customHeight="1" x14ac:dyDescent="0.15">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5" customHeight="1" x14ac:dyDescent="0.15">
      <c r="A252" s="626"/>
      <c r="B252" s="627" t="s">
        <v>800</v>
      </c>
      <c r="C252" s="601"/>
      <c r="D252" s="601"/>
      <c r="E252" s="601"/>
      <c r="F252" s="606"/>
      <c r="G252" s="601"/>
      <c r="H252" s="601"/>
      <c r="I252" s="604"/>
      <c r="J252" s="526"/>
      <c r="K252" s="526"/>
      <c r="L252" s="526"/>
      <c r="M252" s="526"/>
      <c r="N252" s="526"/>
      <c r="O252" s="526"/>
      <c r="P252" s="526"/>
      <c r="Q252" s="606"/>
    </row>
    <row r="253" spans="1:17" s="71" customFormat="1" ht="25" customHeight="1" x14ac:dyDescent="0.15">
      <c r="A253" s="599" t="s">
        <v>229</v>
      </c>
      <c r="B253" s="634" t="s">
        <v>454</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5" customHeight="1" x14ac:dyDescent="0.15">
      <c r="A254" s="599" t="s">
        <v>230</v>
      </c>
      <c r="B254" s="634" t="s">
        <v>455</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5" customHeight="1" x14ac:dyDescent="0.15">
      <c r="A255" s="599"/>
      <c r="B255" s="634" t="s">
        <v>751</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5" customHeight="1" x14ac:dyDescent="0.15">
      <c r="A256" s="599" t="s">
        <v>231</v>
      </c>
      <c r="B256" s="628" t="s">
        <v>456</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5" customHeight="1" x14ac:dyDescent="0.15">
      <c r="A257" s="617" t="s">
        <v>150</v>
      </c>
      <c r="B257" s="618" t="s">
        <v>752</v>
      </c>
      <c r="C257" s="601"/>
      <c r="D257" s="601"/>
      <c r="E257" s="601"/>
      <c r="F257" s="725"/>
      <c r="G257" s="601"/>
      <c r="H257" s="725"/>
      <c r="I257" s="319"/>
      <c r="J257" s="319"/>
      <c r="K257" s="319"/>
      <c r="L257" s="319"/>
      <c r="M257" s="319"/>
      <c r="N257" s="319"/>
      <c r="O257" s="319"/>
      <c r="P257" s="319"/>
      <c r="Q257" s="302"/>
    </row>
    <row r="258" spans="1:17" s="71" customFormat="1" ht="25" customHeight="1" x14ac:dyDescent="0.15">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5" customHeight="1" x14ac:dyDescent="0.15">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5" customHeight="1" x14ac:dyDescent="0.15">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5" customHeight="1" x14ac:dyDescent="0.15">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5" customHeight="1" x14ac:dyDescent="0.15">
      <c r="A262" s="620"/>
      <c r="B262" s="621" t="s">
        <v>459</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5" customHeight="1" x14ac:dyDescent="0.15">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5" customHeight="1" x14ac:dyDescent="0.15">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5" customHeight="1" x14ac:dyDescent="0.15">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5" customHeight="1" x14ac:dyDescent="0.15">
      <c r="A266" s="669"/>
      <c r="B266" s="627" t="s">
        <v>801</v>
      </c>
      <c r="C266" s="601"/>
      <c r="D266" s="601"/>
      <c r="E266" s="601"/>
      <c r="F266" s="606"/>
      <c r="G266" s="601"/>
      <c r="H266" s="601"/>
      <c r="I266" s="604"/>
      <c r="J266" s="526"/>
      <c r="K266" s="526"/>
      <c r="L266" s="526"/>
      <c r="M266" s="526"/>
      <c r="N266" s="526"/>
      <c r="O266" s="526"/>
      <c r="P266" s="526"/>
      <c r="Q266" s="606"/>
    </row>
    <row r="267" spans="1:17" s="71" customFormat="1" ht="25" customHeight="1" x14ac:dyDescent="0.15">
      <c r="A267" s="619" t="s">
        <v>229</v>
      </c>
      <c r="B267" s="634" t="s">
        <v>753</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5" customHeight="1" x14ac:dyDescent="0.15">
      <c r="A268" s="619"/>
      <c r="B268" s="660" t="s">
        <v>803</v>
      </c>
      <c r="C268" s="601"/>
      <c r="D268" s="601"/>
      <c r="E268" s="601"/>
      <c r="F268" s="606"/>
      <c r="G268" s="601"/>
      <c r="H268" s="601"/>
      <c r="I268" s="604"/>
      <c r="J268" s="526"/>
      <c r="K268" s="526"/>
      <c r="L268" s="526"/>
      <c r="M268" s="526"/>
      <c r="N268" s="526"/>
      <c r="O268" s="526"/>
      <c r="P268" s="526"/>
      <c r="Q268" s="606"/>
    </row>
    <row r="269" spans="1:17" s="71" customFormat="1" ht="25" customHeight="1" x14ac:dyDescent="0.15">
      <c r="A269" s="619" t="s">
        <v>230</v>
      </c>
      <c r="B269" s="634" t="s">
        <v>457</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5" customHeight="1" x14ac:dyDescent="0.15">
      <c r="A270" s="619" t="s">
        <v>231</v>
      </c>
      <c r="B270" s="634" t="s">
        <v>446</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5" customHeight="1" x14ac:dyDescent="0.15">
      <c r="A271" s="619"/>
      <c r="B271" s="660" t="s">
        <v>802</v>
      </c>
      <c r="C271" s="601"/>
      <c r="D271" s="601"/>
      <c r="E271" s="601"/>
      <c r="F271" s="606"/>
      <c r="G271" s="601"/>
      <c r="H271" s="601"/>
      <c r="I271" s="604"/>
      <c r="J271" s="526"/>
      <c r="K271" s="526"/>
      <c r="L271" s="526"/>
      <c r="M271" s="526"/>
      <c r="N271" s="526"/>
      <c r="O271" s="526"/>
      <c r="P271" s="526"/>
      <c r="Q271" s="606"/>
    </row>
    <row r="272" spans="1:17" s="71" customFormat="1" ht="25" customHeight="1" x14ac:dyDescent="0.15">
      <c r="A272" s="619" t="s">
        <v>232</v>
      </c>
      <c r="B272" s="634" t="s">
        <v>458</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5" customHeight="1" x14ac:dyDescent="0.15">
      <c r="A273" s="619"/>
      <c r="B273" s="660" t="s">
        <v>804</v>
      </c>
      <c r="C273" s="601"/>
      <c r="D273" s="601"/>
      <c r="E273" s="601"/>
      <c r="F273" s="606"/>
      <c r="G273" s="601"/>
      <c r="H273" s="601"/>
      <c r="I273" s="604"/>
      <c r="J273" s="526"/>
      <c r="K273" s="526"/>
      <c r="L273" s="526"/>
      <c r="M273" s="526"/>
      <c r="N273" s="526"/>
      <c r="O273" s="526"/>
      <c r="P273" s="526"/>
      <c r="Q273" s="606"/>
    </row>
    <row r="274" spans="1:17" s="71" customFormat="1" ht="25" customHeight="1" x14ac:dyDescent="0.15">
      <c r="A274" s="619" t="s">
        <v>233</v>
      </c>
      <c r="B274" s="634" t="s">
        <v>529</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5" customHeight="1" x14ac:dyDescent="0.15">
      <c r="A275" s="619"/>
      <c r="B275" s="660" t="s">
        <v>800</v>
      </c>
      <c r="C275" s="382"/>
      <c r="D275" s="382"/>
      <c r="E275" s="382"/>
      <c r="F275" s="606"/>
      <c r="G275" s="382"/>
      <c r="H275" s="601"/>
      <c r="I275" s="604"/>
      <c r="J275" s="526"/>
      <c r="K275" s="526"/>
      <c r="L275" s="526"/>
      <c r="M275" s="526"/>
      <c r="N275" s="526"/>
      <c r="O275" s="526"/>
      <c r="P275" s="526"/>
      <c r="Q275" s="606"/>
    </row>
    <row r="276" spans="1:17" s="563" customFormat="1" ht="25" customHeight="1" x14ac:dyDescent="0.15">
      <c r="A276" s="635" t="s">
        <v>234</v>
      </c>
      <c r="B276" s="636" t="s">
        <v>530</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5" customHeight="1" x14ac:dyDescent="0.15">
      <c r="A277" s="620"/>
      <c r="B277" s="621" t="s">
        <v>401</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5" customHeight="1" x14ac:dyDescent="0.15">
      <c r="A278" s="671"/>
      <c r="B278" s="677" t="s">
        <v>460</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764</v>
      </c>
    </row>
    <row r="279" spans="1:17" s="71" customFormat="1" ht="25" customHeight="1" x14ac:dyDescent="0.15">
      <c r="A279" s="591" t="s">
        <v>6</v>
      </c>
      <c r="B279" s="591" t="s">
        <v>504</v>
      </c>
      <c r="C279" s="592"/>
      <c r="D279" s="592"/>
      <c r="E279" s="592"/>
      <c r="F279" s="593"/>
      <c r="G279" s="592"/>
      <c r="H279" s="592"/>
      <c r="I279" s="592"/>
      <c r="J279" s="592"/>
      <c r="K279" s="324"/>
      <c r="L279" s="321"/>
      <c r="M279" s="322"/>
      <c r="N279" s="322"/>
      <c r="O279" s="322"/>
      <c r="P279" s="322"/>
      <c r="Q279" s="322"/>
    </row>
    <row r="280" spans="1:17" s="71" customFormat="1" ht="25" customHeight="1" x14ac:dyDescent="0.15">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5" customHeight="1" x14ac:dyDescent="0.15">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5" customHeight="1" x14ac:dyDescent="0.15">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5" customHeight="1" x14ac:dyDescent="0.15">
      <c r="A283" s="626"/>
      <c r="B283" s="627" t="s">
        <v>805</v>
      </c>
      <c r="C283" s="654"/>
      <c r="D283" s="654"/>
      <c r="E283" s="654"/>
      <c r="F283" s="601"/>
      <c r="G283" s="654"/>
      <c r="H283" s="654"/>
      <c r="I283" s="679"/>
      <c r="J283" s="679"/>
      <c r="K283" s="655"/>
      <c r="L283" s="632"/>
      <c r="M283" s="382"/>
      <c r="N283" s="382"/>
      <c r="O283" s="382"/>
      <c r="P283" s="382"/>
      <c r="Q283" s="382"/>
    </row>
    <row r="284" spans="1:17" s="71" customFormat="1" ht="25" customHeight="1" x14ac:dyDescent="0.15">
      <c r="A284" s="525" t="s">
        <v>229</v>
      </c>
      <c r="B284" s="600" t="s">
        <v>461</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5" customHeight="1" x14ac:dyDescent="0.15">
      <c r="A285" s="525" t="s">
        <v>230</v>
      </c>
      <c r="B285" s="680" t="s">
        <v>462</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5" customHeight="1" x14ac:dyDescent="0.15">
      <c r="A286" s="525" t="s">
        <v>231</v>
      </c>
      <c r="B286" s="628" t="s">
        <v>463</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5" customHeight="1" x14ac:dyDescent="0.15">
      <c r="A287" s="525"/>
      <c r="B287" s="627" t="s">
        <v>806</v>
      </c>
      <c r="C287" s="601"/>
      <c r="D287" s="601"/>
      <c r="E287" s="601"/>
      <c r="F287" s="606"/>
      <c r="G287" s="601"/>
      <c r="H287" s="601"/>
      <c r="I287" s="604"/>
      <c r="J287" s="526"/>
      <c r="K287" s="655"/>
      <c r="L287" s="632"/>
      <c r="M287" s="382"/>
      <c r="N287" s="382"/>
      <c r="O287" s="382"/>
      <c r="P287" s="382"/>
      <c r="Q287" s="382"/>
    </row>
    <row r="288" spans="1:17" s="71" customFormat="1" ht="25" customHeight="1" x14ac:dyDescent="0.15">
      <c r="A288" s="525" t="s">
        <v>232</v>
      </c>
      <c r="B288" s="600" t="s">
        <v>464</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5" customHeight="1" x14ac:dyDescent="0.15">
      <c r="A289" s="525" t="s">
        <v>233</v>
      </c>
      <c r="B289" s="628" t="s">
        <v>463</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5" customHeight="1" x14ac:dyDescent="0.15">
      <c r="A290" s="525"/>
      <c r="B290" s="627" t="s">
        <v>717</v>
      </c>
      <c r="C290" s="601"/>
      <c r="D290" s="601"/>
      <c r="E290" s="601"/>
      <c r="F290" s="606"/>
      <c r="G290" s="601"/>
      <c r="H290" s="601"/>
      <c r="I290" s="604"/>
      <c r="J290" s="679"/>
      <c r="K290" s="655"/>
      <c r="L290" s="632"/>
      <c r="M290" s="382"/>
      <c r="N290" s="382"/>
      <c r="O290" s="382"/>
      <c r="P290" s="382"/>
      <c r="Q290" s="382"/>
    </row>
    <row r="291" spans="1:17" s="71" customFormat="1" ht="25" customHeight="1" x14ac:dyDescent="0.15">
      <c r="A291" s="525" t="s">
        <v>234</v>
      </c>
      <c r="B291" s="600" t="s">
        <v>461</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5" customHeight="1" x14ac:dyDescent="0.15">
      <c r="A292" s="525" t="s">
        <v>285</v>
      </c>
      <c r="B292" s="634" t="s">
        <v>465</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5" customHeight="1" x14ac:dyDescent="0.15">
      <c r="A293" s="525" t="s">
        <v>286</v>
      </c>
      <c r="B293" s="634" t="s">
        <v>466</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5" customHeight="1" x14ac:dyDescent="0.15">
      <c r="A294" s="525" t="s">
        <v>287</v>
      </c>
      <c r="B294" s="634" t="s">
        <v>467</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5" customHeight="1" x14ac:dyDescent="0.15">
      <c r="A295" s="525"/>
      <c r="B295" s="660" t="s">
        <v>718</v>
      </c>
      <c r="C295" s="604"/>
      <c r="D295" s="602"/>
      <c r="E295" s="604"/>
      <c r="F295" s="606"/>
      <c r="G295" s="604"/>
      <c r="H295" s="601"/>
      <c r="I295" s="604"/>
      <c r="J295" s="679"/>
      <c r="K295" s="655"/>
      <c r="L295" s="632"/>
      <c r="M295" s="382"/>
      <c r="N295" s="382"/>
      <c r="O295" s="382"/>
      <c r="P295" s="382"/>
      <c r="Q295" s="382"/>
    </row>
    <row r="296" spans="1:17" s="71" customFormat="1" ht="25" customHeight="1" x14ac:dyDescent="0.15">
      <c r="A296" s="525" t="s">
        <v>288</v>
      </c>
      <c r="B296" s="634" t="s">
        <v>468</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5" customHeight="1" x14ac:dyDescent="0.15">
      <c r="A297" s="525" t="s">
        <v>289</v>
      </c>
      <c r="B297" s="600" t="s">
        <v>461</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5" customHeight="1" x14ac:dyDescent="0.15">
      <c r="A298" s="525" t="s">
        <v>292</v>
      </c>
      <c r="B298" s="628" t="s">
        <v>463</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5" customHeight="1" x14ac:dyDescent="0.15">
      <c r="A299" s="525" t="s">
        <v>293</v>
      </c>
      <c r="B299" s="634" t="s">
        <v>469</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5" customHeight="1" x14ac:dyDescent="0.15">
      <c r="A300" s="525" t="s">
        <v>294</v>
      </c>
      <c r="B300" s="634" t="s">
        <v>470</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5" customHeight="1" x14ac:dyDescent="0.15">
      <c r="A301" s="525"/>
      <c r="B301" s="660" t="s">
        <v>807</v>
      </c>
      <c r="C301" s="681"/>
      <c r="D301" s="607"/>
      <c r="E301" s="607"/>
      <c r="F301" s="606"/>
      <c r="G301" s="607"/>
      <c r="H301" s="601"/>
      <c r="I301" s="604"/>
      <c r="J301" s="679"/>
      <c r="K301" s="655"/>
      <c r="L301" s="632"/>
      <c r="M301" s="382"/>
      <c r="N301" s="382"/>
      <c r="O301" s="382"/>
      <c r="P301" s="382"/>
      <c r="Q301" s="382"/>
    </row>
    <row r="302" spans="1:17" s="71" customFormat="1" ht="25" customHeight="1" x14ac:dyDescent="0.15">
      <c r="A302" s="525" t="s">
        <v>295</v>
      </c>
      <c r="B302" s="600" t="s">
        <v>461</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5" customHeight="1" x14ac:dyDescent="0.15">
      <c r="A303" s="525" t="s">
        <v>415</v>
      </c>
      <c r="B303" s="634" t="s">
        <v>471</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5" customHeight="1" x14ac:dyDescent="0.15">
      <c r="A304" s="525" t="s">
        <v>416</v>
      </c>
      <c r="B304" s="628" t="s">
        <v>463</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5" customHeight="1" x14ac:dyDescent="0.15">
      <c r="A305" s="525" t="s">
        <v>417</v>
      </c>
      <c r="B305" s="682" t="s">
        <v>472</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5" customHeight="1" x14ac:dyDescent="0.15">
      <c r="A306" s="525" t="s">
        <v>418</v>
      </c>
      <c r="B306" s="634" t="s">
        <v>473</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5" customHeight="1" x14ac:dyDescent="0.15">
      <c r="A307" s="525" t="s">
        <v>419</v>
      </c>
      <c r="B307" s="634" t="s">
        <v>474</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5" customHeight="1" x14ac:dyDescent="0.15">
      <c r="A308" s="525" t="s">
        <v>420</v>
      </c>
      <c r="B308" s="634" t="s">
        <v>466</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5" customHeight="1" x14ac:dyDescent="0.15">
      <c r="A309" s="525" t="s">
        <v>421</v>
      </c>
      <c r="B309" s="634" t="s">
        <v>474</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5" customHeight="1" x14ac:dyDescent="0.15">
      <c r="A310" s="525"/>
      <c r="B310" s="660" t="s">
        <v>808</v>
      </c>
      <c r="C310" s="601"/>
      <c r="D310" s="601"/>
      <c r="E310" s="601"/>
      <c r="F310" s="606"/>
      <c r="G310" s="601"/>
      <c r="H310" s="601"/>
      <c r="I310" s="604"/>
      <c r="J310" s="526"/>
      <c r="K310" s="655"/>
      <c r="L310" s="632"/>
      <c r="M310" s="382"/>
      <c r="N310" s="382"/>
      <c r="O310" s="382"/>
      <c r="P310" s="382"/>
      <c r="Q310" s="382"/>
    </row>
    <row r="311" spans="1:17" s="71" customFormat="1" ht="25" customHeight="1" x14ac:dyDescent="0.15">
      <c r="A311" s="525" t="s">
        <v>422</v>
      </c>
      <c r="B311" s="634" t="s">
        <v>475</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5" customHeight="1" x14ac:dyDescent="0.15">
      <c r="A312" s="525" t="s">
        <v>423</v>
      </c>
      <c r="B312" s="634" t="s">
        <v>476</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5" customHeight="1" x14ac:dyDescent="0.15">
      <c r="A313" s="525" t="s">
        <v>424</v>
      </c>
      <c r="B313" s="634" t="s">
        <v>477</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5" customHeight="1" x14ac:dyDescent="0.15">
      <c r="A314" s="525" t="s">
        <v>425</v>
      </c>
      <c r="B314" s="634" t="s">
        <v>478</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5" customHeight="1" x14ac:dyDescent="0.15">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5" customHeight="1" x14ac:dyDescent="0.15">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5" customHeight="1" x14ac:dyDescent="0.15">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5" customHeight="1" x14ac:dyDescent="0.15">
      <c r="A318" s="635" t="s">
        <v>237</v>
      </c>
      <c r="B318" s="683" t="s">
        <v>765</v>
      </c>
      <c r="C318" s="637">
        <v>5</v>
      </c>
      <c r="D318" s="637" t="s">
        <v>721</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5" customHeight="1" x14ac:dyDescent="0.15">
      <c r="A319" s="635" t="s">
        <v>238</v>
      </c>
      <c r="B319" s="683" t="s">
        <v>158</v>
      </c>
      <c r="C319" s="637">
        <v>5</v>
      </c>
      <c r="D319" s="637" t="s">
        <v>721</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5" customHeight="1" x14ac:dyDescent="0.15">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5" customHeight="1" x14ac:dyDescent="0.15">
      <c r="A321" s="633"/>
      <c r="B321" s="686" t="s">
        <v>401</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5" customHeight="1" x14ac:dyDescent="0.15">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5" customHeight="1" x14ac:dyDescent="0.15">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5" customHeight="1" x14ac:dyDescent="0.15">
      <c r="A324" s="599" t="s">
        <v>229</v>
      </c>
      <c r="B324" s="628" t="s">
        <v>479</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5" customHeight="1" x14ac:dyDescent="0.15">
      <c r="A325" s="599" t="s">
        <v>230</v>
      </c>
      <c r="B325" s="628" t="s">
        <v>480</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5" customHeight="1" x14ac:dyDescent="0.15">
      <c r="A326" s="599" t="s">
        <v>231</v>
      </c>
      <c r="B326" s="628" t="s">
        <v>481</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5" customHeight="1" x14ac:dyDescent="0.15">
      <c r="A327" s="599" t="s">
        <v>232</v>
      </c>
      <c r="B327" s="628" t="s">
        <v>482</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5" customHeight="1" x14ac:dyDescent="0.15">
      <c r="A328" s="599" t="s">
        <v>233</v>
      </c>
      <c r="B328" s="629" t="s">
        <v>483</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5" customHeight="1" x14ac:dyDescent="0.15">
      <c r="A329" s="599" t="s">
        <v>234</v>
      </c>
      <c r="B329" s="629" t="s">
        <v>484</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5" customHeight="1" x14ac:dyDescent="0.15">
      <c r="A330" s="599" t="s">
        <v>285</v>
      </c>
      <c r="B330" s="629" t="s">
        <v>485</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5" customHeight="1" x14ac:dyDescent="0.15">
      <c r="A331" s="599" t="s">
        <v>286</v>
      </c>
      <c r="B331" s="629" t="s">
        <v>486</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5" customHeight="1" x14ac:dyDescent="0.15">
      <c r="A332" s="599" t="s">
        <v>287</v>
      </c>
      <c r="B332" s="629" t="s">
        <v>487</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5" customHeight="1" x14ac:dyDescent="0.15">
      <c r="A333" s="599" t="s">
        <v>288</v>
      </c>
      <c r="B333" s="629" t="s">
        <v>488</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5" customHeight="1" x14ac:dyDescent="0.15">
      <c r="A334" s="599" t="s">
        <v>289</v>
      </c>
      <c r="B334" s="629" t="s">
        <v>489</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5" customHeight="1" x14ac:dyDescent="0.15">
      <c r="A335" s="599" t="s">
        <v>292</v>
      </c>
      <c r="B335" s="629" t="s">
        <v>490</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5" customHeight="1" x14ac:dyDescent="0.15">
      <c r="A336" s="599" t="s">
        <v>293</v>
      </c>
      <c r="B336" s="629" t="s">
        <v>484</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5" customHeight="1" x14ac:dyDescent="0.15">
      <c r="A337" s="617" t="s">
        <v>150</v>
      </c>
      <c r="B337" s="618" t="s">
        <v>531</v>
      </c>
      <c r="C337" s="601"/>
      <c r="D337" s="601"/>
      <c r="E337" s="601"/>
      <c r="F337" s="725"/>
      <c r="G337" s="601"/>
      <c r="H337" s="725"/>
      <c r="I337" s="319"/>
      <c r="J337" s="526"/>
      <c r="K337" s="691"/>
      <c r="L337" s="692"/>
      <c r="M337" s="693"/>
      <c r="N337" s="693"/>
      <c r="O337" s="693"/>
      <c r="P337" s="693"/>
      <c r="Q337" s="693"/>
    </row>
    <row r="338" spans="1:17" s="656" customFormat="1" ht="25" customHeight="1" x14ac:dyDescent="0.15">
      <c r="A338" s="619" t="s">
        <v>536</v>
      </c>
      <c r="B338" s="599" t="s">
        <v>492</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5" customHeight="1" x14ac:dyDescent="0.15">
      <c r="A339" s="619" t="s">
        <v>537</v>
      </c>
      <c r="B339" s="599" t="s">
        <v>722</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5" customHeight="1" x14ac:dyDescent="0.15">
      <c r="A340" s="619" t="s">
        <v>538</v>
      </c>
      <c r="B340" s="599" t="s">
        <v>493</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5" customHeight="1" x14ac:dyDescent="0.15">
      <c r="A341" s="619" t="s">
        <v>539</v>
      </c>
      <c r="B341" s="599" t="s">
        <v>494</v>
      </c>
      <c r="C341" s="601">
        <v>15</v>
      </c>
      <c r="D341" s="601">
        <v>1</v>
      </c>
      <c r="E341" s="601">
        <v>1</v>
      </c>
      <c r="F341" s="302">
        <f t="shared" si="67"/>
        <v>175</v>
      </c>
      <c r="G341" s="601">
        <v>5</v>
      </c>
      <c r="H341" s="725">
        <f t="shared" si="68"/>
        <v>75</v>
      </c>
      <c r="I341" s="319"/>
      <c r="J341" s="604">
        <f>G341*35</f>
        <v>175</v>
      </c>
      <c r="K341" s="691"/>
      <c r="L341" s="692"/>
      <c r="M341" s="1077"/>
      <c r="N341" s="1077"/>
      <c r="O341" s="1077"/>
      <c r="P341" s="1077"/>
      <c r="Q341" s="1077"/>
    </row>
    <row r="342" spans="1:17" s="656" customFormat="1" ht="25" customHeight="1" x14ac:dyDescent="0.15">
      <c r="A342" s="619" t="s">
        <v>540</v>
      </c>
      <c r="B342" s="599" t="s">
        <v>495</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5" customHeight="1" x14ac:dyDescent="0.15">
      <c r="A343" s="619" t="s">
        <v>541</v>
      </c>
      <c r="B343" s="599" t="s">
        <v>532</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5" customHeight="1" x14ac:dyDescent="0.15">
      <c r="A344" s="619" t="s">
        <v>542</v>
      </c>
      <c r="B344" s="599" t="s">
        <v>533</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5" customHeight="1" x14ac:dyDescent="0.15">
      <c r="A345" s="619" t="s">
        <v>543</v>
      </c>
      <c r="B345" s="632" t="s">
        <v>534</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5" customHeight="1" x14ac:dyDescent="0.15">
      <c r="A346" s="619" t="s">
        <v>544</v>
      </c>
      <c r="B346" s="632" t="s">
        <v>535</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5" customHeight="1" x14ac:dyDescent="0.15">
      <c r="A347" s="619" t="s">
        <v>545</v>
      </c>
      <c r="B347" s="632" t="s">
        <v>595</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5" customHeight="1" x14ac:dyDescent="0.15">
      <c r="A348" s="619" t="s">
        <v>723</v>
      </c>
      <c r="B348" s="632" t="s">
        <v>724</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5" customHeight="1" x14ac:dyDescent="0.15">
      <c r="A349" s="619" t="s">
        <v>725</v>
      </c>
      <c r="B349" s="632" t="s">
        <v>726</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5" customHeight="1" x14ac:dyDescent="0.15">
      <c r="A350" s="619" t="s">
        <v>727</v>
      </c>
      <c r="B350" s="632" t="s">
        <v>728</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5" customHeight="1" x14ac:dyDescent="0.15">
      <c r="A351" s="671"/>
      <c r="B351" s="700" t="s">
        <v>729</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5" customHeight="1" x14ac:dyDescent="0.15">
      <c r="A352" s="620"/>
      <c r="B352" s="621" t="s">
        <v>401</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5" customHeight="1" x14ac:dyDescent="0.15">
      <c r="A353" s="625">
        <v>3</v>
      </c>
      <c r="B353" s="625" t="s">
        <v>168</v>
      </c>
      <c r="C353" s="601"/>
      <c r="D353" s="601"/>
      <c r="E353" s="601"/>
      <c r="F353" s="302"/>
      <c r="G353" s="601"/>
      <c r="H353" s="725"/>
      <c r="I353" s="318"/>
      <c r="J353" s="526"/>
      <c r="K353" s="691"/>
      <c r="L353" s="692"/>
      <c r="M353" s="693"/>
      <c r="N353" s="693"/>
      <c r="O353" s="693"/>
      <c r="P353" s="693"/>
      <c r="Q353" s="693"/>
    </row>
    <row r="354" spans="1:17" ht="25" customHeight="1" x14ac:dyDescent="0.15">
      <c r="A354" s="626" t="s">
        <v>149</v>
      </c>
      <c r="B354" s="627" t="s">
        <v>169</v>
      </c>
      <c r="C354" s="601"/>
      <c r="D354" s="601"/>
      <c r="E354" s="601"/>
      <c r="F354" s="302"/>
      <c r="G354" s="601"/>
      <c r="H354" s="725"/>
      <c r="I354" s="318"/>
      <c r="J354" s="526"/>
      <c r="K354" s="691"/>
      <c r="L354" s="692"/>
      <c r="M354" s="693"/>
      <c r="N354" s="693"/>
      <c r="O354" s="693"/>
      <c r="P354" s="693"/>
      <c r="Q354" s="693"/>
    </row>
    <row r="355" spans="1:17" ht="25" customHeight="1" x14ac:dyDescent="0.15">
      <c r="A355" s="599" t="s">
        <v>229</v>
      </c>
      <c r="B355" s="628" t="s">
        <v>496</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5" customHeight="1" x14ac:dyDescent="0.15">
      <c r="A356" s="599" t="s">
        <v>230</v>
      </c>
      <c r="B356" s="628" t="s">
        <v>497</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5" customHeight="1" x14ac:dyDescent="0.15">
      <c r="A357" s="619" t="s">
        <v>498</v>
      </c>
      <c r="B357" s="599" t="s">
        <v>499</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5" customHeight="1" x14ac:dyDescent="0.15">
      <c r="A358" s="617" t="s">
        <v>150</v>
      </c>
      <c r="B358" s="618" t="s">
        <v>170</v>
      </c>
      <c r="C358" s="601"/>
      <c r="D358" s="601"/>
      <c r="E358" s="601"/>
      <c r="F358" s="302"/>
      <c r="G358" s="601"/>
      <c r="H358" s="725"/>
      <c r="I358" s="319"/>
      <c r="J358" s="526"/>
      <c r="K358" s="691"/>
      <c r="L358" s="692"/>
      <c r="M358" s="693"/>
      <c r="N358" s="693"/>
      <c r="O358" s="693"/>
      <c r="P358" s="693"/>
      <c r="Q358" s="693"/>
    </row>
    <row r="359" spans="1:17" ht="25" customHeight="1" x14ac:dyDescent="0.15">
      <c r="A359" s="617"/>
      <c r="B359" s="618" t="s">
        <v>730</v>
      </c>
      <c r="C359" s="601"/>
      <c r="D359" s="601"/>
      <c r="E359" s="601"/>
      <c r="F359" s="747">
        <f t="shared" si="72"/>
        <v>1440</v>
      </c>
      <c r="G359" s="601"/>
      <c r="H359" s="725"/>
      <c r="I359" s="319">
        <v>1440</v>
      </c>
      <c r="J359" s="526"/>
      <c r="K359" s="691"/>
      <c r="L359" s="692"/>
      <c r="M359" s="693"/>
      <c r="N359" s="693"/>
      <c r="O359" s="693"/>
      <c r="P359" s="693"/>
      <c r="Q359" s="693" t="s">
        <v>766</v>
      </c>
    </row>
    <row r="360" spans="1:17" ht="25" customHeight="1" x14ac:dyDescent="0.15">
      <c r="A360" s="617"/>
      <c r="B360" s="618" t="s">
        <v>731</v>
      </c>
      <c r="C360" s="601"/>
      <c r="D360" s="601"/>
      <c r="E360" s="601"/>
      <c r="F360" s="725"/>
      <c r="G360" s="601"/>
      <c r="H360" s="725"/>
      <c r="I360" s="319"/>
      <c r="J360" s="526"/>
      <c r="K360" s="691"/>
      <c r="L360" s="692"/>
      <c r="M360" s="693"/>
      <c r="N360" s="693"/>
      <c r="O360" s="693"/>
      <c r="P360" s="693"/>
      <c r="Q360" s="693"/>
    </row>
    <row r="361" spans="1:17" ht="25" customHeight="1" x14ac:dyDescent="0.15">
      <c r="A361" s="617"/>
      <c r="B361" s="618" t="s">
        <v>500</v>
      </c>
      <c r="C361" s="601"/>
      <c r="D361" s="601"/>
      <c r="E361" s="601"/>
      <c r="F361" s="725"/>
      <c r="G361" s="601"/>
      <c r="H361" s="725"/>
      <c r="I361" s="319"/>
      <c r="J361" s="526"/>
      <c r="K361" s="691"/>
      <c r="L361" s="692"/>
      <c r="M361" s="693"/>
      <c r="N361" s="693"/>
      <c r="O361" s="693"/>
      <c r="P361" s="693"/>
      <c r="Q361" s="693"/>
    </row>
    <row r="362" spans="1:17" ht="25" customHeight="1" x14ac:dyDescent="0.15">
      <c r="A362" s="619"/>
      <c r="B362" s="599" t="s">
        <v>501</v>
      </c>
      <c r="C362" s="601"/>
      <c r="D362" s="601"/>
      <c r="E362" s="601"/>
      <c r="F362" s="302"/>
      <c r="G362" s="601"/>
      <c r="H362" s="725"/>
      <c r="I362" s="319"/>
      <c r="J362" s="526"/>
      <c r="K362" s="691"/>
      <c r="L362" s="692"/>
      <c r="M362" s="693"/>
      <c r="N362" s="693"/>
      <c r="O362" s="693"/>
      <c r="P362" s="693"/>
      <c r="Q362" s="693"/>
    </row>
    <row r="363" spans="1:17" ht="25" customHeight="1" x14ac:dyDescent="0.15">
      <c r="A363" s="617" t="s">
        <v>171</v>
      </c>
      <c r="B363" s="618" t="s">
        <v>172</v>
      </c>
      <c r="C363" s="601"/>
      <c r="D363" s="601"/>
      <c r="E363" s="601"/>
      <c r="F363" s="302"/>
      <c r="G363" s="601"/>
      <c r="H363" s="725"/>
      <c r="I363" s="319"/>
      <c r="J363" s="526"/>
      <c r="K363" s="691"/>
      <c r="L363" s="692"/>
      <c r="M363" s="693"/>
      <c r="N363" s="693"/>
      <c r="O363" s="693"/>
      <c r="P363" s="693"/>
      <c r="Q363" s="693"/>
    </row>
    <row r="364" spans="1:17" ht="25" customHeight="1" x14ac:dyDescent="0.15">
      <c r="A364" s="619"/>
      <c r="B364" s="599" t="s">
        <v>767</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5" customHeight="1" x14ac:dyDescent="0.15">
      <c r="A365" s="619"/>
      <c r="B365" s="599" t="s">
        <v>502</v>
      </c>
      <c r="C365" s="601"/>
      <c r="D365" s="601"/>
      <c r="E365" s="601"/>
      <c r="F365" s="747">
        <f t="shared" si="75"/>
        <v>0</v>
      </c>
      <c r="G365" s="601"/>
      <c r="H365" s="725"/>
      <c r="I365" s="319"/>
      <c r="J365" s="526"/>
      <c r="K365" s="691"/>
      <c r="L365" s="692"/>
      <c r="M365" s="693"/>
      <c r="N365" s="693"/>
      <c r="O365" s="693"/>
      <c r="P365" s="693"/>
      <c r="Q365" s="693"/>
    </row>
    <row r="366" spans="1:17" ht="25" customHeight="1" x14ac:dyDescent="0.15">
      <c r="A366" s="619"/>
      <c r="B366" s="599" t="s">
        <v>501</v>
      </c>
      <c r="C366" s="601"/>
      <c r="D366" s="601"/>
      <c r="E366" s="601"/>
      <c r="F366" s="747">
        <f t="shared" si="75"/>
        <v>550</v>
      </c>
      <c r="G366" s="601"/>
      <c r="H366" s="725"/>
      <c r="I366" s="319"/>
      <c r="J366" s="526">
        <v>550</v>
      </c>
      <c r="K366" s="691"/>
      <c r="L366" s="692"/>
      <c r="M366" s="693"/>
      <c r="N366" s="693"/>
      <c r="O366" s="693"/>
      <c r="P366" s="693"/>
      <c r="Q366" s="693"/>
    </row>
    <row r="367" spans="1:17" ht="25" customHeight="1" x14ac:dyDescent="0.15">
      <c r="A367" s="620"/>
      <c r="B367" s="621" t="s">
        <v>401</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5" customHeight="1" x14ac:dyDescent="0.15">
      <c r="A368" s="659" t="s">
        <v>526</v>
      </c>
      <c r="B368" s="659" t="s">
        <v>527</v>
      </c>
      <c r="C368" s="601"/>
      <c r="D368" s="601"/>
      <c r="E368" s="601"/>
      <c r="F368" s="302"/>
      <c r="G368" s="601"/>
      <c r="H368" s="725"/>
      <c r="I368" s="318"/>
      <c r="J368" s="526"/>
      <c r="K368" s="691"/>
      <c r="L368" s="692"/>
      <c r="M368" s="693"/>
      <c r="N368" s="693"/>
      <c r="O368" s="693"/>
      <c r="P368" s="693"/>
      <c r="Q368" s="693"/>
    </row>
    <row r="369" spans="1:17" ht="25" customHeight="1" x14ac:dyDescent="0.15">
      <c r="A369" s="659">
        <v>1</v>
      </c>
      <c r="B369" s="660" t="s">
        <v>228</v>
      </c>
      <c r="C369" s="601"/>
      <c r="D369" s="601"/>
      <c r="E369" s="601"/>
      <c r="F369" s="302"/>
      <c r="G369" s="601"/>
      <c r="H369" s="725"/>
      <c r="I369" s="318"/>
      <c r="J369" s="526"/>
      <c r="K369" s="691"/>
      <c r="L369" s="692"/>
      <c r="M369" s="693"/>
      <c r="N369" s="693"/>
      <c r="O369" s="693"/>
      <c r="P369" s="693"/>
      <c r="Q369" s="693"/>
    </row>
    <row r="370" spans="1:17" ht="25" customHeight="1" x14ac:dyDescent="0.15">
      <c r="A370" s="659" t="s">
        <v>402</v>
      </c>
      <c r="B370" s="660" t="s">
        <v>165</v>
      </c>
      <c r="C370" s="601"/>
      <c r="D370" s="601"/>
      <c r="E370" s="601"/>
      <c r="F370" s="725"/>
      <c r="G370" s="601"/>
      <c r="H370" s="596"/>
      <c r="I370" s="596"/>
      <c r="J370" s="526"/>
      <c r="K370" s="691"/>
      <c r="L370" s="692"/>
      <c r="M370" s="693"/>
      <c r="N370" s="693"/>
      <c r="O370" s="693"/>
      <c r="P370" s="693"/>
      <c r="Q370" s="693"/>
    </row>
    <row r="371" spans="1:17" s="704" customFormat="1" ht="25" customHeight="1" x14ac:dyDescent="0.15">
      <c r="A371" s="635" t="s">
        <v>229</v>
      </c>
      <c r="B371" s="701" t="s">
        <v>733</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5" customHeight="1" x14ac:dyDescent="0.15">
      <c r="A372" s="635" t="s">
        <v>229</v>
      </c>
      <c r="B372" s="701" t="s">
        <v>734</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5" customHeight="1" x14ac:dyDescent="0.15">
      <c r="A373" s="635" t="s">
        <v>230</v>
      </c>
      <c r="B373" s="701" t="s">
        <v>735</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5" customHeight="1" x14ac:dyDescent="0.15">
      <c r="A374" s="620"/>
      <c r="B374" s="621" t="s">
        <v>401</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5" customHeight="1" x14ac:dyDescent="0.15">
      <c r="A375" s="671"/>
      <c r="B375" s="672" t="s">
        <v>503</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t="e">
        <f>'Bieu3 QLGD'!#REF!</f>
        <v>#REF!</v>
      </c>
      <c r="M375" s="709" t="e">
        <f>'Bieu3 QLGD'!#REF!</f>
        <v>#REF!</v>
      </c>
      <c r="N375" s="709" t="e">
        <f>I375-M375</f>
        <v>#REF!</v>
      </c>
      <c r="O375" s="709" t="e">
        <f>'Bieu3 QLGD'!#REF!</f>
        <v>#REF!</v>
      </c>
      <c r="P375" s="709" t="e">
        <f>'Bieu3 QLGD'!#REF!</f>
        <v>#REF!</v>
      </c>
      <c r="Q375" s="710" t="s">
        <v>768</v>
      </c>
    </row>
    <row r="376" spans="1:17" s="704" customFormat="1" ht="25" customHeight="1" x14ac:dyDescent="0.15">
      <c r="A376" s="711"/>
      <c r="B376" s="712"/>
      <c r="C376" s="713"/>
      <c r="D376" s="713"/>
      <c r="E376" s="714"/>
      <c r="F376" s="713"/>
      <c r="G376" s="713"/>
      <c r="H376" s="713"/>
      <c r="I376" s="713"/>
      <c r="J376" s="713"/>
      <c r="K376" s="715"/>
      <c r="L376" s="708"/>
      <c r="M376" s="708"/>
      <c r="N376" s="708"/>
      <c r="O376" s="708"/>
      <c r="P376" s="708"/>
      <c r="Q376" s="706"/>
    </row>
    <row r="377" spans="1:17" ht="25" customHeight="1" x14ac:dyDescent="0.15">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5" customHeight="1" x14ac:dyDescent="0.15">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5" customHeight="1" x14ac:dyDescent="0.15">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5" customHeight="1" x14ac:dyDescent="0.15">
      <c r="A380" s="716"/>
      <c r="B380" s="595" t="s">
        <v>567</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5" customHeight="1" x14ac:dyDescent="0.15">
      <c r="A381" s="716"/>
      <c r="B381" s="595" t="s">
        <v>568</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5" customHeight="1" x14ac:dyDescent="0.15">
      <c r="A382" s="718"/>
      <c r="B382" s="352" t="s">
        <v>505</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t="e">
        <f t="shared" si="86"/>
        <v>#REF!</v>
      </c>
      <c r="M382" s="332" t="e">
        <f t="shared" si="86"/>
        <v>#REF!</v>
      </c>
      <c r="N382" s="332" t="e">
        <f t="shared" si="86"/>
        <v>#REF!</v>
      </c>
      <c r="O382" s="332" t="e">
        <f t="shared" si="86"/>
        <v>#REF!</v>
      </c>
      <c r="P382" s="332" t="e">
        <f t="shared" si="86"/>
        <v>#REF!</v>
      </c>
      <c r="Q382" s="302"/>
    </row>
    <row r="383" spans="1:17" x14ac:dyDescent="0.15">
      <c r="C383" s="212"/>
      <c r="D383" s="1078" t="s">
        <v>600</v>
      </c>
      <c r="E383" s="1078"/>
      <c r="F383" s="1078"/>
      <c r="G383" s="1078"/>
      <c r="H383" s="1078"/>
      <c r="I383" s="1078"/>
      <c r="J383" s="724">
        <f>J382+K382</f>
        <v>4676.25</v>
      </c>
      <c r="K383" s="721"/>
      <c r="L383" s="721"/>
      <c r="M383" s="721"/>
      <c r="N383" s="1079" t="s">
        <v>641</v>
      </c>
      <c r="O383" s="1079"/>
      <c r="P383" s="1079"/>
      <c r="Q383" s="1079"/>
    </row>
    <row r="384" spans="1:17" ht="12.75" customHeight="1" x14ac:dyDescent="0.15">
      <c r="A384" s="726"/>
      <c r="B384" s="726"/>
      <c r="C384" s="212"/>
      <c r="D384" s="212"/>
      <c r="E384" s="212"/>
      <c r="G384" s="212"/>
      <c r="H384" s="212"/>
      <c r="I384" s="212"/>
      <c r="J384" s="212"/>
      <c r="K384" s="721"/>
      <c r="L384" s="721"/>
      <c r="M384" s="721"/>
      <c r="N384" s="1080" t="s">
        <v>575</v>
      </c>
      <c r="O384" s="1080"/>
      <c r="P384" s="1080"/>
      <c r="Q384" s="1080"/>
    </row>
    <row r="385" spans="1:17" x14ac:dyDescent="0.15">
      <c r="A385" s="726"/>
      <c r="B385" s="1112" t="s">
        <v>769</v>
      </c>
      <c r="C385" s="1112"/>
      <c r="D385" s="1112"/>
      <c r="E385" s="1112"/>
      <c r="F385" s="1112"/>
      <c r="G385" s="1112"/>
      <c r="H385" s="1112"/>
      <c r="I385" s="1112"/>
      <c r="J385" s="1112"/>
      <c r="K385" s="1112"/>
      <c r="L385" s="721"/>
      <c r="M385" s="721"/>
      <c r="N385" s="721"/>
      <c r="O385" s="721"/>
      <c r="P385" s="721"/>
      <c r="Q385" s="727"/>
    </row>
    <row r="386" spans="1:17" ht="26.25" customHeight="1" x14ac:dyDescent="0.15">
      <c r="A386" s="726"/>
      <c r="B386" s="1108" t="s">
        <v>240</v>
      </c>
      <c r="C386" s="1108"/>
      <c r="D386" s="1108"/>
      <c r="E386" s="1108"/>
      <c r="F386" s="1108"/>
      <c r="G386" s="1108"/>
      <c r="H386" s="1108"/>
      <c r="I386" s="1108"/>
      <c r="J386" s="1108"/>
      <c r="K386" s="1108"/>
      <c r="L386" s="721"/>
      <c r="M386" s="721"/>
      <c r="N386" s="721"/>
      <c r="O386" s="721"/>
      <c r="P386" s="721"/>
      <c r="Q386" s="727"/>
    </row>
    <row r="387" spans="1:17" ht="30" customHeight="1" x14ac:dyDescent="0.15">
      <c r="A387" s="726"/>
      <c r="B387" s="1109" t="s">
        <v>76</v>
      </c>
      <c r="C387" s="1109"/>
      <c r="D387" s="1109"/>
      <c r="E387" s="1109"/>
      <c r="F387" s="1109"/>
      <c r="G387" s="1109"/>
      <c r="H387" s="1109"/>
      <c r="I387" s="1109"/>
      <c r="J387" s="1109"/>
      <c r="K387" s="1109"/>
      <c r="L387" s="721"/>
      <c r="M387" s="721"/>
      <c r="N387" s="1076" t="s">
        <v>576</v>
      </c>
      <c r="O387" s="1076"/>
      <c r="P387" s="1076"/>
      <c r="Q387" s="1076"/>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dungnt.vinhuni@gmail.com</cp:lastModifiedBy>
  <cp:lastPrinted>2018-08-09T10:51:00Z</cp:lastPrinted>
  <dcterms:created xsi:type="dcterms:W3CDTF">2002-09-19T17:35:53Z</dcterms:created>
  <dcterms:modified xsi:type="dcterms:W3CDTF">2021-11-09T08:37:45Z</dcterms:modified>
</cp:coreProperties>
</file>