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ables/table1.xml" ContentType="application/vnd.openxmlformats-officedocument.spreadsheetml.table+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https://vinhunieduvn0-my.sharepoint.com/personal/dungnt_vinhuni_edu_vn/Documents/Tro li dao tao/Kế hoạch năm học/KHNH2122 trường SP/"/>
    </mc:Choice>
  </mc:AlternateContent>
  <xr:revisionPtr revIDLastSave="59" documentId="13_ncr:1_{BB4380FD-2632-BA49-B2A5-84D0A32C4C2D}" xr6:coauthVersionLast="47" xr6:coauthVersionMax="47" xr10:uidLastSave="{668B8AA2-21A2-4E7E-A4AA-3D3D0BD79999}"/>
  <bookViews>
    <workbookView xWindow="-108" yWindow="-108" windowWidth="23256" windowHeight="12576" firstSheet="19" activeTab="20"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<sst xmlns="http://schemas.openxmlformats.org/spreadsheetml/2006/main" count="6873" uniqueCount="2445">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</sst>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3" formatCode="_(* #,##0.00_);_(* \(#,##0.00\);_(* &quot;-&quot;??_);_(@_)"/>
    <numFmt numFmtId="164" formatCode="_(* #,##0_);_(* \(#,##0\);_(* &quot;-&quot;??_);_(@_)"/>
    <numFmt numFmtId="165" formatCode="0.0"/>
    <numFmt numFmtId="166" formatCode="0.000000"/>
    <numFmt numFmtId="167" formatCode="_-* #,##0_-;\-* #,##0_-;_-* &quot;-&quot;_-;_-@_-"/>
    <numFmt numFmtId="168" formatCode="_-* #,##0_-;\-* #,##0_-;_-* &quot;-&quot;_-;_-@"/>
    <numFmt numFmtId="169" formatCode="_-* #,##0\ _₫_-;\-* #,##0\ _₫_-;_-* &quot;-&quot;??\ _₫_-;_-@_-"/>
    <numFmt numFmtId="170" formatCode="_-* #,##0\ [$₫-42A]_-;\-* #,##0\ [$₫-42A]_-;_-* &quot;-&quot;??\ [$₫-42A]_-;_-@_-"/>
    <numFmt numFmtId="171" formatCode="m/yyyy"/>
    <numFmt numFmtId="172" formatCode="_(* #,##0.0_);_(* \(#,##0.0\);_(* &quot;-&quot;?_);_(@_)"/>
    <numFmt numFmtId="173" formatCode="_(* #,##0.00_);_(* \(#,##0.00\);_(* &quot;-&quot;??.00_);_(@_)"/>
    <numFmt numFmtId="174" formatCode="_(* #,##0.000_);_(* \(#,##0.000\);_(* &quot;-&quot;??.000_);_(@_)"/>
    <numFmt numFmtId="175" formatCode="#,##0.0;[Red]#,##0.0"/>
    <numFmt numFmtId="176" formatCode="#,##0;[Red]#,##0"/>
    <numFmt numFmtId="177" formatCode="#,##0.0"/>
  </numFmts>
  <fonts count="15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3"/>
      <color theme="1"/>
      <name val="Times New Roman"/>
      <family val="1"/>
    </font>
    <font>
      <sz val="11"/>
      <color rgb="FFFF0000"/>
      <name val="Calibri"/>
      <family val="2"/>
      <scheme val="minor"/>
    </font>
    <font>
      <b/>
      <sz val="11"/>
      <color indexed="8"/>
      <name val="Times New Roman"/>
      <family val="1"/>
    </font>
    <font>
      <sz val="12"/>
      <name val=".VnTime"/>
      <family val="2"/>
    </font>
    <font>
      <sz val="8"/>
      <name val="Calibri"/>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Calibri"/>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Calibri"/>
      <family val="2"/>
      <scheme val="minor"/>
    </font>
    <font>
      <i/>
      <sz val="10"/>
      <color rgb="FF000000"/>
      <name val="Times New Roman"/>
      <family val="1"/>
    </font>
    <font>
      <b/>
      <sz val="10"/>
      <color theme="1"/>
      <name val="Calibri"/>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Calibri"/>
      <family val="2"/>
      <scheme val="minor"/>
    </font>
    <font>
      <sz val="13"/>
      <color theme="1"/>
      <name val="Times New Roman"/>
      <family val="1"/>
    </font>
    <font>
      <i/>
      <sz val="13"/>
      <color theme="1"/>
      <name val="Times New Roman"/>
      <family val="1"/>
    </font>
    <font>
      <b/>
      <sz val="13"/>
      <color theme="1"/>
      <name val="Calibri"/>
      <family val="2"/>
      <scheme val="minor"/>
    </font>
    <font>
      <b/>
      <sz val="13"/>
      <name val="Times New Roman"/>
      <family val="1"/>
    </font>
    <font>
      <sz val="10"/>
      <color rgb="FF000000"/>
      <name val="&quot;Times New Roman&quot;"/>
    </font>
    <font>
      <sz val="10"/>
      <color rgb="FFFF0000"/>
      <name val="Calibri"/>
      <family val="2"/>
      <scheme val="minor"/>
    </font>
    <font>
      <b/>
      <sz val="11"/>
      <color theme="1"/>
      <name val="Arial"/>
      <family val="2"/>
    </font>
    <font>
      <b/>
      <i/>
      <sz val="10"/>
      <color rgb="FFFF0000"/>
      <name val="Times New Roman"/>
      <family val="1"/>
    </font>
    <font>
      <i/>
      <sz val="11"/>
      <color theme="1"/>
      <name val="Calibri"/>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Calibri"/>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Calibri"/>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Calibri Light"/>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43" fontId="1" fillId="0" borderId="0" applyFont="0" applyFill="0" applyBorder="0" applyAlignment="0" applyProtection="0"/>
    <xf numFmtId="43"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41"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43" fontId="1" fillId="0" borderId="0" applyFont="0" applyFill="0" applyBorder="0" applyAlignment="0" applyProtection="0"/>
  </cellStyleXfs>
  <cellXfs count="264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4" fontId="4" fillId="0" borderId="1" xfId="1"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4" xfId="1" applyNumberFormat="1" applyFont="1" applyBorder="1" applyAlignment="1">
      <alignment horizontal="center" vertical="center" wrapText="1"/>
    </xf>
    <xf numFmtId="164" fontId="4" fillId="0" borderId="5" xfId="1" applyNumberFormat="1" applyFont="1" applyBorder="1" applyAlignment="1">
      <alignment horizontal="center" vertical="center" wrapText="1"/>
    </xf>
    <xf numFmtId="164" fontId="4" fillId="0" borderId="5" xfId="1" quotePrefix="1" applyNumberFormat="1" applyFont="1" applyBorder="1" applyAlignment="1">
      <alignment horizontal="center" vertical="center" wrapText="1"/>
    </xf>
    <xf numFmtId="164"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43"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43"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43"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43" fontId="4" fillId="5" borderId="9" xfId="1" applyFont="1" applyFill="1" applyBorder="1" applyAlignment="1">
      <alignment horizontal="center" vertical="top" wrapText="1"/>
    </xf>
    <xf numFmtId="43"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4"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6"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4"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4"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6"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43"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43"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43"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4"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5"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4" fontId="4" fillId="0" borderId="24" xfId="2" applyNumberFormat="1" applyFont="1" applyBorder="1" applyAlignment="1">
      <alignment horizontal="center" vertical="center" wrapText="1"/>
    </xf>
    <xf numFmtId="164" fontId="3" fillId="0" borderId="24" xfId="2" applyNumberFormat="1" applyFont="1" applyBorder="1" applyAlignment="1">
      <alignment horizontal="left" vertical="center" wrapText="1"/>
    </xf>
    <xf numFmtId="164"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4" fontId="11" fillId="0" borderId="0" xfId="1" applyNumberFormat="1" applyFont="1" applyFill="1" applyAlignment="1">
      <alignment horizontal="center" vertical="center"/>
    </xf>
    <xf numFmtId="164" fontId="16" fillId="0" borderId="0" xfId="1" applyNumberFormat="1" applyFont="1" applyFill="1" applyAlignment="1">
      <alignment horizontal="center" vertical="center"/>
    </xf>
    <xf numFmtId="164" fontId="11" fillId="0" borderId="0" xfId="1" applyNumberFormat="1" applyFont="1" applyFill="1" applyAlignment="1">
      <alignment vertical="center"/>
    </xf>
    <xf numFmtId="164"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4"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4"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4"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4"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4"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4"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4" fontId="11" fillId="11" borderId="24" xfId="1" applyNumberFormat="1" applyFont="1" applyFill="1" applyBorder="1" applyAlignment="1">
      <alignment vertical="center" wrapText="1"/>
    </xf>
    <xf numFmtId="164" fontId="16" fillId="11" borderId="24" xfId="1" applyNumberFormat="1" applyFont="1" applyFill="1" applyBorder="1" applyAlignment="1">
      <alignment vertical="center" wrapText="1"/>
    </xf>
    <xf numFmtId="164" fontId="16" fillId="11" borderId="24" xfId="1" applyNumberFormat="1" applyFont="1" applyFill="1" applyBorder="1" applyAlignment="1">
      <alignment vertical="center"/>
    </xf>
    <xf numFmtId="164"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4" fontId="11" fillId="14" borderId="24" xfId="2" applyNumberFormat="1" applyFont="1" applyFill="1" applyBorder="1" applyAlignment="1">
      <alignment horizontal="center" vertical="center"/>
    </xf>
    <xf numFmtId="164"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43" fontId="4" fillId="0" borderId="24" xfId="1" applyFont="1" applyBorder="1" applyAlignment="1">
      <alignment horizontal="center" vertical="top" wrapText="1"/>
    </xf>
    <xf numFmtId="43"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43"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43"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43"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43"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11" fillId="0" borderId="24" xfId="0" applyFont="1" applyFill="1" applyBorder="1" applyAlignment="1">
      <alignment horizontal="center" vertical="center"/>
    </xf>
    <xf numFmtId="0" fontId="11" fillId="0" borderId="24" xfId="0" applyFont="1" applyFill="1" applyBorder="1" applyAlignment="1">
      <alignment vertical="center"/>
    </xf>
    <xf numFmtId="0" fontId="11" fillId="0" borderId="24" xfId="0" applyFont="1" applyFill="1" applyBorder="1" applyAlignment="1">
      <alignment vertical="center" wrapText="1"/>
    </xf>
    <xf numFmtId="0" fontId="31" fillId="0" borderId="24" xfId="0" applyFont="1" applyFill="1" applyBorder="1" applyAlignment="1">
      <alignment horizontal="center" vertical="center"/>
    </xf>
    <xf numFmtId="0" fontId="31" fillId="0" borderId="24" xfId="0" applyFont="1" applyFill="1" applyBorder="1" applyAlignment="1">
      <alignment vertical="center"/>
    </xf>
    <xf numFmtId="0" fontId="7" fillId="0" borderId="6" xfId="0" applyFont="1" applyFill="1" applyBorder="1" applyAlignment="1">
      <alignment horizontal="left" vertical="center" wrapText="1"/>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4" fontId="4" fillId="0" borderId="72" xfId="0" applyNumberFormat="1" applyFont="1" applyBorder="1" applyAlignment="1">
      <alignment horizontal="center" vertical="center" wrapText="1"/>
    </xf>
    <xf numFmtId="164" fontId="4" fillId="0" borderId="73" xfId="0" applyNumberFormat="1" applyFont="1" applyBorder="1" applyAlignment="1">
      <alignment horizontal="center" vertical="center" wrapText="1"/>
    </xf>
    <xf numFmtId="164" fontId="25" fillId="0" borderId="73" xfId="0" applyNumberFormat="1" applyFont="1" applyBorder="1" applyAlignment="1">
      <alignment horizontal="right" vertical="center" wrapText="1"/>
    </xf>
    <xf numFmtId="164" fontId="4" fillId="0" borderId="74" xfId="0" applyNumberFormat="1" applyFont="1" applyBorder="1" applyAlignment="1">
      <alignment horizontal="center" vertical="center" wrapText="1"/>
    </xf>
    <xf numFmtId="0" fontId="4" fillId="0" borderId="24" xfId="0" applyFont="1" applyFill="1" applyBorder="1" applyAlignment="1">
      <alignment horizontal="center" vertical="center" wrapText="1"/>
    </xf>
    <xf numFmtId="165" fontId="4" fillId="0" borderId="24" xfId="0" applyNumberFormat="1" applyFont="1" applyFill="1" applyBorder="1" applyAlignment="1">
      <alignment vertical="top"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justify" vertical="center" wrapText="1"/>
    </xf>
    <xf numFmtId="164" fontId="2" fillId="0" borderId="24" xfId="1" applyNumberFormat="1" applyFont="1" applyFill="1" applyBorder="1" applyAlignment="1">
      <alignment horizontal="right" vertical="center" wrapText="1"/>
    </xf>
    <xf numFmtId="0" fontId="3" fillId="0" borderId="24" xfId="0" applyFont="1" applyFill="1" applyBorder="1" applyAlignment="1">
      <alignment vertical="center"/>
    </xf>
    <xf numFmtId="0" fontId="4" fillId="0" borderId="24" xfId="0" applyFont="1" applyFill="1" applyBorder="1" applyAlignment="1">
      <alignment horizontal="right" vertical="center" wrapText="1"/>
    </xf>
    <xf numFmtId="165" fontId="3" fillId="0" borderId="24" xfId="0" applyNumberFormat="1" applyFont="1" applyFill="1" applyBorder="1" applyAlignment="1">
      <alignment vertical="top" wrapText="1"/>
    </xf>
    <xf numFmtId="0" fontId="10" fillId="0" borderId="24" xfId="0" applyFont="1" applyBorder="1" applyAlignment="1">
      <alignment vertical="top"/>
    </xf>
    <xf numFmtId="0" fontId="4" fillId="0" borderId="24" xfId="0" applyFont="1" applyBorder="1" applyAlignment="1">
      <alignment horizontal="right" vertical="center" wrapText="1"/>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69"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41" fontId="11" fillId="0" borderId="0" xfId="8" applyFont="1" applyAlignment="1">
      <alignment horizontal="right" vertical="center" wrapText="1"/>
    </xf>
    <xf numFmtId="41" fontId="5" fillId="0" borderId="0" xfId="8" applyFont="1" applyAlignment="1">
      <alignment horizontal="right" vertical="center"/>
    </xf>
    <xf numFmtId="164"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41"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4"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4"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Border="1" applyAlignment="1">
      <alignment horizontal="center" vertical="center" wrapText="1"/>
    </xf>
    <xf numFmtId="0" fontId="11" fillId="0" borderId="0" xfId="0" applyFont="1" applyBorder="1" applyAlignment="1">
      <alignment horizontal="left" vertical="center" wrapText="1"/>
    </xf>
    <xf numFmtId="41"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Fill="1" applyBorder="1" applyAlignment="1">
      <alignmen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41"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41" fontId="16" fillId="0" borderId="88" xfId="8" applyFont="1" applyBorder="1" applyAlignment="1">
      <alignment horizontal="right" vertical="center" wrapText="1"/>
    </xf>
    <xf numFmtId="41" fontId="3" fillId="0" borderId="0" xfId="8" applyFont="1" applyAlignment="1">
      <alignment horizontal="right" vertical="center" wrapText="1"/>
    </xf>
    <xf numFmtId="41"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41" fontId="25" fillId="0" borderId="24" xfId="8" applyFont="1" applyBorder="1" applyAlignment="1">
      <alignment horizontal="right" vertical="center"/>
    </xf>
    <xf numFmtId="0" fontId="4" fillId="0" borderId="24" xfId="0" applyFont="1" applyBorder="1" applyAlignment="1">
      <alignment horizontal="left" vertical="center" wrapText="1"/>
    </xf>
    <xf numFmtId="167" fontId="25" fillId="0" borderId="24" xfId="0" applyNumberFormat="1" applyFont="1" applyBorder="1" applyAlignment="1">
      <alignment horizontal="right" vertical="center" wrapText="1"/>
    </xf>
    <xf numFmtId="0" fontId="3" fillId="0" borderId="24" xfId="0" applyFont="1" applyBorder="1" applyAlignment="1">
      <alignment horizontal="justify" vertical="center" wrapText="1"/>
    </xf>
    <xf numFmtId="41"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8" fontId="25" fillId="0" borderId="24" xfId="0" applyNumberFormat="1" applyFont="1" applyBorder="1" applyAlignment="1">
      <alignment horizontal="right" vertical="center" wrapText="1"/>
    </xf>
    <xf numFmtId="168"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41"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4" fontId="4" fillId="0" borderId="24" xfId="0" applyNumberFormat="1" applyFont="1" applyBorder="1" applyAlignment="1">
      <alignment horizontal="right" vertical="center" wrapText="1"/>
    </xf>
    <xf numFmtId="164"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41" fontId="25" fillId="0" borderId="24" xfId="8" applyFont="1" applyBorder="1" applyAlignment="1">
      <alignment horizontal="right" vertical="center" wrapText="1"/>
    </xf>
    <xf numFmtId="0" fontId="4" fillId="0" borderId="24" xfId="0" applyFont="1" applyFill="1" applyBorder="1" applyAlignment="1">
      <alignment horizontal="justify" vertical="center" wrapText="1"/>
    </xf>
    <xf numFmtId="1" fontId="3" fillId="0" borderId="24" xfId="0" applyNumberFormat="1" applyFont="1" applyFill="1" applyBorder="1" applyAlignment="1">
      <alignment horizontal="center" vertical="center" wrapText="1"/>
    </xf>
    <xf numFmtId="168"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4" fontId="11" fillId="0" borderId="34" xfId="1" applyNumberFormat="1" applyFont="1" applyBorder="1" applyAlignment="1">
      <alignment horizontal="center" vertical="center"/>
    </xf>
    <xf numFmtId="164" fontId="11" fillId="0" borderId="34" xfId="1" applyNumberFormat="1" applyFont="1" applyBorder="1" applyAlignment="1">
      <alignment vertical="center"/>
    </xf>
    <xf numFmtId="0" fontId="16" fillId="0" borderId="42" xfId="0" applyFont="1" applyBorder="1" applyAlignment="1">
      <alignment vertical="center" wrapText="1"/>
    </xf>
    <xf numFmtId="164"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4" fontId="3" fillId="0" borderId="94" xfId="2" applyNumberFormat="1" applyFont="1" applyBorder="1" applyAlignment="1">
      <alignment horizontal="center" vertical="center" wrapText="1"/>
    </xf>
    <xf numFmtId="164"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4" fontId="3" fillId="0" borderId="94" xfId="2" applyNumberFormat="1" applyFont="1" applyBorder="1" applyAlignment="1">
      <alignment horizontal="right" vertical="center" wrapText="1"/>
    </xf>
    <xf numFmtId="164" fontId="3" fillId="0" borderId="94" xfId="0" applyNumberFormat="1" applyFont="1" applyBorder="1" applyAlignment="1">
      <alignment horizontal="center" vertical="center" wrapText="1"/>
    </xf>
    <xf numFmtId="164"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4"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4"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4"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4" fontId="22" fillId="0" borderId="94" xfId="1" applyNumberFormat="1" applyFont="1" applyBorder="1" applyAlignment="1">
      <alignment horizontal="center" vertical="center" wrapText="1"/>
    </xf>
    <xf numFmtId="164"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4"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4" fontId="0" fillId="0" borderId="0" xfId="1" applyNumberFormat="1" applyFont="1" applyAlignment="1">
      <alignment horizontal="right" vertical="center"/>
    </xf>
    <xf numFmtId="164"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4" fontId="6" fillId="0" borderId="94" xfId="1" applyNumberFormat="1" applyFont="1" applyBorder="1" applyAlignment="1">
      <alignment horizontal="right" wrapText="1"/>
    </xf>
    <xf numFmtId="170" fontId="10" fillId="0" borderId="94" xfId="2" applyNumberFormat="1" applyFont="1" applyFill="1" applyBorder="1" applyAlignment="1">
      <alignment horizontal="right" vertical="center" wrapText="1"/>
    </xf>
    <xf numFmtId="170" fontId="10" fillId="0" borderId="94" xfId="0" applyNumberFormat="1" applyFont="1" applyBorder="1" applyAlignment="1">
      <alignment horizontal="right" vertical="center" wrapText="1"/>
    </xf>
    <xf numFmtId="164"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4"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4" fontId="3" fillId="0" borderId="0" xfId="2" applyNumberFormat="1" applyFont="1" applyBorder="1" applyAlignment="1">
      <alignment horizontal="center" vertical="center" wrapText="1"/>
    </xf>
    <xf numFmtId="0" fontId="0" fillId="0" borderId="0" xfId="0" applyBorder="1" applyAlignment="1">
      <alignment vertical="center"/>
    </xf>
    <xf numFmtId="164"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4" fontId="4" fillId="0" borderId="94" xfId="2" applyNumberFormat="1" applyFont="1" applyBorder="1" applyAlignment="1">
      <alignment horizontal="right" vertical="center" wrapText="1"/>
    </xf>
    <xf numFmtId="0" fontId="25" fillId="0" borderId="0" xfId="0" applyFont="1" applyBorder="1" applyAlignment="1">
      <alignment vertical="center"/>
    </xf>
    <xf numFmtId="0" fontId="0" fillId="0" borderId="0" xfId="0" applyBorder="1" applyAlignment="1">
      <alignment horizontal="right" vertical="center"/>
    </xf>
    <xf numFmtId="0" fontId="0" fillId="0" borderId="96" xfId="0" applyBorder="1" applyAlignment="1">
      <alignment vertical="center"/>
    </xf>
    <xf numFmtId="164" fontId="3" fillId="0" borderId="97" xfId="2" applyNumberFormat="1" applyFont="1" applyBorder="1" applyAlignment="1">
      <alignment horizontal="right" vertical="center" wrapText="1"/>
    </xf>
    <xf numFmtId="164" fontId="3" fillId="0" borderId="98" xfId="2" applyNumberFormat="1" applyFont="1" applyBorder="1" applyAlignment="1">
      <alignment horizontal="center" vertical="center" wrapText="1"/>
    </xf>
    <xf numFmtId="164" fontId="3" fillId="0" borderId="99" xfId="2" applyNumberFormat="1" applyFont="1" applyBorder="1" applyAlignment="1">
      <alignment horizontal="right" vertical="center" wrapText="1"/>
    </xf>
    <xf numFmtId="164"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4"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0" fontId="20" fillId="0" borderId="0" xfId="0" applyFont="1" applyBorder="1" applyAlignment="1">
      <alignment vertical="center"/>
    </xf>
    <xf numFmtId="43"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4"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1" fontId="11" fillId="0" borderId="111" xfId="0" applyNumberFormat="1" applyFont="1" applyBorder="1" applyAlignment="1">
      <alignment horizontal="center" vertical="center" wrapText="1"/>
    </xf>
    <xf numFmtId="0" fontId="2" fillId="0" borderId="0" xfId="0" applyFont="1" applyAlignment="1"/>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1"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applyAlignment="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1"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0" xfId="0" applyFont="1" applyBorder="1" applyAlignment="1">
      <alignment vertical="center"/>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0" fontId="0" fillId="0" borderId="0" xfId="0" applyFont="1"/>
    <xf numFmtId="49" fontId="64" fillId="0" borderId="0" xfId="0" applyNumberFormat="1" applyFont="1" applyAlignment="1">
      <alignment horizontal="center"/>
    </xf>
    <xf numFmtId="164" fontId="4" fillId="6" borderId="70" xfId="1" applyNumberFormat="1" applyFont="1" applyFill="1" applyBorder="1" applyAlignment="1">
      <alignment vertical="center" wrapText="1"/>
    </xf>
    <xf numFmtId="164" fontId="4" fillId="7" borderId="125" xfId="1" applyNumberFormat="1" applyFont="1" applyFill="1" applyBorder="1" applyAlignment="1">
      <alignment vertical="center" wrapText="1"/>
    </xf>
    <xf numFmtId="164"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4" fontId="4" fillId="7" borderId="24" xfId="1" applyNumberFormat="1" applyFont="1" applyFill="1" applyBorder="1" applyAlignment="1">
      <alignment horizontal="center" vertical="center" wrapText="1"/>
    </xf>
    <xf numFmtId="164" fontId="4" fillId="0" borderId="125" xfId="1" applyNumberFormat="1" applyFont="1" applyFill="1" applyBorder="1" applyAlignment="1">
      <alignment vertical="center" wrapText="1"/>
    </xf>
    <xf numFmtId="164"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4"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Fill="1" applyBorder="1" applyAlignment="1">
      <alignment horizontal="center" vertical="center" wrapText="1"/>
    </xf>
    <xf numFmtId="0" fontId="67" fillId="0" borderId="0" xfId="0" applyFont="1" applyAlignment="1">
      <alignment vertical="top"/>
    </xf>
    <xf numFmtId="165"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 fontId="4" fillId="0" borderId="24" xfId="0" applyNumberFormat="1" applyFont="1" applyBorder="1" applyAlignment="1">
      <alignment horizontal="center" vertical="center" wrapText="1"/>
    </xf>
    <xf numFmtId="165"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5" fontId="3" fillId="0" borderId="4" xfId="0" applyNumberFormat="1" applyFont="1" applyBorder="1" applyAlignment="1">
      <alignment vertical="top" wrapText="1"/>
    </xf>
    <xf numFmtId="165"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1" fontId="3" fillId="0" borderId="24" xfId="0" applyNumberFormat="1" applyFont="1" applyBorder="1" applyAlignment="1">
      <alignment horizontal="center" vertical="center" wrapText="1"/>
    </xf>
    <xf numFmtId="0" fontId="3" fillId="0" borderId="24" xfId="0" applyFont="1" applyFill="1" applyBorder="1" applyAlignment="1">
      <alignment horizontal="center" vertical="center"/>
    </xf>
    <xf numFmtId="0" fontId="4" fillId="0" borderId="24" xfId="0" applyNumberFormat="1" applyFont="1" applyBorder="1" applyAlignment="1">
      <alignment horizontal="center" vertical="top"/>
    </xf>
    <xf numFmtId="0" fontId="4" fillId="0" borderId="24" xfId="0" applyNumberFormat="1" applyFont="1" applyBorder="1" applyAlignment="1">
      <alignment horizontal="center" vertical="top" wrapText="1"/>
    </xf>
    <xf numFmtId="0" fontId="4" fillId="0" borderId="24"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0" fontId="3" fillId="0" borderId="24" xfId="0" applyNumberFormat="1" applyFont="1" applyBorder="1" applyAlignment="1">
      <alignment horizontal="center" vertical="top"/>
    </xf>
    <xf numFmtId="0" fontId="3" fillId="0" borderId="24" xfId="0" applyNumberFormat="1" applyFont="1" applyBorder="1" applyAlignment="1">
      <alignment horizontal="center" vertical="top" wrapText="1"/>
    </xf>
    <xf numFmtId="164" fontId="3" fillId="0" borderId="24" xfId="0" applyNumberFormat="1" applyFont="1" applyBorder="1" applyAlignment="1">
      <alignment horizontal="center" vertical="center" wrapText="1"/>
    </xf>
    <xf numFmtId="0" fontId="3" fillId="0" borderId="24" xfId="0" applyNumberFormat="1" applyFont="1" applyBorder="1" applyAlignment="1">
      <alignment horizontal="center" vertical="center"/>
    </xf>
    <xf numFmtId="1" fontId="4" fillId="0" borderId="4" xfId="0" applyNumberFormat="1" applyFont="1" applyBorder="1" applyAlignment="1">
      <alignment horizontal="center" vertical="top" wrapText="1"/>
    </xf>
    <xf numFmtId="165" fontId="4" fillId="0" borderId="24" xfId="0" applyNumberFormat="1" applyFont="1" applyBorder="1" applyAlignment="1">
      <alignment vertical="top" wrapText="1"/>
    </xf>
    <xf numFmtId="164" fontId="4" fillId="0" borderId="24"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172" fontId="4" fillId="0" borderId="24" xfId="0" applyNumberFormat="1" applyFont="1" applyFill="1" applyBorder="1" applyAlignment="1">
      <alignment horizontal="center" vertical="center"/>
    </xf>
    <xf numFmtId="165" fontId="4" fillId="0" borderId="24" xfId="0" applyNumberFormat="1" applyFont="1" applyBorder="1" applyAlignment="1">
      <alignment horizontal="center" vertical="center"/>
    </xf>
    <xf numFmtId="165" fontId="4" fillId="0" borderId="24" xfId="0" applyNumberFormat="1" applyFont="1" applyBorder="1" applyAlignment="1">
      <alignment horizontal="center" vertical="center" wrapText="1"/>
    </xf>
    <xf numFmtId="165" fontId="3" fillId="0" borderId="24" xfId="0" applyNumberFormat="1" applyFont="1" applyBorder="1" applyAlignment="1">
      <alignment horizontal="center" vertical="center"/>
    </xf>
    <xf numFmtId="165" fontId="3" fillId="0" borderId="24" xfId="0" applyNumberFormat="1" applyFont="1" applyBorder="1" applyAlignment="1">
      <alignment horizontal="center" vertical="center" wrapText="1"/>
    </xf>
    <xf numFmtId="164" fontId="4" fillId="0" borderId="24" xfId="0" applyNumberFormat="1" applyFont="1" applyBorder="1" applyAlignment="1">
      <alignment horizontal="center" vertical="center"/>
    </xf>
    <xf numFmtId="164" fontId="4" fillId="0" borderId="24" xfId="0" applyNumberFormat="1" applyFont="1" applyBorder="1" applyAlignment="1">
      <alignment horizontal="center" vertical="center" wrapText="1"/>
    </xf>
    <xf numFmtId="164"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24" xfId="0"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Fill="1" applyBorder="1" applyAlignment="1">
      <alignment horizontal="center" vertical="center"/>
    </xf>
    <xf numFmtId="0" fontId="67" fillId="0" borderId="24" xfId="0" applyFont="1" applyFill="1" applyBorder="1" applyAlignment="1">
      <alignment horizontal="center" vertical="center"/>
    </xf>
    <xf numFmtId="165" fontId="4" fillId="0" borderId="24" xfId="0" applyNumberFormat="1" applyFont="1" applyFill="1" applyBorder="1" applyAlignment="1">
      <alignment horizontal="center" vertical="center"/>
    </xf>
    <xf numFmtId="165" fontId="4" fillId="0" borderId="24" xfId="0" applyNumberFormat="1" applyFont="1" applyFill="1" applyBorder="1" applyAlignment="1">
      <alignment horizontal="center" vertical="center" wrapText="1"/>
    </xf>
    <xf numFmtId="165" fontId="3" fillId="0" borderId="24" xfId="0" applyNumberFormat="1" applyFont="1" applyFill="1" applyBorder="1" applyAlignment="1">
      <alignment horizontal="center" vertical="center"/>
    </xf>
    <xf numFmtId="165" fontId="3" fillId="0" borderId="24"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xf>
    <xf numFmtId="0" fontId="2" fillId="0" borderId="24" xfId="0" applyFont="1" applyBorder="1" applyAlignment="1">
      <alignment vertical="top"/>
    </xf>
    <xf numFmtId="164" fontId="3" fillId="0" borderId="24" xfId="0" applyNumberFormat="1" applyFont="1" applyFill="1" applyBorder="1" applyAlignment="1">
      <alignment horizontal="center" vertical="center" wrapText="1"/>
    </xf>
    <xf numFmtId="0" fontId="3" fillId="0" borderId="24" xfId="0" applyNumberFormat="1" applyFont="1" applyFill="1" applyBorder="1" applyAlignment="1">
      <alignment horizontal="center" vertical="center"/>
    </xf>
    <xf numFmtId="0" fontId="3" fillId="0" borderId="24" xfId="0" applyNumberFormat="1" applyFont="1" applyFill="1" applyBorder="1" applyAlignment="1">
      <alignment horizontal="center" vertical="center" wrapText="1"/>
    </xf>
    <xf numFmtId="1" fontId="4" fillId="0" borderId="24" xfId="0" applyNumberFormat="1" applyFont="1" applyFill="1" applyBorder="1" applyAlignment="1">
      <alignment horizontal="center" vertical="center"/>
    </xf>
    <xf numFmtId="2" fontId="3" fillId="0" borderId="24" xfId="0" applyNumberFormat="1" applyFont="1" applyFill="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5" fontId="3" fillId="0" borderId="24" xfId="0" applyNumberFormat="1" applyFont="1" applyBorder="1" applyAlignment="1">
      <alignment vertical="top" wrapText="1"/>
    </xf>
    <xf numFmtId="165" fontId="7" fillId="0" borderId="24" xfId="0" applyNumberFormat="1" applyFont="1" applyBorder="1" applyAlignment="1">
      <alignment vertical="top" wrapText="1"/>
    </xf>
    <xf numFmtId="0" fontId="68" fillId="0" borderId="24" xfId="0" applyFont="1" applyFill="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67" fillId="0" borderId="24" xfId="0" applyFont="1" applyBorder="1" applyAlignment="1">
      <alignment horizontal="center" vertical="center"/>
    </xf>
    <xf numFmtId="0" fontId="64" fillId="0" borderId="24" xfId="0" applyFont="1" applyBorder="1" applyAlignment="1">
      <alignment horizontal="center" vertical="center"/>
    </xf>
    <xf numFmtId="0" fontId="3" fillId="0" borderId="24" xfId="0" applyNumberFormat="1" applyFont="1" applyBorder="1" applyAlignment="1">
      <alignment horizontal="center" vertical="center" wrapText="1"/>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4" fontId="4" fillId="0" borderId="129" xfId="1" applyNumberFormat="1" applyFont="1" applyFill="1" applyBorder="1" applyAlignment="1">
      <alignment vertical="center" wrapText="1"/>
    </xf>
    <xf numFmtId="164" fontId="4" fillId="6" borderId="24" xfId="1" applyNumberFormat="1" applyFont="1" applyFill="1" applyBorder="1" applyAlignment="1">
      <alignment vertical="center" wrapText="1"/>
    </xf>
    <xf numFmtId="164" fontId="4" fillId="0" borderId="4" xfId="1" applyNumberFormat="1" applyFont="1" applyFill="1" applyBorder="1" applyAlignment="1">
      <alignment vertical="center" wrapText="1"/>
    </xf>
    <xf numFmtId="0" fontId="4" fillId="0" borderId="24" xfId="0" applyNumberFormat="1" applyFont="1" applyFill="1" applyBorder="1" applyAlignment="1">
      <alignment horizontal="center" vertical="center" wrapText="1"/>
    </xf>
    <xf numFmtId="0" fontId="4" fillId="0" borderId="24" xfId="0" applyFont="1" applyFill="1" applyBorder="1" applyAlignment="1">
      <alignment horizontal="left" vertical="top" wrapText="1"/>
    </xf>
    <xf numFmtId="0" fontId="3" fillId="0" borderId="0" xfId="0" applyFont="1" applyFill="1" applyAlignment="1">
      <alignment vertical="top"/>
    </xf>
    <xf numFmtId="0" fontId="64" fillId="0" borderId="0" xfId="0" applyFont="1" applyFill="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3" fillId="0" borderId="24" xfId="0" applyFont="1" applyFill="1" applyBorder="1" applyAlignment="1">
      <alignment vertical="top" wrapText="1"/>
    </xf>
    <xf numFmtId="0" fontId="4" fillId="0" borderId="0" xfId="0" applyFont="1" applyFill="1" applyAlignment="1">
      <alignment vertical="top"/>
    </xf>
    <xf numFmtId="0" fontId="67" fillId="0" borderId="0" xfId="0" applyFont="1" applyFill="1" applyAlignment="1">
      <alignment vertical="top"/>
    </xf>
    <xf numFmtId="0" fontId="4" fillId="8" borderId="24" xfId="0" applyFont="1" applyFill="1" applyBorder="1" applyAlignment="1">
      <alignment horizontal="center" vertical="center" wrapText="1"/>
    </xf>
    <xf numFmtId="0" fontId="64" fillId="0" borderId="0" xfId="0" applyFont="1" applyAlignment="1">
      <alignment vertical="top"/>
    </xf>
    <xf numFmtId="166"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Font="1" applyAlignment="1">
      <alignment horizontal="center"/>
    </xf>
    <xf numFmtId="0" fontId="0" fillId="0" borderId="0" xfId="0" applyFont="1" applyAlignment="1">
      <alignment horizontal="center" wrapText="1"/>
    </xf>
    <xf numFmtId="0" fontId="0" fillId="0" borderId="0" xfId="0" applyFont="1" applyAlignment="1">
      <alignment wrapText="1"/>
    </xf>
    <xf numFmtId="3" fontId="2" fillId="0" borderId="24" xfId="0" applyNumberFormat="1" applyFont="1" applyFill="1" applyBorder="1" applyAlignment="1">
      <alignment horizontal="right" vertic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41" fontId="11" fillId="0" borderId="24" xfId="8" applyFont="1" applyBorder="1" applyAlignment="1">
      <alignment horizontal="center" vertical="center" wrapText="1"/>
    </xf>
    <xf numFmtId="164" fontId="16" fillId="0" borderId="137" xfId="0" applyNumberFormat="1" applyFont="1" applyBorder="1" applyAlignment="1">
      <alignment horizontal="center" vertical="center" wrapText="1"/>
    </xf>
    <xf numFmtId="41" fontId="11" fillId="0" borderId="76" xfId="8" applyFont="1" applyBorder="1" applyAlignment="1">
      <alignment horizontal="right" vertical="center" wrapText="1"/>
    </xf>
    <xf numFmtId="41" fontId="11" fillId="0" borderId="130" xfId="8" applyFont="1" applyBorder="1" applyAlignment="1">
      <alignment horizontal="right" vertical="center" wrapText="1"/>
    </xf>
    <xf numFmtId="41"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41"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4"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41" fontId="11" fillId="0" borderId="118" xfId="8" applyFont="1" applyBorder="1" applyAlignment="1">
      <alignment horizontal="right" vertical="center" wrapText="1"/>
    </xf>
    <xf numFmtId="41" fontId="16" fillId="0" borderId="138" xfId="8" applyFont="1" applyBorder="1" applyAlignment="1">
      <alignment horizontal="right" vertical="center" wrapText="1"/>
    </xf>
    <xf numFmtId="164" fontId="11" fillId="13" borderId="24" xfId="0" applyNumberFormat="1" applyFont="1" applyFill="1" applyBorder="1" applyAlignment="1">
      <alignment vertical="center" wrapText="1"/>
    </xf>
    <xf numFmtId="0" fontId="35" fillId="0" borderId="32" xfId="0" quotePrefix="1" applyFont="1" applyFill="1" applyBorder="1" applyAlignment="1">
      <alignment horizontal="center" vertical="center"/>
    </xf>
    <xf numFmtId="0" fontId="31" fillId="0" borderId="37" xfId="0" applyFont="1" applyFill="1" applyBorder="1" applyAlignment="1">
      <alignment vertical="center" wrapText="1"/>
    </xf>
    <xf numFmtId="3" fontId="11" fillId="0" borderId="34" xfId="0" applyNumberFormat="1" applyFont="1" applyFill="1" applyBorder="1" applyAlignment="1">
      <alignment vertical="center"/>
    </xf>
    <xf numFmtId="0" fontId="31" fillId="0" borderId="40" xfId="0" applyFont="1" applyFill="1" applyBorder="1" applyAlignment="1">
      <alignment vertical="center" wrapText="1"/>
    </xf>
    <xf numFmtId="0" fontId="36" fillId="0" borderId="0" xfId="0" applyFont="1" applyFill="1" applyAlignment="1">
      <alignment vertical="center"/>
    </xf>
    <xf numFmtId="0" fontId="11" fillId="0" borderId="0" xfId="0" applyFont="1" applyFill="1" applyAlignment="1">
      <alignment vertical="center"/>
    </xf>
    <xf numFmtId="0" fontId="16" fillId="0" borderId="32" xfId="0" applyFont="1" applyFill="1" applyBorder="1" applyAlignment="1">
      <alignment horizontal="center" vertical="center"/>
    </xf>
    <xf numFmtId="0" fontId="30" fillId="0" borderId="37" xfId="0" applyFont="1" applyFill="1" applyBorder="1" applyAlignment="1">
      <alignment vertical="center" wrapText="1"/>
    </xf>
    <xf numFmtId="3" fontId="16" fillId="0" borderId="34" xfId="0" applyNumberFormat="1" applyFont="1" applyFill="1" applyBorder="1" applyAlignment="1">
      <alignment vertical="center"/>
    </xf>
    <xf numFmtId="0" fontId="11" fillId="0" borderId="36" xfId="0" quotePrefix="1" applyFont="1" applyFill="1" applyBorder="1" applyAlignment="1">
      <alignment horizontal="center" vertical="center"/>
    </xf>
    <xf numFmtId="0" fontId="16" fillId="0" borderId="36" xfId="0" quotePrefix="1" applyFont="1" applyFill="1" applyBorder="1" applyAlignment="1">
      <alignment horizontal="center" vertical="center"/>
    </xf>
    <xf numFmtId="0" fontId="31" fillId="0" borderId="37" xfId="0" applyFont="1" applyFill="1" applyBorder="1" applyAlignment="1">
      <alignment vertical="center"/>
    </xf>
    <xf numFmtId="0" fontId="35" fillId="0" borderId="32" xfId="0" applyFont="1" applyFill="1" applyBorder="1" applyAlignment="1">
      <alignment horizontal="center" vertical="center"/>
    </xf>
    <xf numFmtId="0" fontId="31" fillId="0" borderId="34" xfId="0" applyFont="1" applyFill="1" applyBorder="1" applyAlignment="1">
      <alignment vertical="center" wrapText="1"/>
    </xf>
    <xf numFmtId="0" fontId="11" fillId="0" borderId="32" xfId="0" applyFont="1" applyFill="1" applyBorder="1" applyAlignment="1">
      <alignment horizontal="center" vertical="center"/>
    </xf>
    <xf numFmtId="0" fontId="31" fillId="0" borderId="34" xfId="0" applyFont="1" applyFill="1" applyBorder="1" applyAlignment="1">
      <alignment vertical="center"/>
    </xf>
    <xf numFmtId="0" fontId="31" fillId="0" borderId="32" xfId="0" applyFont="1" applyFill="1" applyBorder="1" applyAlignment="1">
      <alignment horizontal="center" vertical="center"/>
    </xf>
    <xf numFmtId="0" fontId="31" fillId="0" borderId="0" xfId="0" applyFont="1" applyFill="1" applyAlignment="1">
      <alignment vertical="center"/>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164" fontId="4" fillId="6" borderId="139" xfId="1" applyNumberFormat="1" applyFont="1" applyFill="1" applyBorder="1" applyAlignment="1">
      <alignment vertical="center" wrapText="1"/>
    </xf>
    <xf numFmtId="164" fontId="4" fillId="6" borderId="133" xfId="1" applyNumberFormat="1" applyFont="1" applyFill="1" applyBorder="1" applyAlignment="1">
      <alignment horizontal="center" vertical="center" wrapText="1"/>
    </xf>
    <xf numFmtId="164" fontId="4" fillId="6" borderId="133" xfId="1" applyNumberFormat="1" applyFont="1" applyFill="1" applyBorder="1" applyAlignment="1">
      <alignment vertical="center" wrapText="1"/>
    </xf>
    <xf numFmtId="43" fontId="4" fillId="0" borderId="24" xfId="0" applyNumberFormat="1" applyFont="1" applyFill="1" applyBorder="1" applyAlignment="1">
      <alignment horizontal="center" vertical="center"/>
    </xf>
    <xf numFmtId="1" fontId="4" fillId="3" borderId="24" xfId="0" applyNumberFormat="1" applyFont="1" applyFill="1" applyBorder="1" applyAlignment="1">
      <alignment horizontal="center" vertical="center" wrapText="1"/>
    </xf>
    <xf numFmtId="0" fontId="16" fillId="12" borderId="24" xfId="0" applyNumberFormat="1" applyFont="1" applyFill="1" applyBorder="1" applyAlignment="1">
      <alignment vertical="center"/>
    </xf>
    <xf numFmtId="0" fontId="11" fillId="12" borderId="24" xfId="0" applyNumberFormat="1" applyFont="1" applyFill="1" applyBorder="1" applyAlignment="1">
      <alignment vertical="center"/>
    </xf>
    <xf numFmtId="0" fontId="16" fillId="9" borderId="24" xfId="0" applyNumberFormat="1" applyFont="1" applyFill="1" applyBorder="1" applyAlignment="1">
      <alignment vertical="center"/>
    </xf>
    <xf numFmtId="0" fontId="16" fillId="15" borderId="33" xfId="0" applyNumberFormat="1" applyFont="1" applyFill="1" applyBorder="1" applyAlignment="1">
      <alignment horizontal="center" vertical="center"/>
    </xf>
    <xf numFmtId="164" fontId="16" fillId="12" borderId="24" xfId="1" applyNumberFormat="1" applyFont="1" applyFill="1" applyBorder="1" applyAlignment="1">
      <alignment vertical="center"/>
    </xf>
    <xf numFmtId="164" fontId="11" fillId="12" borderId="24" xfId="1" applyNumberFormat="1" applyFont="1" applyFill="1" applyBorder="1" applyAlignment="1">
      <alignment vertical="center"/>
    </xf>
    <xf numFmtId="164" fontId="11" fillId="9" borderId="24" xfId="1" applyNumberFormat="1" applyFont="1" applyFill="1" applyBorder="1" applyAlignment="1">
      <alignment vertical="center"/>
    </xf>
    <xf numFmtId="164" fontId="11" fillId="9" borderId="24" xfId="0" applyNumberFormat="1" applyFont="1" applyFill="1" applyBorder="1" applyAlignment="1">
      <alignment vertical="center"/>
    </xf>
    <xf numFmtId="164" fontId="11" fillId="9" borderId="59" xfId="0" applyNumberFormat="1" applyFont="1" applyFill="1" applyBorder="1" applyAlignment="1">
      <alignment vertical="center"/>
    </xf>
    <xf numFmtId="164"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4" fontId="11" fillId="14" borderId="24" xfId="0" applyNumberFormat="1" applyFont="1" applyFill="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30" fillId="0" borderId="0" xfId="0" applyFont="1" applyAlignment="1">
      <alignment horizontal="right"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43"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43"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16"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25" fillId="0" borderId="0" xfId="0" applyFont="1" applyAlignment="1">
      <alignment horizontal="center"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4" fontId="16" fillId="0" borderId="72" xfId="0" applyNumberFormat="1" applyFont="1" applyBorder="1" applyAlignment="1">
      <alignment horizontal="center" vertical="center" wrapText="1"/>
    </xf>
    <xf numFmtId="164" fontId="16" fillId="0" borderId="136" xfId="0" applyNumberFormat="1" applyFont="1" applyBorder="1" applyAlignment="1">
      <alignment horizontal="center" vertical="center" wrapText="1"/>
    </xf>
    <xf numFmtId="164" fontId="16" fillId="0" borderId="73" xfId="0" applyNumberFormat="1" applyFont="1" applyBorder="1" applyAlignment="1">
      <alignment horizontal="center" vertical="center" wrapText="1"/>
    </xf>
    <xf numFmtId="164" fontId="16" fillId="0" borderId="109" xfId="0" applyNumberFormat="1" applyFont="1" applyBorder="1" applyAlignment="1">
      <alignment horizontal="center" vertical="center" wrapText="1"/>
    </xf>
    <xf numFmtId="41" fontId="16" fillId="0" borderId="73" xfId="8" applyFont="1" applyBorder="1" applyAlignment="1">
      <alignment horizontal="center" vertical="center" wrapText="1"/>
    </xf>
    <xf numFmtId="41" fontId="16" fillId="0" borderId="110" xfId="8" applyFont="1" applyBorder="1" applyAlignment="1">
      <alignment horizontal="center" vertical="center" wrapText="1"/>
    </xf>
    <xf numFmtId="41" fontId="16" fillId="0" borderId="131" xfId="8" applyFont="1" applyBorder="1" applyAlignment="1">
      <alignment horizontal="center" vertical="center" wrapText="1"/>
    </xf>
    <xf numFmtId="41" fontId="11" fillId="0" borderId="134" xfId="8" applyFont="1" applyBorder="1" applyAlignment="1">
      <alignment horizontal="center" vertical="center" wrapText="1"/>
    </xf>
    <xf numFmtId="41" fontId="11" fillId="0" borderId="135" xfId="8" applyFont="1" applyBorder="1" applyAlignment="1">
      <alignment horizontal="center" vertical="center" wrapText="1"/>
    </xf>
    <xf numFmtId="0" fontId="11" fillId="0" borderId="0" xfId="0" applyFont="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30" fillId="0" borderId="0" xfId="0" applyFont="1" applyAlignment="1">
      <alignment horizontal="right" vertical="center"/>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2"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right"/>
    </xf>
    <xf numFmtId="0" fontId="4" fillId="0" borderId="0" xfId="0" applyFont="1" applyAlignment="1">
      <alignment horizontal="left" wrapText="1"/>
    </xf>
    <xf numFmtId="0" fontId="35" fillId="0" borderId="0" xfId="0" applyFont="1" applyAlignment="1">
      <alignment horizontal="center" vertical="center"/>
    </xf>
    <xf numFmtId="0" fontId="3" fillId="0" borderId="0" xfId="0" applyFont="1" applyAlignment="1">
      <alignment horizontal="center"/>
    </xf>
    <xf numFmtId="164" fontId="4" fillId="0" borderId="18" xfId="2" applyNumberFormat="1" applyFont="1" applyBorder="1" applyAlignment="1">
      <alignment horizontal="center" vertical="center" wrapText="1"/>
    </xf>
    <xf numFmtId="164" fontId="4" fillId="0" borderId="14"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0" fontId="25" fillId="0" borderId="0" xfId="0" applyFont="1" applyAlignment="1">
      <alignment horizontal="center" vertical="center"/>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11" fillId="0" borderId="0" xfId="0" applyFont="1" applyAlignment="1">
      <alignment horizontal="left" vertical="center" wrapText="1"/>
    </xf>
    <xf numFmtId="0" fontId="11" fillId="0" borderId="0" xfId="0" applyFont="1" applyAlignment="1">
      <alignment horizontal="center" vertical="center"/>
    </xf>
    <xf numFmtId="0" fontId="16" fillId="0" borderId="0" xfId="0" applyFont="1" applyAlignment="1">
      <alignment horizontal="center" vertical="center" wrapText="1"/>
    </xf>
    <xf numFmtId="0" fontId="16" fillId="0" borderId="24" xfId="0" applyFont="1" applyBorder="1" applyAlignment="1">
      <alignment horizontal="center" vertical="center"/>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Fill="1" applyBorder="1" applyAlignment="1">
      <alignment horizontal="left" vertical="center" wrapText="1"/>
    </xf>
    <xf numFmtId="0" fontId="31" fillId="0" borderId="34" xfId="0" applyFont="1" applyFill="1" applyBorder="1" applyAlignment="1">
      <alignment horizontal="center" vertical="center" wrapText="1"/>
    </xf>
    <xf numFmtId="0" fontId="31" fillId="0" borderId="34" xfId="7" applyFont="1" applyFill="1" applyBorder="1" applyAlignment="1">
      <alignment horizontal="left" vertical="center" wrapText="1"/>
    </xf>
    <xf numFmtId="0" fontId="31" fillId="0" borderId="34" xfId="7" applyFont="1" applyFill="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center" vertical="center" wrapText="1"/>
    </xf>
    <xf numFmtId="164"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applyAlignment="1"/>
    <xf numFmtId="0" fontId="31" fillId="0" borderId="34" xfId="0" applyFont="1" applyBorder="1" applyAlignment="1">
      <alignment horizontal="center"/>
    </xf>
    <xf numFmtId="0" fontId="31" fillId="0" borderId="34" xfId="0" applyFont="1" applyBorder="1" applyAlignment="1">
      <alignment horizontal="left"/>
    </xf>
    <xf numFmtId="164" fontId="31" fillId="0" borderId="34" xfId="1" applyNumberFormat="1" applyFont="1" applyBorder="1" applyAlignment="1">
      <alignment horizontal="center"/>
    </xf>
    <xf numFmtId="0" fontId="31" fillId="16" borderId="34" xfId="0" applyFont="1" applyFill="1" applyBorder="1" applyAlignment="1">
      <alignment horizontal="center"/>
    </xf>
    <xf numFmtId="171"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34" xfId="0" applyFont="1" applyBorder="1" applyAlignment="1">
      <alignment horizontal="left" vertical="center" wrapText="1"/>
    </xf>
    <xf numFmtId="0" fontId="31" fillId="0" borderId="34" xfId="7" applyFont="1" applyBorder="1" applyAlignment="1">
      <alignment horizontal="left" vertical="center" wrapText="1"/>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Fill="1" applyBorder="1" applyAlignment="1">
      <alignment horizontal="left" vertical="center" wrapText="1"/>
    </xf>
    <xf numFmtId="0" fontId="31" fillId="0" borderId="30" xfId="0" applyFont="1" applyFill="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Fill="1" applyBorder="1" applyAlignment="1">
      <alignment horizontal="left" vertical="center" wrapText="1"/>
    </xf>
    <xf numFmtId="0" fontId="31" fillId="0" borderId="37" xfId="7"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30"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4"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4"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applyAlignment="1"/>
    <xf numFmtId="0" fontId="31" fillId="0" borderId="30" xfId="0" applyFont="1" applyBorder="1" applyAlignment="1">
      <alignment horizontal="center"/>
    </xf>
    <xf numFmtId="0" fontId="31" fillId="0" borderId="30" xfId="0" applyFont="1" applyBorder="1" applyAlignment="1">
      <alignment horizontal="left"/>
    </xf>
    <xf numFmtId="164"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30" xfId="0" applyFont="1" applyBorder="1" applyAlignment="1">
      <alignment horizontal="left" vertical="center" wrapText="1"/>
    </xf>
    <xf numFmtId="0" fontId="31" fillId="0" borderId="158" xfId="7" applyFont="1" applyFill="1" applyBorder="1" applyAlignment="1">
      <alignment vertical="center"/>
    </xf>
    <xf numFmtId="0" fontId="31" fillId="0" borderId="0" xfId="7" applyFont="1" applyAlignment="1">
      <alignment horizontal="center"/>
    </xf>
    <xf numFmtId="0" fontId="30" fillId="0" borderId="0" xfId="7" applyFont="1" applyAlignment="1">
      <alignment horizontal="center"/>
    </xf>
    <xf numFmtId="171" fontId="11" fillId="3" borderId="111" xfId="0" applyNumberFormat="1" applyFont="1" applyFill="1" applyBorder="1" applyAlignment="1">
      <alignment horizontal="center" vertical="center" wrapText="1"/>
    </xf>
    <xf numFmtId="0" fontId="3" fillId="0" borderId="0" xfId="0" applyFont="1" applyFill="1" applyBorder="1" applyAlignment="1">
      <alignment vertical="center"/>
    </xf>
    <xf numFmtId="0" fontId="11" fillId="0" borderId="0" xfId="0" applyFont="1" applyFill="1" applyBorder="1" applyAlignment="1">
      <alignment vertical="center" wrapText="1"/>
    </xf>
    <xf numFmtId="0" fontId="16" fillId="0" borderId="0" xfId="0" applyFont="1" applyFill="1" applyBorder="1" applyAlignment="1">
      <alignment vertical="center"/>
    </xf>
    <xf numFmtId="0" fontId="71"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vertical="center" wrapText="1"/>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0" fillId="0" borderId="0" xfId="0" applyAlignment="1">
      <alignment horizontal="center"/>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0" xfId="0" applyNumberFormat="1" applyFont="1" applyBorder="1" applyAlignment="1">
      <alignment horizontal="center" vertical="center"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35" xfId="0" applyFont="1" applyFill="1" applyBorder="1" applyAlignment="1">
      <alignment vertical="center" wrapText="1"/>
    </xf>
    <xf numFmtId="0" fontId="31" fillId="0" borderId="43" xfId="0" applyFont="1" applyBorder="1" applyAlignment="1">
      <alignment vertical="center" wrapText="1"/>
    </xf>
    <xf numFmtId="0" fontId="0" fillId="0" borderId="0" xfId="0" applyAlignment="1">
      <alignment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5" fillId="0" borderId="0" xfId="0" applyFont="1" applyFill="1" applyAlignment="1">
      <alignment vertical="center"/>
    </xf>
    <xf numFmtId="0" fontId="35" fillId="0" borderId="0" xfId="0" applyFont="1" applyFill="1" applyAlignment="1">
      <alignment horizontal="right" vertical="center"/>
    </xf>
    <xf numFmtId="0" fontId="11" fillId="0" borderId="0" xfId="0" applyFont="1" applyFill="1" applyAlignment="1">
      <alignment horizontal="left" vertical="center"/>
    </xf>
    <xf numFmtId="0" fontId="16" fillId="0" borderId="0" xfId="0" applyFont="1" applyFill="1" applyAlignment="1">
      <alignment horizontal="center" vertical="center"/>
    </xf>
    <xf numFmtId="0" fontId="9" fillId="0" borderId="0" xfId="0" applyFont="1" applyFill="1" applyAlignment="1">
      <alignment horizontal="left" vertical="center"/>
    </xf>
    <xf numFmtId="0" fontId="16" fillId="0" borderId="0" xfId="0" applyFont="1" applyFill="1" applyAlignment="1">
      <alignment vertical="center"/>
    </xf>
    <xf numFmtId="0" fontId="11" fillId="0" borderId="0" xfId="0" applyFont="1" applyFill="1" applyAlignment="1">
      <alignment vertical="center" wrapText="1"/>
    </xf>
    <xf numFmtId="0" fontId="3" fillId="0" borderId="0" xfId="0" applyFont="1" applyAlignment="1">
      <alignment horizontal="left" vertical="center"/>
    </xf>
    <xf numFmtId="0" fontId="25" fillId="0" borderId="0" xfId="0" applyFont="1" applyAlignment="1">
      <alignment vertical="center"/>
    </xf>
    <xf numFmtId="0" fontId="3" fillId="0" borderId="0" xfId="0" applyFont="1" applyAlignment="1"/>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43"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43"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applyAlignment="1"/>
    <xf numFmtId="0" fontId="2" fillId="0" borderId="24" xfId="0" applyFont="1" applyBorder="1" applyAlignment="1">
      <alignment horizontal="center"/>
    </xf>
    <xf numFmtId="0" fontId="76" fillId="0" borderId="0" xfId="0" applyFont="1" applyAlignment="1"/>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4" fontId="16" fillId="0" borderId="128" xfId="0" applyNumberFormat="1" applyFont="1" applyBorder="1" applyAlignment="1">
      <alignment horizontal="center" vertical="center" wrapText="1"/>
    </xf>
    <xf numFmtId="0" fontId="11" fillId="0" borderId="0" xfId="0" applyFont="1" applyAlignment="1"/>
    <xf numFmtId="0" fontId="11" fillId="0" borderId="0" xfId="0" applyFont="1" applyAlignment="1">
      <alignment wrapText="1"/>
    </xf>
    <xf numFmtId="41" fontId="2" fillId="0" borderId="0" xfId="8" applyFont="1" applyAlignment="1">
      <alignment horizontal="right"/>
    </xf>
    <xf numFmtId="0" fontId="2" fillId="0" borderId="0" xfId="0" applyFont="1" applyFill="1" applyBorder="1" applyAlignment="1"/>
    <xf numFmtId="0" fontId="24" fillId="0" borderId="0" xfId="0" applyFont="1" applyBorder="1"/>
    <xf numFmtId="0" fontId="24" fillId="0" borderId="0" xfId="0" applyFont="1" applyBorder="1" applyAlignment="1">
      <alignment wrapText="1"/>
    </xf>
    <xf numFmtId="0" fontId="47" fillId="0" borderId="0" xfId="0" applyFont="1" applyAlignment="1">
      <alignment vertical="center"/>
    </xf>
    <xf numFmtId="0" fontId="78" fillId="0" borderId="0" xfId="0" applyFont="1" applyAlignment="1">
      <alignment vertical="center"/>
    </xf>
    <xf numFmtId="164" fontId="80" fillId="16" borderId="94" xfId="0" applyNumberFormat="1" applyFont="1" applyFill="1" applyBorder="1" applyAlignment="1">
      <alignment horizontal="center" wrapText="1"/>
    </xf>
    <xf numFmtId="164" fontId="0" fillId="0" borderId="0" xfId="0" applyNumberFormat="1" applyBorder="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11" fillId="0" borderId="0" xfId="0"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4" fontId="4" fillId="0" borderId="91" xfId="2" applyNumberFormat="1" applyFont="1" applyBorder="1" applyAlignment="1">
      <alignment horizontal="center" vertical="center" wrapText="1"/>
    </xf>
    <xf numFmtId="164"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4" fontId="4" fillId="0" borderId="94" xfId="2" applyNumberFormat="1" applyFont="1" applyBorder="1" applyAlignment="1">
      <alignment horizontal="center" vertical="center" wrapText="1"/>
    </xf>
    <xf numFmtId="164" fontId="62" fillId="0" borderId="94" xfId="2" applyNumberFormat="1" applyFont="1" applyBorder="1" applyAlignment="1">
      <alignment horizontal="right" vertical="center" wrapText="1"/>
    </xf>
    <xf numFmtId="164"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41"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41" fontId="11" fillId="0" borderId="169" xfId="8" applyFont="1" applyBorder="1" applyAlignment="1">
      <alignment horizontal="right" vertical="center" wrapText="1"/>
    </xf>
    <xf numFmtId="0" fontId="35" fillId="0" borderId="0" xfId="0" applyFont="1" applyAlignme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4" fontId="4" fillId="0" borderId="75" xfId="0" applyNumberFormat="1" applyFont="1" applyBorder="1" applyAlignment="1">
      <alignment horizontal="center" vertical="center" wrapText="1"/>
    </xf>
    <xf numFmtId="164" fontId="3" fillId="0" borderId="76" xfId="0" applyNumberFormat="1" applyFont="1" applyBorder="1" applyAlignment="1">
      <alignment horizontal="left" vertical="center" wrapText="1"/>
    </xf>
    <xf numFmtId="164" fontId="4" fillId="0" borderId="76" xfId="0" applyNumberFormat="1" applyFont="1" applyBorder="1" applyAlignment="1">
      <alignment horizontal="center" vertical="center" wrapText="1"/>
    </xf>
    <xf numFmtId="164" fontId="4" fillId="0" borderId="77" xfId="0" applyNumberFormat="1" applyFont="1" applyBorder="1" applyAlignment="1">
      <alignment horizontal="center" vertical="center" wrapText="1"/>
    </xf>
    <xf numFmtId="164" fontId="4" fillId="0" borderId="78" xfId="0" applyNumberFormat="1" applyFont="1" applyBorder="1" applyAlignment="1">
      <alignment horizontal="center" vertical="center" wrapText="1"/>
    </xf>
    <xf numFmtId="164" fontId="3" fillId="0" borderId="79" xfId="0" applyNumberFormat="1" applyFont="1" applyBorder="1" applyAlignment="1">
      <alignment horizontal="left" vertical="center" wrapText="1"/>
    </xf>
    <xf numFmtId="164" fontId="4" fillId="0" borderId="79" xfId="0" applyNumberFormat="1" applyFont="1" applyBorder="1" applyAlignment="1">
      <alignment horizontal="center" vertical="center" wrapText="1"/>
    </xf>
    <xf numFmtId="164"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4" fontId="4" fillId="0" borderId="26" xfId="2" applyNumberFormat="1" applyFont="1" applyBorder="1" applyAlignment="1">
      <alignment horizontal="center" vertical="center" wrapText="1"/>
    </xf>
    <xf numFmtId="164" fontId="3" fillId="0" borderId="5" xfId="2" applyNumberFormat="1" applyFont="1" applyBorder="1" applyAlignment="1">
      <alignment horizontal="left" vertical="center" wrapText="1"/>
    </xf>
    <xf numFmtId="164" fontId="3" fillId="0" borderId="21" xfId="2" applyNumberFormat="1" applyFont="1" applyBorder="1" applyAlignment="1">
      <alignment horizontal="left" vertical="center" wrapText="1"/>
    </xf>
    <xf numFmtId="164" fontId="4" fillId="0" borderId="21" xfId="2" applyNumberFormat="1" applyFont="1" applyBorder="1" applyAlignment="1">
      <alignment horizontal="left" vertical="center" wrapText="1"/>
    </xf>
    <xf numFmtId="164" fontId="4" fillId="0" borderId="32" xfId="2" applyNumberFormat="1" applyFont="1" applyBorder="1" applyAlignment="1">
      <alignment horizontal="center" vertical="center" wrapText="1"/>
    </xf>
    <xf numFmtId="164" fontId="3" fillId="0" borderId="34" xfId="2" applyNumberFormat="1" applyFont="1" applyBorder="1" applyAlignment="1">
      <alignment horizontal="left" vertical="center" wrapText="1"/>
    </xf>
    <xf numFmtId="164" fontId="4" fillId="0" borderId="34" xfId="2" applyNumberFormat="1" applyFont="1" applyBorder="1" applyAlignment="1">
      <alignment horizontal="center" vertical="center" wrapText="1"/>
    </xf>
    <xf numFmtId="164" fontId="4" fillId="0" borderId="37" xfId="2" applyNumberFormat="1" applyFont="1" applyBorder="1" applyAlignment="1">
      <alignment horizontal="center" vertical="center" wrapText="1"/>
    </xf>
    <xf numFmtId="164" fontId="4" fillId="0" borderId="35" xfId="2" applyNumberFormat="1" applyFont="1" applyBorder="1" applyAlignment="1">
      <alignment horizontal="center" vertical="center" wrapText="1"/>
    </xf>
    <xf numFmtId="164" fontId="4" fillId="0" borderId="32" xfId="2" applyNumberFormat="1" applyFont="1" applyBorder="1" applyAlignment="1">
      <alignment vertical="center" wrapText="1"/>
    </xf>
    <xf numFmtId="164"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3" fontId="4" fillId="0" borderId="79" xfId="0" applyNumberFormat="1" applyFont="1" applyBorder="1" applyAlignment="1">
      <alignment horizontal="center" vertical="center" wrapText="1"/>
    </xf>
    <xf numFmtId="164" fontId="53" fillId="16" borderId="113" xfId="0" applyNumberFormat="1" applyFont="1" applyFill="1" applyBorder="1" applyAlignment="1">
      <alignment horizontal="left"/>
    </xf>
    <xf numFmtId="164" fontId="53" fillId="16" borderId="113" xfId="0" applyNumberFormat="1" applyFont="1" applyFill="1" applyBorder="1" applyAlignment="1">
      <alignment horizontal="center"/>
    </xf>
    <xf numFmtId="164" fontId="53" fillId="16" borderId="113" xfId="0" applyNumberFormat="1" applyFont="1" applyFill="1" applyBorder="1" applyAlignment="1">
      <alignment horizontal="right"/>
    </xf>
    <xf numFmtId="164"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4" fontId="53" fillId="16" borderId="114" xfId="0" applyNumberFormat="1" applyFont="1" applyFill="1" applyBorder="1" applyAlignment="1">
      <alignment wrapText="1"/>
    </xf>
    <xf numFmtId="0" fontId="53" fillId="0" borderId="113" xfId="0" applyFont="1" applyBorder="1" applyAlignment="1">
      <alignment horizontal="left"/>
    </xf>
    <xf numFmtId="164" fontId="53" fillId="0" borderId="114" xfId="0" applyNumberFormat="1" applyFont="1" applyBorder="1" applyAlignment="1">
      <alignment horizontal="left" wrapText="1"/>
    </xf>
    <xf numFmtId="164" fontId="53" fillId="0" borderId="113" xfId="0" applyNumberFormat="1" applyFont="1" applyBorder="1" applyAlignment="1">
      <alignment horizontal="center"/>
    </xf>
    <xf numFmtId="164"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4"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4" fontId="85" fillId="0" borderId="26" xfId="0" applyNumberFormat="1" applyFont="1" applyBorder="1" applyAlignment="1">
      <alignment horizontal="center" vertical="center" wrapText="1"/>
    </xf>
    <xf numFmtId="164" fontId="57" fillId="0" borderId="27" xfId="0" applyNumberFormat="1" applyFont="1" applyBorder="1" applyAlignment="1">
      <alignment horizontal="left" vertical="center" wrapText="1"/>
    </xf>
    <xf numFmtId="164" fontId="57" fillId="0" borderId="39" xfId="0" applyNumberFormat="1" applyFont="1" applyBorder="1" applyAlignment="1">
      <alignment horizontal="left" vertical="center" wrapText="1"/>
    </xf>
    <xf numFmtId="164" fontId="85" fillId="0" borderId="28" xfId="0" applyNumberFormat="1" applyFont="1" applyBorder="1" applyAlignment="1">
      <alignment horizontal="center" vertical="center" wrapText="1"/>
    </xf>
    <xf numFmtId="164" fontId="57" fillId="0" borderId="29" xfId="0" applyNumberFormat="1" applyFont="1" applyBorder="1" applyAlignment="1">
      <alignment horizontal="left" vertical="center" wrapText="1"/>
    </xf>
    <xf numFmtId="164" fontId="85" fillId="0" borderId="29" xfId="0" applyNumberFormat="1" applyFont="1" applyBorder="1" applyAlignment="1">
      <alignment horizontal="center" vertical="center" wrapText="1"/>
    </xf>
    <xf numFmtId="164"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4" fontId="3" fillId="0" borderId="190" xfId="0" applyNumberFormat="1" applyFont="1" applyBorder="1" applyAlignment="1">
      <alignment horizontal="left" vertical="center" wrapText="1"/>
    </xf>
    <xf numFmtId="164" fontId="3" fillId="0" borderId="118" xfId="0" applyNumberFormat="1" applyFont="1" applyBorder="1" applyAlignment="1">
      <alignment horizontal="left" vertical="center" wrapText="1"/>
    </xf>
    <xf numFmtId="164" fontId="3" fillId="0" borderId="132" xfId="0" applyNumberFormat="1" applyFont="1" applyBorder="1" applyAlignment="1">
      <alignment horizontal="left" vertical="center" wrapText="1"/>
    </xf>
    <xf numFmtId="164"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4" fontId="3" fillId="0" borderId="194" xfId="0" applyNumberFormat="1" applyFont="1" applyBorder="1" applyAlignment="1">
      <alignment horizontal="left" vertical="center" wrapText="1"/>
    </xf>
    <xf numFmtId="164" fontId="3" fillId="0" borderId="195" xfId="0" applyNumberFormat="1" applyFont="1" applyBorder="1" applyAlignment="1">
      <alignment horizontal="left" vertical="center" wrapText="1"/>
    </xf>
    <xf numFmtId="164" fontId="4" fillId="0" borderId="132" xfId="0" applyNumberFormat="1" applyFont="1" applyBorder="1" applyAlignment="1">
      <alignment horizontal="center" vertical="center" wrapText="1"/>
    </xf>
    <xf numFmtId="164"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5" fontId="14" fillId="20" borderId="88" xfId="0" applyNumberFormat="1" applyFont="1" applyFill="1" applyBorder="1" applyAlignment="1">
      <alignment vertical="center"/>
    </xf>
    <xf numFmtId="0" fontId="14" fillId="20" borderId="89" xfId="0" applyFont="1" applyFill="1" applyBorder="1" applyAlignment="1">
      <alignment vertical="center"/>
    </xf>
    <xf numFmtId="164" fontId="3" fillId="0" borderId="0" xfId="2" applyNumberFormat="1" applyFont="1" applyBorder="1" applyAlignment="1">
      <alignment horizontal="left" vertical="center" wrapText="1"/>
    </xf>
    <xf numFmtId="164"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4"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2"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4" fontId="25" fillId="0" borderId="24" xfId="0" applyNumberFormat="1" applyFont="1" applyFill="1" applyBorder="1" applyAlignment="1">
      <alignment horizontal="right" vertical="center" wrapText="1"/>
    </xf>
    <xf numFmtId="164"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69" fontId="32" fillId="0" borderId="24" xfId="1" applyNumberFormat="1" applyFont="1" applyFill="1" applyBorder="1" applyAlignment="1">
      <alignment vertical="center"/>
    </xf>
    <xf numFmtId="0" fontId="5" fillId="0" borderId="0" xfId="0" applyFont="1" applyAlignment="1">
      <alignment horizontal="right"/>
    </xf>
    <xf numFmtId="0" fontId="3"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21" xfId="2" applyNumberFormat="1" applyFont="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164" fontId="4" fillId="0" borderId="24" xfId="2" applyNumberFormat="1" applyFont="1" applyBorder="1" applyAlignment="1">
      <alignment horizontal="center" vertical="center" wrapText="1"/>
    </xf>
    <xf numFmtId="0" fontId="82" fillId="0" borderId="178" xfId="0" applyFont="1" applyBorder="1"/>
    <xf numFmtId="0" fontId="24" fillId="0" borderId="0" xfId="0" applyFont="1" applyAlignment="1">
      <alignment horizontal="center"/>
    </xf>
    <xf numFmtId="0" fontId="3" fillId="0" borderId="0" xfId="0" applyFont="1" applyAlignment="1">
      <alignment horizontal="center"/>
    </xf>
    <xf numFmtId="0" fontId="26" fillId="0" borderId="0" xfId="0" applyFont="1" applyAlignment="1">
      <alignment horizontal="left" wrapText="1"/>
    </xf>
    <xf numFmtId="0" fontId="0" fillId="0" borderId="0" xfId="0" applyFont="1"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Font="1" applyAlignment="1">
      <alignment wrapText="1"/>
    </xf>
    <xf numFmtId="1" fontId="0" fillId="0" borderId="0" xfId="0" applyNumberFormat="1" applyFon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4"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166" fontId="3" fillId="0" borderId="0" xfId="0" applyNumberFormat="1" applyFont="1" applyAlignment="1">
      <alignment horizontal="left" wrapText="1"/>
    </xf>
    <xf numFmtId="0" fontId="3" fillId="0" borderId="0" xfId="0" applyFont="1" applyAlignment="1">
      <alignment horizontal="center"/>
    </xf>
    <xf numFmtId="172"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4"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4" fontId="98" fillId="25" borderId="75" xfId="7" applyNumberFormat="1" applyFont="1" applyFill="1" applyBorder="1" applyAlignment="1">
      <alignment vertical="center" wrapText="1"/>
    </xf>
    <xf numFmtId="164" fontId="103" fillId="25" borderId="208" xfId="7" applyNumberFormat="1" applyFont="1" applyFill="1" applyBorder="1" applyAlignment="1">
      <alignment vertical="center" wrapText="1"/>
    </xf>
    <xf numFmtId="164" fontId="98" fillId="25" borderId="76" xfId="7" applyNumberFormat="1" applyFont="1" applyFill="1" applyBorder="1" applyAlignment="1">
      <alignment vertical="center" wrapText="1"/>
    </xf>
    <xf numFmtId="164" fontId="98" fillId="25" borderId="76" xfId="7" applyNumberFormat="1" applyFont="1" applyFill="1" applyBorder="1" applyAlignment="1">
      <alignment horizontal="center" vertical="center" wrapText="1"/>
    </xf>
    <xf numFmtId="174" fontId="98" fillId="25" borderId="76" xfId="7" applyNumberFormat="1" applyFont="1" applyFill="1" applyBorder="1" applyAlignment="1">
      <alignment vertical="center" wrapText="1"/>
    </xf>
    <xf numFmtId="164" fontId="98" fillId="25" borderId="77" xfId="7" applyNumberFormat="1" applyFont="1" applyFill="1" applyBorder="1" applyAlignment="1">
      <alignment vertical="center" wrapText="1"/>
    </xf>
    <xf numFmtId="164" fontId="98" fillId="26" borderId="175" xfId="7" applyNumberFormat="1" applyFont="1" applyFill="1" applyBorder="1" applyAlignment="1">
      <alignment vertical="center" wrapText="1"/>
    </xf>
    <xf numFmtId="164" fontId="98" fillId="26" borderId="182" xfId="7" applyNumberFormat="1" applyFont="1" applyFill="1" applyBorder="1" applyAlignment="1">
      <alignment vertical="center" wrapText="1"/>
    </xf>
    <xf numFmtId="164" fontId="98" fillId="26" borderId="128" xfId="7" applyNumberFormat="1" applyFont="1" applyFill="1" applyBorder="1" applyAlignment="1">
      <alignment vertical="center" wrapText="1"/>
    </xf>
    <xf numFmtId="164" fontId="98" fillId="26" borderId="128" xfId="7" applyNumberFormat="1" applyFont="1" applyFill="1" applyBorder="1" applyAlignment="1">
      <alignment horizontal="center" vertical="center" wrapText="1"/>
    </xf>
    <xf numFmtId="174" fontId="98" fillId="26" borderId="128" xfId="7" applyNumberFormat="1" applyFont="1" applyFill="1" applyBorder="1" applyAlignment="1">
      <alignment horizontal="left" vertical="center" wrapText="1"/>
    </xf>
    <xf numFmtId="164" fontId="98" fillId="26" borderId="176" xfId="7" applyNumberFormat="1" applyFont="1" applyFill="1" applyBorder="1" applyAlignment="1">
      <alignment vertical="center" wrapText="1"/>
    </xf>
    <xf numFmtId="164" fontId="98" fillId="0" borderId="175" xfId="7" applyNumberFormat="1" applyFont="1" applyBorder="1" applyAlignment="1">
      <alignment horizontal="center" vertical="center" wrapText="1"/>
    </xf>
    <xf numFmtId="164" fontId="98" fillId="0" borderId="182" xfId="7" applyNumberFormat="1" applyFont="1" applyBorder="1" applyAlignment="1">
      <alignment vertical="center" wrapText="1"/>
    </xf>
    <xf numFmtId="164" fontId="98" fillId="0" borderId="128" xfId="7" applyNumberFormat="1" applyFont="1" applyBorder="1" applyAlignment="1">
      <alignment vertical="center" wrapText="1"/>
    </xf>
    <xf numFmtId="164" fontId="98" fillId="0" borderId="128" xfId="7" applyNumberFormat="1" applyFont="1" applyBorder="1" applyAlignment="1">
      <alignment horizontal="center" vertical="center" wrapText="1"/>
    </xf>
    <xf numFmtId="165"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4"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5"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5"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5"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5" fontId="97" fillId="0" borderId="85" xfId="7" applyNumberFormat="1" applyFont="1" applyBorder="1" applyAlignment="1">
      <alignment horizontal="center" vertical="top" wrapText="1"/>
    </xf>
    <xf numFmtId="165"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5"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5"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5"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5"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4"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5"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5" fontId="97" fillId="0" borderId="175" xfId="7" applyNumberFormat="1" applyFont="1" applyBorder="1" applyAlignment="1">
      <alignment horizontal="center" vertical="top" wrapText="1"/>
    </xf>
    <xf numFmtId="0" fontId="6" fillId="0" borderId="0" xfId="7"/>
    <xf numFmtId="165" fontId="104" fillId="0" borderId="195" xfId="7" applyNumberFormat="1" applyFont="1" applyBorder="1" applyAlignment="1">
      <alignment vertical="top" wrapText="1"/>
    </xf>
    <xf numFmtId="165"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5"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5" fontId="97" fillId="0" borderId="78" xfId="7" applyNumberFormat="1" applyFont="1" applyBorder="1" applyAlignment="1">
      <alignment vertical="top" wrapText="1"/>
    </xf>
    <xf numFmtId="165"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4" fontId="21" fillId="6" borderId="27" xfId="1" applyNumberFormat="1" applyFont="1" applyFill="1" applyBorder="1" applyAlignment="1">
      <alignment vertical="center" wrapText="1"/>
    </xf>
    <xf numFmtId="164" fontId="4" fillId="6" borderId="5" xfId="1" applyNumberFormat="1" applyFont="1" applyFill="1" applyBorder="1" applyAlignment="1">
      <alignment horizontal="left" vertical="center" wrapText="1"/>
    </xf>
    <xf numFmtId="164" fontId="4" fillId="6" borderId="5" xfId="1" applyNumberFormat="1" applyFont="1" applyFill="1" applyBorder="1" applyAlignment="1">
      <alignment vertical="center" wrapText="1"/>
    </xf>
    <xf numFmtId="164" fontId="4" fillId="6" borderId="7" xfId="1" applyNumberFormat="1" applyFont="1" applyFill="1" applyBorder="1" applyAlignment="1">
      <alignment vertical="center" wrapText="1"/>
    </xf>
    <xf numFmtId="164" fontId="4" fillId="7" borderId="28" xfId="1" applyNumberFormat="1" applyFont="1" applyFill="1" applyBorder="1" applyAlignment="1">
      <alignment vertical="center" wrapText="1"/>
    </xf>
    <xf numFmtId="164" fontId="4" fillId="7" borderId="29" xfId="1" applyNumberFormat="1" applyFont="1" applyFill="1" applyBorder="1" applyAlignment="1">
      <alignment vertical="center" wrapText="1"/>
    </xf>
    <xf numFmtId="164" fontId="4" fillId="7" borderId="30" xfId="1" applyNumberFormat="1" applyFont="1" applyFill="1" applyBorder="1" applyAlignment="1">
      <alignment horizontal="left" vertical="center" wrapText="1"/>
    </xf>
    <xf numFmtId="164" fontId="4" fillId="7" borderId="30" xfId="1" applyNumberFormat="1" applyFont="1" applyFill="1" applyBorder="1" applyAlignment="1">
      <alignment vertical="center" wrapText="1"/>
    </xf>
    <xf numFmtId="164" fontId="4" fillId="7" borderId="31" xfId="1" applyNumberFormat="1" applyFont="1" applyFill="1" applyBorder="1" applyAlignment="1">
      <alignment vertical="center" wrapText="1"/>
    </xf>
    <xf numFmtId="164" fontId="4" fillId="0" borderId="28" xfId="1" applyNumberFormat="1" applyFont="1" applyFill="1" applyBorder="1" applyAlignment="1">
      <alignment vertical="center" wrapText="1"/>
    </xf>
    <xf numFmtId="164" fontId="4" fillId="0" borderId="29" xfId="1" applyNumberFormat="1" applyFont="1" applyFill="1" applyBorder="1" applyAlignment="1">
      <alignment vertical="center" wrapText="1"/>
    </xf>
    <xf numFmtId="164" fontId="4" fillId="0" borderId="30" xfId="1" applyNumberFormat="1" applyFont="1" applyFill="1" applyBorder="1" applyAlignment="1">
      <alignment horizontal="left" vertical="center" wrapText="1"/>
    </xf>
    <xf numFmtId="164" fontId="4" fillId="0" borderId="30" xfId="1" applyNumberFormat="1" applyFont="1" applyFill="1" applyBorder="1" applyAlignment="1">
      <alignment vertical="center" wrapText="1"/>
    </xf>
    <xf numFmtId="164"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5"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5"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5" fontId="3" fillId="0" borderId="38" xfId="0" applyNumberFormat="1" applyFont="1" applyBorder="1" applyAlignment="1">
      <alignment vertical="top" wrapText="1"/>
    </xf>
    <xf numFmtId="0" fontId="3" fillId="0" borderId="34" xfId="0" applyFont="1" applyBorder="1" applyAlignment="1">
      <alignment horizontal="left" vertical="center"/>
    </xf>
    <xf numFmtId="165"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5" fontId="3" fillId="0" borderId="32" xfId="0" applyNumberFormat="1" applyFont="1" applyBorder="1" applyAlignment="1">
      <alignment vertical="top" wrapText="1"/>
    </xf>
    <xf numFmtId="165"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5"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5" fontId="4" fillId="0" borderId="33" xfId="0" applyNumberFormat="1" applyFont="1" applyBorder="1" applyAlignment="1">
      <alignment vertical="top" wrapText="1"/>
    </xf>
    <xf numFmtId="165"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5"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5"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4"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4" fontId="4" fillId="0" borderId="26" xfId="1" applyNumberFormat="1" applyFont="1" applyFill="1" applyBorder="1" applyAlignment="1">
      <alignment vertical="center" wrapText="1"/>
    </xf>
    <xf numFmtId="164" fontId="4" fillId="6" borderId="27" xfId="1" applyNumberFormat="1" applyFont="1" applyFill="1" applyBorder="1" applyAlignment="1">
      <alignment vertical="center" wrapText="1"/>
    </xf>
    <xf numFmtId="164" fontId="4" fillId="0" borderId="38" xfId="1" applyNumberFormat="1" applyFont="1" applyFill="1" applyBorder="1" applyAlignment="1">
      <alignment vertical="center" wrapText="1"/>
    </xf>
    <xf numFmtId="164"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4"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4"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5"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6"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4"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6"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6"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5"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4"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4"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4" fontId="16" fillId="0" borderId="75" xfId="11" applyNumberFormat="1" applyFont="1" applyBorder="1" applyAlignment="1">
      <alignment horizontal="center" vertical="center" wrapText="1"/>
    </xf>
    <xf numFmtId="164" fontId="37" fillId="0" borderId="208" xfId="11" applyNumberFormat="1" applyFont="1" applyBorder="1" applyAlignment="1">
      <alignment vertical="center" wrapText="1"/>
    </xf>
    <xf numFmtId="164" fontId="114" fillId="0" borderId="76" xfId="11" applyNumberFormat="1" applyFont="1" applyBorder="1" applyAlignment="1">
      <alignment horizontal="center" vertical="center" wrapText="1"/>
    </xf>
    <xf numFmtId="164" fontId="114" fillId="0" borderId="77" xfId="11" applyNumberFormat="1" applyFont="1" applyBorder="1" applyAlignment="1">
      <alignment vertical="center" wrapText="1"/>
    </xf>
    <xf numFmtId="164" fontId="30" fillId="0" borderId="175" xfId="11" applyNumberFormat="1" applyFont="1" applyBorder="1" applyAlignment="1">
      <alignment horizontal="center" vertical="center" wrapText="1"/>
    </xf>
    <xf numFmtId="164" fontId="30" fillId="0" borderId="182" xfId="11" applyNumberFormat="1" applyFont="1" applyBorder="1" applyAlignment="1">
      <alignment vertical="center" wrapText="1"/>
    </xf>
    <xf numFmtId="164" fontId="119" fillId="0" borderId="128" xfId="11" applyNumberFormat="1" applyFont="1" applyBorder="1" applyAlignment="1">
      <alignment horizontal="center" vertical="center" wrapText="1"/>
    </xf>
    <xf numFmtId="164" fontId="119" fillId="0" borderId="128" xfId="11" applyNumberFormat="1" applyFont="1" applyBorder="1" applyAlignment="1">
      <alignment vertical="center" wrapText="1"/>
    </xf>
    <xf numFmtId="164"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5"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5" fontId="120" fillId="0" borderId="79" xfId="10" applyNumberFormat="1" applyFont="1" applyFill="1" applyBorder="1" applyAlignment="1">
      <alignment horizontal="center" vertical="center" wrapText="1"/>
    </xf>
    <xf numFmtId="165"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5"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5"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5" fontId="31" fillId="0" borderId="79" xfId="11" applyNumberFormat="1" applyFont="1" applyBorder="1" applyAlignment="1">
      <alignment horizontal="center" vertical="center"/>
    </xf>
    <xf numFmtId="165"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5" fontId="121" fillId="0" borderId="79" xfId="11" applyNumberFormat="1" applyFont="1" applyBorder="1" applyAlignment="1">
      <alignment horizontal="center" vertical="center"/>
    </xf>
    <xf numFmtId="165"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5"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5" fontId="119" fillId="0" borderId="79" xfId="11" applyNumberFormat="1" applyFont="1" applyBorder="1" applyAlignment="1">
      <alignment horizontal="center" vertical="top" wrapText="1"/>
    </xf>
    <xf numFmtId="0" fontId="119" fillId="0" borderId="80" xfId="11" applyFont="1" applyBorder="1" applyAlignment="1">
      <alignment vertical="top"/>
    </xf>
    <xf numFmtId="165"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5" fontId="120" fillId="0" borderId="79" xfId="10" applyNumberFormat="1" applyFont="1" applyFill="1" applyBorder="1" applyAlignment="1">
      <alignment horizontal="center" vertical="center"/>
    </xf>
    <xf numFmtId="165"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5" fontId="31" fillId="0" borderId="85" xfId="10" applyNumberFormat="1" applyFont="1" applyFill="1" applyBorder="1" applyAlignment="1">
      <alignment horizontal="center" vertical="center" wrapText="1"/>
    </xf>
    <xf numFmtId="165" fontId="31" fillId="0" borderId="175" xfId="10" applyNumberFormat="1" applyFont="1" applyFill="1" applyBorder="1" applyAlignment="1">
      <alignment horizontal="center" vertical="center" wrapText="1"/>
    </xf>
    <xf numFmtId="165" fontId="31" fillId="0" borderId="5" xfId="10" applyNumberFormat="1" applyFont="1" applyFill="1" applyBorder="1" applyAlignment="1">
      <alignment horizontal="center" vertical="center" wrapText="1"/>
    </xf>
    <xf numFmtId="165" fontId="31" fillId="0" borderId="34" xfId="10" applyNumberFormat="1" applyFont="1" applyFill="1" applyBorder="1" applyAlignment="1">
      <alignment horizontal="center" vertical="center" wrapText="1"/>
    </xf>
    <xf numFmtId="164" fontId="30" fillId="0" borderId="182" xfId="11" applyNumberFormat="1" applyFont="1" applyBorder="1" applyAlignment="1">
      <alignment horizontal="center" vertical="center" wrapText="1"/>
    </xf>
    <xf numFmtId="165" fontId="121" fillId="0" borderId="80" xfId="11" applyNumberFormat="1" applyFont="1" applyBorder="1" applyAlignment="1">
      <alignment vertical="top"/>
    </xf>
    <xf numFmtId="165" fontId="122" fillId="0" borderId="79" xfId="11" applyNumberFormat="1" applyFont="1" applyBorder="1" applyAlignment="1">
      <alignment horizontal="center" vertical="top" wrapText="1"/>
    </xf>
    <xf numFmtId="165" fontId="122" fillId="0" borderId="80" xfId="11" applyNumberFormat="1" applyFont="1" applyBorder="1" applyAlignment="1">
      <alignment vertical="top"/>
    </xf>
    <xf numFmtId="165"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5" fontId="121" fillId="0" borderId="79" xfId="11" applyNumberFormat="1" applyFont="1" applyBorder="1" applyAlignment="1">
      <alignment horizontal="center" vertical="center" wrapText="1"/>
    </xf>
    <xf numFmtId="164"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5" fontId="118" fillId="0" borderId="0" xfId="11" applyNumberFormat="1" applyFont="1"/>
    <xf numFmtId="1" fontId="119" fillId="0" borderId="79" xfId="11" applyNumberFormat="1" applyFont="1" applyBorder="1" applyAlignment="1">
      <alignment horizontal="center" vertical="center" wrapText="1"/>
    </xf>
    <xf numFmtId="164"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5" fontId="121" fillId="0" borderId="196" xfId="11" applyNumberFormat="1" applyFont="1" applyBorder="1" applyAlignment="1">
      <alignment horizontal="center" vertical="center" wrapText="1"/>
    </xf>
    <xf numFmtId="165" fontId="121" fillId="0" borderId="196" xfId="11" applyNumberFormat="1" applyFont="1" applyBorder="1" applyAlignment="1">
      <alignment horizontal="center" vertical="top" wrapText="1"/>
    </xf>
    <xf numFmtId="0" fontId="121" fillId="0" borderId="215" xfId="11" applyFont="1" applyBorder="1" applyAlignment="1">
      <alignment vertical="top"/>
    </xf>
    <xf numFmtId="165"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5" fontId="119" fillId="0" borderId="196" xfId="11" applyNumberFormat="1" applyFont="1" applyBorder="1" applyAlignment="1">
      <alignment horizontal="center" vertical="top" wrapText="1"/>
    </xf>
    <xf numFmtId="0" fontId="119" fillId="0" borderId="215" xfId="11" applyFont="1" applyBorder="1" applyAlignment="1">
      <alignment vertical="top"/>
    </xf>
    <xf numFmtId="164"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4" fontId="4" fillId="0" borderId="219" xfId="1" applyNumberFormat="1" applyFont="1" applyFill="1" applyBorder="1" applyAlignment="1">
      <alignment vertical="center" wrapText="1"/>
    </xf>
    <xf numFmtId="164" fontId="4" fillId="0" borderId="220" xfId="1" applyNumberFormat="1" applyFont="1" applyFill="1" applyBorder="1" applyAlignment="1">
      <alignment vertical="center" wrapText="1"/>
    </xf>
    <xf numFmtId="177" fontId="4" fillId="0" borderId="220" xfId="1" applyNumberFormat="1" applyFont="1" applyFill="1" applyBorder="1" applyAlignment="1">
      <alignment horizontal="center" vertical="center" wrapText="1"/>
    </xf>
    <xf numFmtId="177"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4"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7"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5"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7" fontId="3" fillId="0" borderId="220" xfId="0" applyNumberFormat="1" applyFont="1" applyBorder="1" applyAlignment="1">
      <alignment horizontal="right" vertical="center"/>
    </xf>
    <xf numFmtId="177" fontId="3" fillId="0" borderId="220" xfId="0" applyNumberFormat="1" applyFont="1" applyBorder="1" applyAlignment="1">
      <alignment horizontal="right" vertical="center" wrapText="1"/>
    </xf>
    <xf numFmtId="177"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5"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7" fontId="4" fillId="0" borderId="220" xfId="0" applyNumberFormat="1" applyFont="1" applyBorder="1" applyAlignment="1">
      <alignment horizontal="right" vertical="center"/>
    </xf>
    <xf numFmtId="177" fontId="4" fillId="0" borderId="220" xfId="0" applyNumberFormat="1" applyFont="1" applyBorder="1" applyAlignment="1">
      <alignment horizontal="right" vertical="center" wrapText="1"/>
    </xf>
    <xf numFmtId="177"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5" fontId="4" fillId="0" borderId="226" xfId="0" applyNumberFormat="1" applyFont="1" applyBorder="1" applyAlignment="1">
      <alignment vertical="top" wrapText="1"/>
    </xf>
    <xf numFmtId="165"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7" fontId="5" fillId="0" borderId="220" xfId="0" applyNumberFormat="1" applyFont="1" applyBorder="1" applyAlignment="1">
      <alignment horizontal="right" vertical="center"/>
    </xf>
    <xf numFmtId="177"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4"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7"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7"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7" fontId="10" fillId="0" borderId="220" xfId="0" applyNumberFormat="1" applyFont="1" applyBorder="1" applyAlignment="1">
      <alignment horizontal="right" vertical="center" wrapText="1"/>
    </xf>
    <xf numFmtId="177" fontId="10" fillId="0" borderId="220" xfId="0" applyNumberFormat="1" applyFont="1" applyBorder="1" applyAlignment="1">
      <alignment horizontal="right" vertical="center"/>
    </xf>
    <xf numFmtId="177" fontId="10" fillId="0" borderId="220" xfId="0" applyNumberFormat="1" applyFont="1" applyBorder="1" applyAlignment="1">
      <alignment horizontal="right" vertical="top" wrapText="1"/>
    </xf>
    <xf numFmtId="177"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7"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7"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5"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5"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4" fontId="8" fillId="0" borderId="175" xfId="0" applyNumberFormat="1" applyFont="1" applyBorder="1" applyAlignment="1">
      <alignment horizontal="right" vertical="center" wrapText="1"/>
    </xf>
    <xf numFmtId="164"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5"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5" fontId="10" fillId="0" borderId="209" xfId="0" applyNumberFormat="1" applyFont="1" applyBorder="1" applyAlignment="1">
      <alignment horizontal="right" vertical="top" wrapText="1"/>
    </xf>
    <xf numFmtId="165" fontId="10" fillId="0" borderId="85" xfId="0" applyNumberFormat="1" applyFont="1" applyBorder="1" applyAlignment="1">
      <alignment horizontal="right" vertical="top" wrapText="1"/>
    </xf>
    <xf numFmtId="165"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5"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5"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5"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6"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4" fontId="4" fillId="0" borderId="24" xfId="2" applyNumberFormat="1" applyFont="1" applyFill="1" applyBorder="1" applyAlignment="1">
      <alignment horizontal="center" vertical="center" wrapText="1"/>
    </xf>
    <xf numFmtId="164" fontId="4" fillId="6" borderId="24" xfId="1" applyNumberFormat="1" applyFont="1" applyFill="1" applyBorder="1" applyAlignment="1">
      <alignment horizontal="center" vertical="center" wrapText="1"/>
    </xf>
    <xf numFmtId="164"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5"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5"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5"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5" fontId="3" fillId="0" borderId="24" xfId="0" applyNumberFormat="1" applyFont="1" applyBorder="1" applyAlignment="1">
      <alignment horizontal="left" vertical="top" wrapText="1"/>
    </xf>
    <xf numFmtId="165" fontId="4" fillId="0" borderId="24" xfId="0" applyNumberFormat="1" applyFont="1" applyBorder="1" applyAlignment="1">
      <alignment vertical="center" wrapText="1"/>
    </xf>
    <xf numFmtId="165"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5"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5" fontId="10" fillId="0" borderId="24" xfId="0" applyNumberFormat="1" applyFont="1" applyBorder="1" applyAlignment="1">
      <alignment horizontal="left" vertical="top" wrapText="1"/>
    </xf>
    <xf numFmtId="165" fontId="10" fillId="0" borderId="24" xfId="0" applyNumberFormat="1" applyFont="1" applyBorder="1" applyAlignment="1">
      <alignment vertical="top" wrapText="1"/>
    </xf>
    <xf numFmtId="164" fontId="4" fillId="6" borderId="5" xfId="1" applyNumberFormat="1" applyFont="1" applyFill="1" applyBorder="1" applyAlignment="1">
      <alignment horizontal="center" vertical="center" wrapText="1"/>
    </xf>
    <xf numFmtId="164" fontId="4" fillId="6" borderId="7" xfId="1" applyNumberFormat="1" applyFont="1" applyFill="1" applyBorder="1" applyAlignment="1">
      <alignment horizontal="center" vertical="center" wrapText="1"/>
    </xf>
    <xf numFmtId="164" fontId="4" fillId="7" borderId="30" xfId="1" applyNumberFormat="1" applyFont="1" applyFill="1" applyBorder="1" applyAlignment="1">
      <alignment horizontal="center" vertical="center" wrapText="1"/>
    </xf>
    <xf numFmtId="164" fontId="4" fillId="7" borderId="31" xfId="1" applyNumberFormat="1" applyFont="1" applyFill="1" applyBorder="1" applyAlignment="1">
      <alignment horizontal="center" vertical="center" wrapText="1"/>
    </xf>
    <xf numFmtId="164" fontId="4" fillId="0" borderId="30" xfId="1" applyNumberFormat="1" applyFont="1" applyFill="1" applyBorder="1" applyAlignment="1">
      <alignment horizontal="center" vertical="center" wrapText="1"/>
    </xf>
    <xf numFmtId="164"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5" fontId="3" fillId="0" borderId="34" xfId="0" applyNumberFormat="1" applyFont="1" applyBorder="1" applyAlignment="1">
      <alignment horizontal="center" vertical="center" wrapText="1"/>
    </xf>
    <xf numFmtId="165"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4" fontId="3" fillId="0" borderId="29" xfId="2" applyNumberFormat="1" applyFont="1" applyFill="1" applyBorder="1" applyAlignment="1">
      <alignment vertical="center" wrapText="1"/>
    </xf>
    <xf numFmtId="164" fontId="3" fillId="0" borderId="29" xfId="1" applyNumberFormat="1" applyFont="1" applyFill="1" applyBorder="1" applyAlignment="1">
      <alignment vertical="center" wrapText="1"/>
    </xf>
    <xf numFmtId="165"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4"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4" fontId="137" fillId="25" borderId="113" xfId="0" applyNumberFormat="1" applyFont="1" applyFill="1" applyBorder="1" applyAlignment="1">
      <alignment wrapText="1"/>
    </xf>
    <xf numFmtId="164" fontId="142" fillId="25" borderId="113" xfId="0" applyNumberFormat="1" applyFont="1" applyFill="1" applyBorder="1" applyAlignment="1">
      <alignment horizontal="left" wrapText="1"/>
    </xf>
    <xf numFmtId="164" fontId="134" fillId="25" borderId="113" xfId="0" applyNumberFormat="1" applyFont="1" applyFill="1" applyBorder="1"/>
    <xf numFmtId="164" fontId="134" fillId="25" borderId="113" xfId="0" applyNumberFormat="1" applyFont="1" applyFill="1" applyBorder="1" applyAlignment="1">
      <alignment horizontal="center"/>
    </xf>
    <xf numFmtId="164" fontId="137" fillId="26" borderId="113" xfId="0" applyNumberFormat="1" applyFont="1" applyFill="1" applyBorder="1" applyAlignment="1">
      <alignment wrapText="1"/>
    </xf>
    <xf numFmtId="164" fontId="137" fillId="26" borderId="113" xfId="0" applyNumberFormat="1" applyFont="1" applyFill="1" applyBorder="1" applyAlignment="1">
      <alignment horizontal="left" wrapText="1"/>
    </xf>
    <xf numFmtId="164" fontId="134" fillId="26" borderId="113" xfId="0" applyNumberFormat="1" applyFont="1" applyFill="1" applyBorder="1"/>
    <xf numFmtId="164" fontId="134" fillId="26" borderId="113" xfId="0" applyNumberFormat="1" applyFont="1" applyFill="1" applyBorder="1" applyAlignment="1">
      <alignment horizontal="center"/>
    </xf>
    <xf numFmtId="164" fontId="137" fillId="0" borderId="113" xfId="0" applyNumberFormat="1" applyFont="1" applyBorder="1" applyAlignment="1">
      <alignment horizontal="right" wrapText="1"/>
    </xf>
    <xf numFmtId="164" fontId="137" fillId="0" borderId="113" xfId="0" applyNumberFormat="1" applyFont="1" applyBorder="1" applyAlignment="1">
      <alignment horizontal="left" wrapText="1"/>
    </xf>
    <xf numFmtId="164" fontId="134" fillId="0" borderId="113" xfId="0" applyNumberFormat="1" applyFont="1" applyBorder="1"/>
    <xf numFmtId="164"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5"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5"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5"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5"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5"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5"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5"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5" fontId="53" fillId="0" borderId="113" xfId="0" applyNumberFormat="1" applyFont="1" applyBorder="1" applyAlignment="1">
      <alignment horizontal="left" vertical="top" wrapText="1"/>
    </xf>
    <xf numFmtId="164" fontId="53" fillId="0" borderId="113" xfId="0" applyNumberFormat="1" applyFont="1" applyBorder="1" applyAlignment="1">
      <alignment vertical="top" wrapText="1"/>
    </xf>
    <xf numFmtId="164"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5" fontId="53" fillId="0" borderId="113" xfId="0" applyNumberFormat="1" applyFont="1" applyBorder="1" applyAlignment="1">
      <alignment vertical="top" wrapText="1"/>
    </xf>
    <xf numFmtId="165" fontId="134" fillId="0" borderId="113" xfId="0" applyNumberFormat="1" applyFont="1" applyBorder="1" applyAlignment="1">
      <alignment vertical="top"/>
    </xf>
    <xf numFmtId="0" fontId="53" fillId="0" borderId="113" xfId="0" applyFont="1" applyBorder="1" applyAlignment="1">
      <alignment horizontal="left" vertical="top"/>
    </xf>
    <xf numFmtId="165" fontId="53" fillId="0" borderId="113" xfId="0" applyNumberFormat="1" applyFont="1" applyBorder="1" applyAlignment="1">
      <alignment horizontal="left" vertical="top"/>
    </xf>
    <xf numFmtId="165" fontId="53" fillId="0" borderId="113" xfId="0" applyNumberFormat="1" applyFont="1" applyBorder="1" applyAlignment="1">
      <alignment horizontal="left"/>
    </xf>
    <xf numFmtId="164" fontId="134" fillId="0" borderId="113" xfId="0" applyNumberFormat="1" applyFont="1" applyBorder="1" applyAlignment="1">
      <alignment vertical="top"/>
    </xf>
    <xf numFmtId="164"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4" fontId="137" fillId="0" borderId="113" xfId="0" applyNumberFormat="1" applyFont="1" applyBorder="1" applyAlignment="1">
      <alignment wrapText="1"/>
    </xf>
    <xf numFmtId="1" fontId="137" fillId="0" borderId="113" xfId="0" applyNumberFormat="1" applyFont="1" applyBorder="1" applyAlignment="1">
      <alignment vertical="top" wrapText="1"/>
    </xf>
    <xf numFmtId="165" fontId="134" fillId="0" borderId="113" xfId="0" applyNumberFormat="1" applyFont="1" applyBorder="1" applyAlignment="1">
      <alignment horizontal="left" vertical="top"/>
    </xf>
    <xf numFmtId="164" fontId="137" fillId="25" borderId="113" xfId="0" applyNumberFormat="1" applyFont="1" applyFill="1" applyBorder="1" applyAlignment="1">
      <alignment horizontal="left" wrapText="1"/>
    </xf>
    <xf numFmtId="0" fontId="2" fillId="0" borderId="0" xfId="0" applyFont="1" applyAlignment="1">
      <alignment horizontal="center"/>
    </xf>
    <xf numFmtId="0" fontId="4" fillId="0" borderId="0" xfId="0" applyFont="1" applyAlignment="1">
      <alignment horizontal="center"/>
    </xf>
    <xf numFmtId="0" fontId="0" fillId="0" borderId="0" xfId="0"/>
    <xf numFmtId="0" fontId="3" fillId="0" borderId="0" xfId="0" applyFont="1" applyAlignment="1">
      <alignment horizontal="center"/>
    </xf>
    <xf numFmtId="0" fontId="0" fillId="0" borderId="0" xfId="0" applyAlignment="1">
      <alignment horizontal="center" wrapText="1"/>
    </xf>
    <xf numFmtId="0" fontId="2" fillId="0" borderId="0" xfId="0" applyFont="1" applyAlignment="1">
      <alignment horizontal="center"/>
    </xf>
    <xf numFmtId="0" fontId="4" fillId="0" borderId="0" xfId="0" applyFont="1" applyAlignment="1">
      <alignment horizontal="center"/>
    </xf>
    <xf numFmtId="164" fontId="4" fillId="0" borderId="15" xfId="2" applyNumberFormat="1" applyFont="1" applyFill="1" applyBorder="1" applyAlignment="1">
      <alignment horizontal="center" vertical="center" wrapText="1"/>
    </xf>
    <xf numFmtId="164" fontId="4" fillId="0" borderId="20" xfId="2" applyNumberFormat="1" applyFont="1" applyFill="1" applyBorder="1" applyAlignment="1">
      <alignment horizontal="center" vertical="center" wrapText="1"/>
    </xf>
    <xf numFmtId="0" fontId="0" fillId="0" borderId="0" xfId="0"/>
    <xf numFmtId="0" fontId="3" fillId="0" borderId="0" xfId="0" applyFont="1" applyAlignment="1">
      <alignment horizontal="center"/>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4" fontId="4" fillId="25" borderId="75" xfId="0" applyNumberFormat="1" applyFont="1" applyFill="1" applyBorder="1" applyAlignment="1">
      <alignment vertical="center" wrapText="1"/>
    </xf>
    <xf numFmtId="164" fontId="21" fillId="25" borderId="208" xfId="0" applyNumberFormat="1" applyFont="1" applyFill="1" applyBorder="1" applyAlignment="1">
      <alignment horizontal="left" vertical="center" wrapText="1"/>
    </xf>
    <xf numFmtId="164" fontId="4" fillId="25" borderId="76" xfId="0" applyNumberFormat="1" applyFont="1" applyFill="1" applyBorder="1" applyAlignment="1">
      <alignment horizontal="center" vertical="center" wrapText="1"/>
    </xf>
    <xf numFmtId="164" fontId="4" fillId="25" borderId="76" xfId="0" applyNumberFormat="1" applyFont="1" applyFill="1" applyBorder="1" applyAlignment="1">
      <alignment vertical="center" wrapText="1"/>
    </xf>
    <xf numFmtId="164" fontId="21" fillId="25" borderId="76" xfId="0" applyNumberFormat="1" applyFont="1" applyFill="1" applyBorder="1" applyAlignment="1">
      <alignment horizontal="right" vertical="center" wrapText="1"/>
    </xf>
    <xf numFmtId="164" fontId="21" fillId="25" borderId="76" xfId="0" applyNumberFormat="1" applyFont="1" applyFill="1" applyBorder="1" applyAlignment="1">
      <alignment vertical="center" wrapText="1"/>
    </xf>
    <xf numFmtId="164" fontId="4" fillId="25" borderId="77" xfId="0" applyNumberFormat="1" applyFont="1" applyFill="1" applyBorder="1" applyAlignment="1">
      <alignment vertical="center" wrapText="1"/>
    </xf>
    <xf numFmtId="164" fontId="4" fillId="26" borderId="175" xfId="0" applyNumberFormat="1" applyFont="1" applyFill="1" applyBorder="1" applyAlignment="1">
      <alignment vertical="center" wrapText="1"/>
    </xf>
    <xf numFmtId="164" fontId="4" fillId="26" borderId="182" xfId="0" applyNumberFormat="1" applyFont="1" applyFill="1" applyBorder="1" applyAlignment="1">
      <alignment horizontal="left" vertical="center" wrapText="1"/>
    </xf>
    <xf numFmtId="164" fontId="4" fillId="26" borderId="128" xfId="0" applyNumberFormat="1" applyFont="1" applyFill="1" applyBorder="1" applyAlignment="1">
      <alignment horizontal="center" vertical="center" wrapText="1"/>
    </xf>
    <xf numFmtId="164" fontId="4" fillId="26" borderId="128" xfId="0" applyNumberFormat="1" applyFont="1" applyFill="1" applyBorder="1" applyAlignment="1">
      <alignment vertical="center" wrapText="1"/>
    </xf>
    <xf numFmtId="164" fontId="4" fillId="26" borderId="128" xfId="0" applyNumberFormat="1" applyFont="1" applyFill="1" applyBorder="1" applyAlignment="1">
      <alignment horizontal="right" vertical="center" wrapText="1"/>
    </xf>
    <xf numFmtId="164" fontId="4" fillId="26" borderId="176" xfId="0" applyNumberFormat="1" applyFont="1" applyFill="1" applyBorder="1" applyAlignment="1">
      <alignment vertical="center" wrapText="1"/>
    </xf>
    <xf numFmtId="164" fontId="4" fillId="0" borderId="175" xfId="0" applyNumberFormat="1" applyFont="1" applyBorder="1" applyAlignment="1">
      <alignment vertical="center" wrapText="1"/>
    </xf>
    <xf numFmtId="164" fontId="4" fillId="0" borderId="182" xfId="0" applyNumberFormat="1" applyFont="1" applyBorder="1" applyAlignment="1">
      <alignment horizontal="left" vertical="center" wrapText="1"/>
    </xf>
    <xf numFmtId="164" fontId="4" fillId="0" borderId="128" xfId="0" applyNumberFormat="1" applyFont="1" applyBorder="1" applyAlignment="1">
      <alignment horizontal="center" vertical="center" wrapText="1"/>
    </xf>
    <xf numFmtId="164" fontId="4" fillId="0" borderId="128" xfId="0" applyNumberFormat="1" applyFont="1" applyBorder="1" applyAlignment="1">
      <alignment vertical="center" wrapText="1"/>
    </xf>
    <xf numFmtId="164" fontId="4" fillId="0" borderId="128" xfId="0" applyNumberFormat="1" applyFont="1" applyBorder="1" applyAlignment="1">
      <alignment horizontal="right" vertical="center" wrapText="1"/>
    </xf>
    <xf numFmtId="164"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5"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5"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5" fontId="3" fillId="0" borderId="85" xfId="0" applyNumberFormat="1" applyFont="1" applyBorder="1" applyAlignment="1">
      <alignment vertical="top" wrapText="1"/>
    </xf>
    <xf numFmtId="165"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5"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5"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5"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4" fontId="4" fillId="0" borderId="75" xfId="0" applyNumberFormat="1" applyFont="1" applyBorder="1" applyAlignment="1">
      <alignment vertical="center" wrapText="1"/>
    </xf>
    <xf numFmtId="164" fontId="4" fillId="25" borderId="208" xfId="0" applyNumberFormat="1" applyFont="1" applyFill="1" applyBorder="1" applyAlignment="1">
      <alignment horizontal="left" vertical="center" wrapText="1"/>
    </xf>
    <xf numFmtId="164" fontId="4" fillId="0" borderId="85" xfId="0" applyNumberFormat="1" applyFont="1" applyBorder="1" applyAlignment="1">
      <alignment vertical="center" wrapText="1"/>
    </xf>
    <xf numFmtId="164"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4"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4" fontId="4" fillId="25" borderId="175" xfId="0" applyNumberFormat="1" applyFont="1" applyFill="1" applyBorder="1" applyAlignment="1">
      <alignment vertical="center" wrapText="1"/>
    </xf>
    <xf numFmtId="164"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4" fontId="8" fillId="6" borderId="27" xfId="1" applyNumberFormat="1" applyFont="1" applyFill="1" applyBorder="1" applyAlignment="1">
      <alignment vertical="center" wrapText="1"/>
    </xf>
    <xf numFmtId="164" fontId="4" fillId="8" borderId="28" xfId="1" applyNumberFormat="1" applyFont="1" applyFill="1" applyBorder="1" applyAlignment="1">
      <alignment vertical="center" wrapText="1"/>
    </xf>
    <xf numFmtId="164" fontId="4" fillId="8" borderId="29" xfId="1" applyNumberFormat="1" applyFont="1" applyFill="1" applyBorder="1" applyAlignment="1">
      <alignment vertical="center" wrapText="1"/>
    </xf>
    <xf numFmtId="164"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4" fontId="152" fillId="31" borderId="28" xfId="1" applyNumberFormat="1" applyFont="1" applyFill="1" applyBorder="1" applyAlignment="1">
      <alignment vertical="center" wrapText="1"/>
    </xf>
    <xf numFmtId="164" fontId="152" fillId="31" borderId="29" xfId="1" applyNumberFormat="1" applyFont="1" applyFill="1" applyBorder="1" applyAlignment="1">
      <alignment vertical="center" wrapText="1"/>
    </xf>
    <xf numFmtId="164"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5"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5" fontId="22" fillId="0" borderId="33" xfId="0" applyNumberFormat="1" applyFont="1" applyBorder="1" applyAlignment="1">
      <alignment horizontal="left" vertical="top" wrapText="1"/>
    </xf>
    <xf numFmtId="0" fontId="20" fillId="0" borderId="0" xfId="0" applyFont="1" applyAlignment="1">
      <alignment horizontal="center" vertical="top"/>
    </xf>
    <xf numFmtId="165"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4"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4" fontId="4" fillId="10" borderId="24" xfId="0" applyNumberFormat="1" applyFont="1" applyFill="1" applyBorder="1" applyAlignment="1">
      <alignment horizontal="center" vertical="center" wrapText="1"/>
    </xf>
    <xf numFmtId="164" fontId="4" fillId="10" borderId="24" xfId="0" applyNumberFormat="1" applyFont="1" applyFill="1" applyBorder="1" applyAlignment="1">
      <alignment horizontal="center" vertical="center"/>
    </xf>
    <xf numFmtId="164" fontId="3" fillId="10" borderId="24" xfId="0" applyNumberFormat="1" applyFont="1" applyFill="1" applyBorder="1" applyAlignment="1">
      <alignment horizontal="center" vertical="center" wrapText="1"/>
    </xf>
    <xf numFmtId="164" fontId="3" fillId="6" borderId="24" xfId="0" applyNumberFormat="1" applyFont="1" applyFill="1" applyBorder="1" applyAlignment="1">
      <alignment horizontal="center" vertical="center" wrapText="1"/>
    </xf>
    <xf numFmtId="164"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4"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4" fontId="4" fillId="6" borderId="28" xfId="1" applyNumberFormat="1" applyFont="1" applyFill="1" applyBorder="1" applyAlignment="1">
      <alignment vertical="center" wrapText="1"/>
    </xf>
    <xf numFmtId="164"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4" fontId="4" fillId="6" borderId="26" xfId="13" applyNumberFormat="1" applyFont="1" applyFill="1" applyBorder="1" applyAlignment="1">
      <alignment vertical="center" wrapText="1"/>
    </xf>
    <xf numFmtId="164" fontId="4" fillId="6" borderId="27" xfId="13" applyNumberFormat="1" applyFont="1" applyFill="1" applyBorder="1" applyAlignment="1">
      <alignment vertical="center" wrapText="1"/>
    </xf>
    <xf numFmtId="164" fontId="4" fillId="6" borderId="5" xfId="13" applyNumberFormat="1" applyFont="1" applyFill="1" applyBorder="1" applyAlignment="1">
      <alignment vertical="center" wrapText="1"/>
    </xf>
    <xf numFmtId="164" fontId="4" fillId="6" borderId="7" xfId="13" applyNumberFormat="1" applyFont="1" applyFill="1" applyBorder="1" applyAlignment="1">
      <alignment vertical="center" wrapText="1"/>
    </xf>
    <xf numFmtId="164" fontId="4" fillId="7" borderId="28" xfId="13" applyNumberFormat="1" applyFont="1" applyFill="1" applyBorder="1" applyAlignment="1">
      <alignment vertical="center" wrapText="1"/>
    </xf>
    <xf numFmtId="164" fontId="4" fillId="7" borderId="29" xfId="13" applyNumberFormat="1" applyFont="1" applyFill="1" applyBorder="1" applyAlignment="1">
      <alignment vertical="center" wrapText="1"/>
    </xf>
    <xf numFmtId="164" fontId="4" fillId="7" borderId="30" xfId="13" applyNumberFormat="1" applyFont="1" applyFill="1" applyBorder="1" applyAlignment="1">
      <alignment vertical="center" wrapText="1"/>
    </xf>
    <xf numFmtId="164" fontId="4" fillId="7" borderId="31" xfId="13" applyNumberFormat="1" applyFont="1" applyFill="1" applyBorder="1" applyAlignment="1">
      <alignment vertical="center" wrapText="1"/>
    </xf>
    <xf numFmtId="164" fontId="4" fillId="0" borderId="28" xfId="13" applyNumberFormat="1" applyFont="1" applyFill="1" applyBorder="1" applyAlignment="1">
      <alignment vertical="center" wrapText="1"/>
    </xf>
    <xf numFmtId="164" fontId="4" fillId="0" borderId="29" xfId="13" applyNumberFormat="1" applyFont="1" applyFill="1" applyBorder="1" applyAlignment="1">
      <alignment vertical="center" wrapText="1"/>
    </xf>
    <xf numFmtId="164" fontId="4" fillId="0" borderId="30" xfId="13" applyNumberFormat="1" applyFont="1" applyFill="1" applyBorder="1" applyAlignment="1">
      <alignment vertical="center" wrapText="1"/>
    </xf>
    <xf numFmtId="164"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5"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5"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5"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5"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5"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5" fontId="3" fillId="0" borderId="28" xfId="12" applyNumberFormat="1" applyFont="1" applyBorder="1" applyAlignment="1">
      <alignment vertical="top" wrapText="1"/>
    </xf>
    <xf numFmtId="0" fontId="20" fillId="0" borderId="0" xfId="12" applyFont="1" applyAlignment="1">
      <alignment vertical="top"/>
    </xf>
    <xf numFmtId="165" fontId="3" fillId="7" borderId="34" xfId="0" applyNumberFormat="1" applyFont="1" applyFill="1" applyBorder="1" applyAlignment="1">
      <alignment horizontal="center" vertical="center" wrapText="1"/>
    </xf>
    <xf numFmtId="165"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5"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5"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5"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5"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4"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4" fontId="3" fillId="27" borderId="34" xfId="2" applyNumberFormat="1" applyFont="1" applyFill="1" applyBorder="1" applyAlignment="1">
      <alignment horizontal="center" vertical="center" wrapText="1"/>
    </xf>
    <xf numFmtId="164"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applyAlignme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166" fontId="3" fillId="0" borderId="0" xfId="0" applyNumberFormat="1" applyFont="1" applyAlignment="1">
      <alignment horizontal="left" wrapText="1"/>
    </xf>
    <xf numFmtId="164" fontId="4" fillId="0" borderId="15" xfId="2" applyNumberFormat="1" applyFont="1" applyFill="1" applyBorder="1" applyAlignment="1">
      <alignment horizontal="center" vertical="center" wrapText="1"/>
    </xf>
    <xf numFmtId="164" fontId="4" fillId="0" borderId="20" xfId="2" applyNumberFormat="1" applyFont="1" applyFill="1" applyBorder="1" applyAlignment="1">
      <alignment horizontal="center" vertical="center" wrapText="1"/>
    </xf>
    <xf numFmtId="0" fontId="3" fillId="0" borderId="0" xfId="0" applyFont="1" applyAlignment="1">
      <alignment horizontal="left" wrapText="1"/>
    </xf>
    <xf numFmtId="0" fontId="4" fillId="0" borderId="0" xfId="0" applyFont="1" applyAlignment="1">
      <alignment horizontal="center" wrapText="1"/>
    </xf>
    <xf numFmtId="0" fontId="35" fillId="0" borderId="0" xfId="0" applyFont="1" applyAlignment="1">
      <alignment horizontal="center" vertical="center"/>
    </xf>
    <xf numFmtId="164" fontId="4" fillId="0" borderId="14" xfId="2" applyNumberFormat="1" applyFont="1" applyFill="1" applyBorder="1" applyAlignment="1">
      <alignment horizontal="center" vertical="center" wrapText="1"/>
    </xf>
    <xf numFmtId="164" fontId="4" fillId="0" borderId="19" xfId="2" applyNumberFormat="1" applyFont="1" applyFill="1" applyBorder="1" applyAlignment="1">
      <alignment horizontal="center" vertical="center" wrapText="1"/>
    </xf>
    <xf numFmtId="164" fontId="18" fillId="0" borderId="15" xfId="2" applyNumberFormat="1" applyFont="1" applyFill="1" applyBorder="1" applyAlignment="1">
      <alignment horizontal="center" vertical="center" wrapText="1"/>
    </xf>
    <xf numFmtId="164" fontId="18" fillId="0" borderId="20" xfId="2" applyNumberFormat="1" applyFont="1" applyFill="1" applyBorder="1" applyAlignment="1">
      <alignment horizontal="center" vertical="center" wrapText="1"/>
    </xf>
    <xf numFmtId="164" fontId="4" fillId="0" borderId="18" xfId="2" applyNumberFormat="1" applyFont="1" applyFill="1" applyBorder="1" applyAlignment="1">
      <alignment horizontal="center" vertical="center" wrapText="1"/>
    </xf>
    <xf numFmtId="164" fontId="4" fillId="0" borderId="22" xfId="2" applyNumberFormat="1" applyFont="1" applyFill="1" applyBorder="1" applyAlignment="1">
      <alignment horizontal="center" vertical="center" wrapText="1"/>
    </xf>
    <xf numFmtId="164" fontId="4" fillId="0" borderId="16" xfId="2" applyNumberFormat="1" applyFont="1" applyFill="1" applyBorder="1" applyAlignment="1">
      <alignment horizontal="center" vertical="center" wrapText="1"/>
    </xf>
    <xf numFmtId="164" fontId="4" fillId="0" borderId="13" xfId="2" applyNumberFormat="1" applyFont="1" applyFill="1" applyBorder="1" applyAlignment="1">
      <alignment horizontal="center" vertical="center" wrapText="1"/>
    </xf>
    <xf numFmtId="164" fontId="4" fillId="0" borderId="17" xfId="2" applyNumberFormat="1" applyFont="1" applyFill="1" applyBorder="1" applyAlignment="1">
      <alignment horizontal="center" vertical="center" wrapText="1"/>
    </xf>
    <xf numFmtId="0" fontId="33" fillId="0" borderId="13" xfId="0" applyFont="1" applyBorder="1" applyAlignment="1">
      <alignment horizontal="right" wrapText="1"/>
    </xf>
    <xf numFmtId="0" fontId="25" fillId="0" borderId="0" xfId="0" applyFont="1" applyAlignment="1">
      <alignment horizontal="center" vertical="center" wrapText="1"/>
    </xf>
    <xf numFmtId="164" fontId="25" fillId="0" borderId="15" xfId="2" applyNumberFormat="1" applyFont="1" applyFill="1" applyBorder="1" applyAlignment="1">
      <alignment horizontal="center" vertical="center" wrapText="1"/>
    </xf>
    <xf numFmtId="164" fontId="25" fillId="0" borderId="20" xfId="2" applyNumberFormat="1" applyFont="1" applyFill="1" applyBorder="1" applyAlignment="1">
      <alignment horizontal="center" vertical="center"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4" fontId="25" fillId="0" borderId="14" xfId="2" applyNumberFormat="1" applyFont="1" applyFill="1" applyBorder="1" applyAlignment="1">
      <alignment horizontal="center" vertical="center" wrapText="1"/>
    </xf>
    <xf numFmtId="164" fontId="25" fillId="0" borderId="19" xfId="2" applyNumberFormat="1" applyFont="1" applyFill="1" applyBorder="1" applyAlignment="1">
      <alignment horizontal="center" vertical="center" wrapText="1"/>
    </xf>
    <xf numFmtId="164" fontId="49" fillId="0" borderId="15" xfId="2" applyNumberFormat="1" applyFont="1" applyBorder="1" applyAlignment="1">
      <alignment horizontal="center" vertical="center" wrapText="1"/>
    </xf>
    <xf numFmtId="164" fontId="49" fillId="0" borderId="20" xfId="2" applyNumberFormat="1" applyFont="1" applyBorder="1" applyAlignment="1">
      <alignment horizontal="center" vertical="center" wrapText="1"/>
    </xf>
    <xf numFmtId="164" fontId="25" fillId="0" borderId="18" xfId="2" applyNumberFormat="1" applyFont="1" applyFill="1" applyBorder="1" applyAlignment="1">
      <alignment horizontal="center" vertical="center" wrapText="1"/>
    </xf>
    <xf numFmtId="164"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164"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4" fontId="98" fillId="0" borderId="73" xfId="7" applyNumberFormat="1" applyFont="1" applyBorder="1" applyAlignment="1">
      <alignment horizontal="center" vertical="center" wrapText="1"/>
    </xf>
    <xf numFmtId="0" fontId="101" fillId="0" borderId="109" xfId="7" applyFont="1" applyBorder="1"/>
    <xf numFmtId="164" fontId="100" fillId="0" borderId="73" xfId="7" applyNumberFormat="1" applyFont="1" applyBorder="1" applyAlignment="1">
      <alignment horizontal="center" vertical="center" wrapText="1"/>
    </xf>
    <xf numFmtId="164"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4" fontId="98" fillId="0" borderId="72" xfId="7" applyNumberFormat="1" applyFont="1" applyBorder="1" applyAlignment="1">
      <alignment horizontal="center" vertical="center" wrapText="1"/>
    </xf>
    <xf numFmtId="0" fontId="101" fillId="0" borderId="136" xfId="7" applyFont="1" applyBorder="1"/>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106" fillId="0" borderId="0" xfId="12" applyFont="1" applyAlignment="1">
      <alignment horizontal="center" vertical="center"/>
    </xf>
    <xf numFmtId="0" fontId="0" fillId="0" borderId="0" xfId="0"/>
    <xf numFmtId="164"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164" fontId="4" fillId="0" borderId="73" xfId="0" applyNumberFormat="1" applyFont="1" applyBorder="1" applyAlignment="1">
      <alignment horizontal="center" vertical="center" wrapText="1"/>
    </xf>
    <xf numFmtId="0" fontId="55" fillId="0" borderId="109"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06" fillId="0" borderId="0" xfId="0" applyFont="1" applyAlignment="1">
      <alignment horizontal="center" vertical="center"/>
    </xf>
    <xf numFmtId="164" fontId="4" fillId="0" borderId="72" xfId="0" applyNumberFormat="1" applyFont="1" applyBorder="1" applyAlignment="1">
      <alignment horizontal="center" vertical="center" wrapText="1"/>
    </xf>
    <xf numFmtId="0" fontId="55" fillId="0" borderId="136" xfId="0" applyFont="1" applyBorder="1"/>
    <xf numFmtId="164" fontId="4" fillId="0" borderId="73" xfId="0" applyNumberFormat="1" applyFont="1" applyBorder="1" applyAlignment="1">
      <alignment horizontal="left" vertical="center" wrapText="1"/>
    </xf>
    <xf numFmtId="164" fontId="18" fillId="0" borderId="73" xfId="0" applyNumberFormat="1" applyFont="1" applyBorder="1" applyAlignment="1">
      <alignment horizontal="center" vertical="center" wrapText="1"/>
    </xf>
    <xf numFmtId="164" fontId="4" fillId="0" borderId="74" xfId="0" applyNumberFormat="1" applyFont="1" applyBorder="1" applyAlignment="1">
      <alignment horizontal="center" vertical="center" wrapText="1"/>
    </xf>
    <xf numFmtId="0" fontId="55" fillId="0" borderId="204" xfId="0" applyFont="1" applyBorder="1"/>
    <xf numFmtId="164" fontId="140" fillId="0" borderId="116" xfId="0" applyNumberFormat="1" applyFont="1" applyBorder="1" applyAlignment="1">
      <alignment horizontal="center" wrapText="1"/>
    </xf>
    <xf numFmtId="0" fontId="101" fillId="0" borderId="109" xfId="0" applyFont="1" applyBorder="1"/>
    <xf numFmtId="164" fontId="137" fillId="0" borderId="116" xfId="0" applyNumberFormat="1" applyFont="1" applyBorder="1" applyAlignment="1">
      <alignment horizontal="center" wrapText="1"/>
    </xf>
    <xf numFmtId="164"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0" fontId="139" fillId="0" borderId="0" xfId="0" applyFont="1" applyAlignment="1">
      <alignment horizontal="center"/>
    </xf>
    <xf numFmtId="0" fontId="5" fillId="0" borderId="13" xfId="0" applyFont="1" applyBorder="1" applyAlignment="1">
      <alignment horizontal="center" wrapText="1"/>
    </xf>
    <xf numFmtId="0" fontId="22" fillId="0" borderId="0" xfId="0" applyFont="1" applyAlignment="1">
      <alignment horizontal="left" wrapText="1"/>
    </xf>
    <xf numFmtId="164" fontId="114" fillId="0" borderId="73" xfId="11" applyNumberFormat="1" applyFont="1" applyBorder="1" applyAlignment="1">
      <alignment horizontal="center" vertical="center" wrapText="1"/>
    </xf>
    <xf numFmtId="0" fontId="118" fillId="0" borderId="109" xfId="11" applyFont="1" applyBorder="1" applyAlignment="1">
      <alignment horizontal="center" vertical="center"/>
    </xf>
    <xf numFmtId="0" fontId="118" fillId="0" borderId="109" xfId="11" applyFont="1" applyBorder="1"/>
    <xf numFmtId="164" fontId="114" fillId="0" borderId="74" xfId="11" applyNumberFormat="1" applyFont="1" applyBorder="1" applyAlignment="1">
      <alignment horizontal="center" vertical="center" wrapText="1"/>
    </xf>
    <xf numFmtId="0" fontId="118" fillId="0" borderId="204" xfId="11" applyFont="1" applyBorder="1"/>
    <xf numFmtId="164"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0" fontId="115" fillId="0" borderId="0" xfId="11" applyFont="1" applyAlignment="1">
      <alignment horizontal="center" vertical="center"/>
    </xf>
    <xf numFmtId="0" fontId="113" fillId="0" borderId="0" xfId="11" applyFont="1"/>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6" fillId="0" borderId="0" xfId="11" applyFont="1" applyAlignment="1">
      <alignment horizontal="center" vertical="center"/>
    </xf>
    <xf numFmtId="164"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0" fontId="118" fillId="0" borderId="109" xfId="11" applyFont="1" applyBorder="1" applyAlignment="1">
      <alignment horizontal="center"/>
    </xf>
    <xf numFmtId="164" fontId="4" fillId="0" borderId="15" xfId="2" applyNumberFormat="1" applyFont="1" applyFill="1" applyBorder="1" applyAlignment="1">
      <alignment horizontal="left" vertical="center" wrapText="1"/>
    </xf>
    <xf numFmtId="164" fontId="4" fillId="0" borderId="20" xfId="2" applyNumberFormat="1" applyFont="1" applyFill="1" applyBorder="1" applyAlignment="1">
      <alignment horizontal="left" vertical="center" wrapText="1"/>
    </xf>
    <xf numFmtId="164" fontId="4" fillId="0" borderId="218" xfId="2" applyNumberFormat="1" applyFont="1" applyFill="1" applyBorder="1" applyAlignment="1">
      <alignment horizontal="center" vertical="center" wrapText="1"/>
    </xf>
    <xf numFmtId="164" fontId="4" fillId="0" borderId="221" xfId="2" applyNumberFormat="1" applyFont="1" applyFill="1" applyBorder="1" applyAlignment="1">
      <alignment horizontal="center" vertical="center" wrapText="1"/>
    </xf>
    <xf numFmtId="164" fontId="4" fillId="0" borderId="217" xfId="2" applyNumberFormat="1" applyFont="1" applyFill="1" applyBorder="1" applyAlignment="1">
      <alignment horizontal="center" vertical="center" wrapText="1"/>
    </xf>
    <xf numFmtId="164" fontId="4" fillId="0" borderId="220" xfId="2" applyNumberFormat="1" applyFont="1" applyFill="1" applyBorder="1" applyAlignment="1">
      <alignment horizontal="center" vertical="center" wrapText="1"/>
    </xf>
    <xf numFmtId="164" fontId="18" fillId="0" borderId="217" xfId="2" applyNumberFormat="1" applyFont="1" applyFill="1" applyBorder="1" applyAlignment="1">
      <alignment horizontal="center" vertical="center" wrapText="1"/>
    </xf>
    <xf numFmtId="164" fontId="18"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0" fontId="17" fillId="0" borderId="0" xfId="0" applyFont="1" applyAlignment="1">
      <alignment horizontal="center" vertical="center"/>
    </xf>
    <xf numFmtId="164" fontId="4" fillId="0" borderId="216" xfId="2" applyNumberFormat="1" applyFont="1" applyFill="1" applyBorder="1" applyAlignment="1">
      <alignment horizontal="center" vertical="center" wrapText="1"/>
    </xf>
    <xf numFmtId="164" fontId="4" fillId="0" borderId="219" xfId="2" applyNumberFormat="1" applyFont="1" applyFill="1" applyBorder="1" applyAlignment="1">
      <alignment horizontal="center" vertical="center" wrapText="1"/>
    </xf>
    <xf numFmtId="164" fontId="4" fillId="0" borderId="24" xfId="2" applyNumberFormat="1" applyFont="1" applyFill="1" applyBorder="1" applyAlignment="1">
      <alignment horizontal="center" vertical="center" wrapText="1"/>
    </xf>
    <xf numFmtId="164" fontId="18" fillId="0" borderId="24"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0" fontId="106" fillId="0" borderId="0" xfId="0" applyFont="1" applyAlignment="1">
      <alignment horizontal="center" vertical="center" wrapText="1"/>
    </xf>
    <xf numFmtId="164" fontId="4" fillId="0" borderId="202" xfId="2" applyNumberFormat="1" applyFont="1" applyFill="1" applyBorder="1" applyAlignment="1">
      <alignment horizontal="center" vertical="center" wrapText="1"/>
    </xf>
    <xf numFmtId="0" fontId="10" fillId="0" borderId="0" xfId="0" applyFont="1" applyAlignment="1">
      <alignment horizontal="left" wrapText="1"/>
    </xf>
    <xf numFmtId="0" fontId="55" fillId="0" borderId="0" xfId="0" applyFont="1"/>
    <xf numFmtId="166"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164" fontId="4" fillId="0" borderId="18" xfId="2" applyNumberFormat="1" applyFont="1" applyBorder="1" applyAlignment="1">
      <alignment horizontal="center" vertical="center" wrapText="1"/>
    </xf>
    <xf numFmtId="164" fontId="4" fillId="0" borderId="22" xfId="2" applyNumberFormat="1" applyFont="1" applyBorder="1" applyAlignment="1">
      <alignment horizontal="center" vertical="center" wrapText="1"/>
    </xf>
    <xf numFmtId="164" fontId="4" fillId="0" borderId="15" xfId="2" applyNumberFormat="1" applyFont="1" applyBorder="1" applyAlignment="1">
      <alignment horizontal="center" vertical="center" wrapText="1"/>
    </xf>
    <xf numFmtId="164" fontId="4" fillId="0" borderId="21" xfId="2" applyNumberFormat="1" applyFont="1" applyBorder="1" applyAlignment="1">
      <alignment horizontal="center" vertical="center" wrapText="1"/>
    </xf>
    <xf numFmtId="164" fontId="4" fillId="0" borderId="2" xfId="2" applyNumberFormat="1" applyFont="1" applyBorder="1" applyAlignment="1">
      <alignment horizontal="center" vertical="center" wrapText="1"/>
    </xf>
    <xf numFmtId="0" fontId="55" fillId="0" borderId="110" xfId="0" applyFont="1" applyBorder="1"/>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55" fillId="0" borderId="81" xfId="0" applyFont="1" applyBorder="1"/>
    <xf numFmtId="164"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4" fontId="4" fillId="0" borderId="14" xfId="2" applyNumberFormat="1" applyFont="1" applyBorder="1" applyAlignment="1">
      <alignment horizontal="center" vertical="center" wrapText="1"/>
    </xf>
    <xf numFmtId="164" fontId="4" fillId="0" borderId="38" xfId="2" applyNumberFormat="1"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0" fillId="0" borderId="24" xfId="7" applyFont="1" applyBorder="1" applyAlignment="1">
      <alignment horizontal="center" vertical="center" wrapText="1"/>
    </xf>
    <xf numFmtId="0" fontId="30" fillId="0" borderId="24" xfId="7" applyFont="1" applyBorder="1" applyAlignment="1">
      <alignment horizontal="left" vertical="center" wrapText="1"/>
    </xf>
    <xf numFmtId="0" fontId="31" fillId="0" borderId="34" xfId="7" applyFont="1" applyBorder="1" applyAlignment="1">
      <alignment horizontal="left" vertical="center" wrapText="1"/>
    </xf>
    <xf numFmtId="0" fontId="46" fillId="0" borderId="24" xfId="7" applyFont="1" applyBorder="1" applyAlignment="1">
      <alignment horizontal="left" vertical="center" wrapText="1"/>
    </xf>
    <xf numFmtId="0" fontId="31" fillId="0" borderId="155" xfId="7" applyFont="1" applyBorder="1" applyAlignment="1">
      <alignment horizontal="center" vertical="center"/>
    </xf>
    <xf numFmtId="0" fontId="31" fillId="0" borderId="157" xfId="7" applyFont="1" applyBorder="1" applyAlignment="1">
      <alignment horizontal="center" vertical="center"/>
    </xf>
    <xf numFmtId="0" fontId="31" fillId="0" borderId="156" xfId="7" applyFont="1" applyBorder="1" applyAlignment="1">
      <alignment horizontal="center" vertical="center"/>
    </xf>
    <xf numFmtId="0" fontId="30" fillId="0" borderId="154" xfId="7" applyFont="1" applyBorder="1" applyAlignment="1">
      <alignment horizontal="center" vertical="center"/>
    </xf>
    <xf numFmtId="0" fontId="31" fillId="0" borderId="30" xfId="0" applyFont="1" applyFill="1" applyBorder="1" applyAlignment="1">
      <alignment horizontal="center" vertical="center" wrapText="1"/>
    </xf>
    <xf numFmtId="0" fontId="24" fillId="0" borderId="30" xfId="0" applyFont="1" applyFill="1" applyBorder="1"/>
    <xf numFmtId="0" fontId="31" fillId="0" borderId="34" xfId="0" applyFont="1" applyFill="1" applyBorder="1" applyAlignment="1">
      <alignment horizontal="center" vertical="center" wrapText="1"/>
    </xf>
    <xf numFmtId="0" fontId="24" fillId="0" borderId="34" xfId="0" applyFont="1" applyFill="1" applyBorder="1"/>
    <xf numFmtId="0" fontId="32" fillId="0" borderId="24" xfId="7"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0" fillId="0" borderId="158" xfId="7" applyFont="1" applyBorder="1" applyAlignment="1">
      <alignment horizontal="center" vertical="center"/>
    </xf>
    <xf numFmtId="0" fontId="31" fillId="0" borderId="34" xfId="7" applyFont="1" applyFill="1" applyBorder="1" applyAlignment="1">
      <alignment horizontal="center" vertical="center" wrapText="1"/>
    </xf>
    <xf numFmtId="0" fontId="31" fillId="0" borderId="37" xfId="0" applyFont="1" applyFill="1" applyBorder="1" applyAlignment="1">
      <alignment horizontal="center" vertical="center" wrapText="1"/>
    </xf>
    <xf numFmtId="0" fontId="24" fillId="0" borderId="37" xfId="0" applyFont="1" applyFill="1" applyBorder="1"/>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4" xfId="7" applyFont="1" applyBorder="1" applyAlignment="1">
      <alignment horizontal="left" vertical="center"/>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35" fillId="0" borderId="0" xfId="0" applyFont="1" applyAlignment="1">
      <alignment horizontal="center" vertical="top"/>
    </xf>
    <xf numFmtId="0" fontId="56" fillId="0" borderId="0" xfId="0" applyFont="1" applyAlignment="1">
      <alignment horizontal="center"/>
    </xf>
    <xf numFmtId="0" fontId="56" fillId="0" borderId="0" xfId="0" applyFont="1" applyAlignme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5" dataDxfId="3" headerRowBorderDxfId="4" tableBorderDxfId="2">
  <autoFilter ref="C97:C104" xr:uid="{4185F09C-FA43-FC4E-9938-5D6586EB2A9F}"/>
  <tableColumns count="1">
    <tableColumn id="1" xr3:uid="{A8BB50C9-042B-7A4C-A2C1-A0544BFEB515}" name="74"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640625" style="76" customWidth="1"/>
    <col min="3" max="3" width="53.44140625" style="77" customWidth="1"/>
    <col min="4" max="4" width="77.44140625" style="77" hidden="1" customWidth="1"/>
    <col min="5" max="5" width="17.33203125" style="76" customWidth="1"/>
    <col min="6" max="16384" width="9" style="76"/>
  </cols>
  <sheetData>
    <row r="1" spans="1:5" ht="19.95" customHeight="1">
      <c r="B1" s="393" t="s">
        <v>1</v>
      </c>
    </row>
    <row r="2" spans="1:5" ht="19.95" customHeight="1">
      <c r="B2" s="393" t="s">
        <v>699</v>
      </c>
    </row>
    <row r="3" spans="1:5" ht="19.95" customHeight="1">
      <c r="B3" s="393"/>
    </row>
    <row r="4" spans="1:5" ht="45" customHeight="1">
      <c r="A4" s="2315" t="s">
        <v>2</v>
      </c>
      <c r="B4" s="2315"/>
      <c r="C4" s="2315"/>
      <c r="D4" s="2315"/>
      <c r="E4" s="2315"/>
    </row>
    <row r="5" spans="1:5" s="104" customFormat="1" ht="45" customHeight="1">
      <c r="A5" s="170" t="s">
        <v>3</v>
      </c>
      <c r="B5" s="170" t="s">
        <v>4</v>
      </c>
      <c r="C5" s="171" t="s">
        <v>5</v>
      </c>
      <c r="D5" s="171" t="s">
        <v>6</v>
      </c>
      <c r="E5" s="170" t="s">
        <v>701</v>
      </c>
    </row>
    <row r="6" spans="1:5" s="96" customFormat="1" ht="45" customHeight="1">
      <c r="A6" s="394">
        <v>1</v>
      </c>
      <c r="B6" s="395" t="s">
        <v>8</v>
      </c>
      <c r="C6" s="396" t="s">
        <v>9</v>
      </c>
      <c r="D6" s="154" t="s">
        <v>10</v>
      </c>
      <c r="E6" s="175" t="s">
        <v>702</v>
      </c>
    </row>
    <row r="7" spans="1:5" s="96" customFormat="1" ht="45" customHeight="1">
      <c r="A7" s="394">
        <v>1</v>
      </c>
      <c r="B7" s="395" t="s">
        <v>11</v>
      </c>
      <c r="C7" s="396" t="s">
        <v>12</v>
      </c>
      <c r="D7" s="154" t="s">
        <v>13</v>
      </c>
      <c r="E7" s="175" t="s">
        <v>702</v>
      </c>
    </row>
    <row r="8" spans="1:5" s="96" customFormat="1" ht="45" customHeight="1">
      <c r="A8" s="394">
        <v>1</v>
      </c>
      <c r="B8" s="395" t="s">
        <v>14</v>
      </c>
      <c r="C8" s="396" t="s">
        <v>703</v>
      </c>
      <c r="D8" s="154" t="s">
        <v>16</v>
      </c>
      <c r="E8" s="175" t="s">
        <v>702</v>
      </c>
    </row>
    <row r="9" spans="1:5" s="96" customFormat="1" ht="45" hidden="1" customHeight="1">
      <c r="A9" s="394">
        <v>1</v>
      </c>
      <c r="B9" s="395" t="s">
        <v>17</v>
      </c>
      <c r="C9" s="396" t="s">
        <v>18</v>
      </c>
      <c r="D9" s="154" t="s">
        <v>19</v>
      </c>
      <c r="E9" s="172"/>
    </row>
    <row r="10" spans="1:5" s="96" customFormat="1" ht="45" hidden="1" customHeight="1">
      <c r="A10" s="394">
        <v>1</v>
      </c>
      <c r="B10" s="395" t="s">
        <v>20</v>
      </c>
      <c r="C10" s="396" t="s">
        <v>21</v>
      </c>
      <c r="D10" s="154" t="s">
        <v>22</v>
      </c>
      <c r="E10" s="172"/>
    </row>
    <row r="11" spans="1:5" s="96" customFormat="1" ht="45" customHeight="1">
      <c r="A11" s="394">
        <v>2</v>
      </c>
      <c r="B11" s="395" t="s">
        <v>23</v>
      </c>
      <c r="C11" s="396"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394">
        <v>9</v>
      </c>
      <c r="B20" s="396" t="s">
        <v>49</v>
      </c>
      <c r="C20" s="154" t="s">
        <v>50</v>
      </c>
      <c r="D20" s="154" t="s">
        <v>51</v>
      </c>
      <c r="E20" s="175" t="s">
        <v>704</v>
      </c>
    </row>
    <row r="21" spans="1:5" s="96" customFormat="1" ht="45" customHeight="1">
      <c r="A21" s="394">
        <v>9</v>
      </c>
      <c r="B21" s="396" t="s">
        <v>52</v>
      </c>
      <c r="C21" s="154" t="s">
        <v>50</v>
      </c>
      <c r="D21" s="154" t="s">
        <v>53</v>
      </c>
      <c r="E21" s="172" t="s">
        <v>702</v>
      </c>
    </row>
    <row r="22" spans="1:5" s="96" customFormat="1" ht="45" customHeight="1">
      <c r="A22" s="394">
        <v>9</v>
      </c>
      <c r="B22" s="395" t="s">
        <v>54</v>
      </c>
      <c r="C22" s="154" t="s">
        <v>50</v>
      </c>
      <c r="D22" s="154" t="s">
        <v>55</v>
      </c>
      <c r="E22" s="172" t="s">
        <v>702</v>
      </c>
    </row>
    <row r="23" spans="1:5" s="96" customFormat="1" ht="45" customHeight="1">
      <c r="A23" s="397">
        <v>10</v>
      </c>
      <c r="B23" s="398" t="s">
        <v>56</v>
      </c>
      <c r="C23" s="154" t="s">
        <v>57</v>
      </c>
      <c r="D23" s="154" t="s">
        <v>58</v>
      </c>
      <c r="E23" s="172" t="s">
        <v>706</v>
      </c>
    </row>
    <row r="24" spans="1:5" s="96" customFormat="1" ht="45" customHeight="1">
      <c r="A24" s="397">
        <v>11</v>
      </c>
      <c r="B24" s="398" t="s">
        <v>59</v>
      </c>
      <c r="C24" s="154" t="s">
        <v>60</v>
      </c>
      <c r="D24" s="154" t="s">
        <v>39</v>
      </c>
      <c r="E24" s="172" t="s">
        <v>702</v>
      </c>
    </row>
    <row r="25" spans="1:5" s="96" customFormat="1" ht="115.5" customHeight="1">
      <c r="A25" s="394">
        <v>12</v>
      </c>
      <c r="B25" s="395"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7734375" defaultRowHeight="14.4"/>
  <cols>
    <col min="1" max="1" width="10.44140625" style="2075" customWidth="1"/>
    <col min="2" max="2" width="23.77734375" style="2075"/>
    <col min="3" max="3" width="10" style="2075" customWidth="1"/>
    <col min="4" max="4" width="10.109375" style="2075" customWidth="1"/>
    <col min="5" max="5" width="17" style="2075" customWidth="1"/>
    <col min="6" max="6" width="12" style="2075" customWidth="1"/>
    <col min="7" max="7" width="11.44140625" style="2075" customWidth="1"/>
    <col min="8" max="8" width="10.6640625" style="2075" customWidth="1"/>
    <col min="9" max="9" width="9.33203125" style="2075" customWidth="1"/>
    <col min="10" max="10" width="14.44140625" style="2075" customWidth="1"/>
    <col min="11" max="16384" width="23.77734375" style="2075"/>
  </cols>
  <sheetData>
    <row r="1" spans="1:19" ht="15.6">
      <c r="A1" s="2383" t="s">
        <v>699</v>
      </c>
      <c r="B1" s="2383"/>
      <c r="C1" s="2383"/>
      <c r="D1" s="2239"/>
      <c r="E1" s="2239"/>
      <c r="F1" s="2239"/>
      <c r="G1" s="2239"/>
      <c r="H1" s="2239"/>
      <c r="I1" s="2239"/>
      <c r="J1" s="2240"/>
      <c r="K1" s="2384"/>
      <c r="L1" s="2384"/>
      <c r="M1" s="2384"/>
      <c r="N1" s="2384"/>
      <c r="O1" s="2384"/>
      <c r="P1" s="2384"/>
      <c r="Q1" s="2241"/>
      <c r="R1" s="2241"/>
      <c r="S1" s="2242" t="s">
        <v>210</v>
      </c>
    </row>
    <row r="2" spans="1:19">
      <c r="A2" s="2385" t="s">
        <v>2381</v>
      </c>
      <c r="B2" s="2385"/>
      <c r="C2" s="2385"/>
      <c r="D2" s="2243"/>
      <c r="E2" s="2243"/>
      <c r="F2" s="2243"/>
      <c r="G2" s="2243"/>
      <c r="H2" s="2243"/>
      <c r="I2" s="2243"/>
      <c r="J2" s="2240"/>
      <c r="K2" s="2384"/>
      <c r="L2" s="2384"/>
      <c r="M2" s="2384"/>
      <c r="N2" s="2384"/>
      <c r="O2" s="2384"/>
      <c r="P2" s="2384"/>
      <c r="Q2" s="2241"/>
      <c r="R2" s="2241"/>
      <c r="S2" s="2241"/>
    </row>
    <row r="3" spans="1:19" ht="15.6">
      <c r="A3" s="2386" t="s">
        <v>211</v>
      </c>
      <c r="B3" s="2386"/>
      <c r="C3" s="2386"/>
      <c r="D3" s="2386"/>
      <c r="E3" s="2386"/>
      <c r="F3" s="2386"/>
      <c r="G3" s="2386"/>
      <c r="H3" s="2386"/>
      <c r="I3" s="2386"/>
      <c r="J3" s="2386"/>
      <c r="K3" s="2386"/>
      <c r="L3" s="2386"/>
      <c r="M3" s="2386"/>
      <c r="N3" s="2386"/>
      <c r="O3" s="2386"/>
      <c r="P3" s="2386"/>
      <c r="Q3" s="2386"/>
      <c r="R3" s="2386"/>
      <c r="S3" s="2386"/>
    </row>
    <row r="4" spans="1:19" ht="15.6">
      <c r="A4" s="2382" t="s">
        <v>212</v>
      </c>
      <c r="B4" s="2382"/>
      <c r="C4" s="2382"/>
      <c r="D4" s="2382"/>
      <c r="E4" s="2382"/>
      <c r="F4" s="2382"/>
      <c r="G4" s="2382"/>
      <c r="H4" s="2382"/>
      <c r="I4" s="2382"/>
      <c r="J4" s="2382"/>
      <c r="K4" s="2382"/>
      <c r="L4" s="2382"/>
      <c r="M4" s="2382"/>
      <c r="N4" s="2382"/>
      <c r="O4" s="2382"/>
      <c r="P4" s="2382"/>
      <c r="Q4" s="2382"/>
      <c r="R4" s="2382"/>
      <c r="S4" s="2382"/>
    </row>
    <row r="5" spans="1:19" ht="16.2">
      <c r="A5" s="2387" t="s">
        <v>1887</v>
      </c>
      <c r="B5" s="2387"/>
      <c r="C5" s="2387"/>
      <c r="D5" s="2387"/>
      <c r="E5" s="2387"/>
      <c r="F5" s="2387"/>
      <c r="G5" s="2387"/>
      <c r="H5" s="2387"/>
      <c r="I5" s="2387"/>
      <c r="J5" s="2387"/>
      <c r="K5" s="2387"/>
      <c r="L5" s="2387"/>
      <c r="M5" s="2387"/>
      <c r="N5" s="2387"/>
      <c r="O5" s="2387"/>
      <c r="P5" s="2387"/>
      <c r="Q5" s="2387"/>
      <c r="R5" s="2387"/>
      <c r="S5" s="2387"/>
    </row>
    <row r="6" spans="1:19" ht="15" thickBot="1">
      <c r="A6" s="2244"/>
      <c r="B6" s="2244"/>
      <c r="C6" s="2244"/>
      <c r="D6" s="2244"/>
      <c r="E6" s="2244"/>
      <c r="F6" s="2244"/>
      <c r="G6" s="2244"/>
      <c r="H6" s="2244"/>
      <c r="I6" s="2244"/>
      <c r="J6" s="2244"/>
      <c r="K6" s="2244"/>
      <c r="L6" s="2244"/>
      <c r="M6" s="2244"/>
      <c r="N6" s="2244"/>
      <c r="O6" s="2244"/>
      <c r="P6" s="2244" t="s">
        <v>213</v>
      </c>
      <c r="Q6" s="2244"/>
      <c r="R6" s="2244"/>
      <c r="S6" s="2245"/>
    </row>
    <row r="7" spans="1:19" ht="15" thickTop="1">
      <c r="A7" s="2341" t="s">
        <v>68</v>
      </c>
      <c r="B7" s="2336" t="s">
        <v>214</v>
      </c>
      <c r="C7" s="2336" t="s">
        <v>215</v>
      </c>
      <c r="D7" s="2336" t="s">
        <v>216</v>
      </c>
      <c r="E7" s="2073"/>
      <c r="F7" s="2336" t="s">
        <v>217</v>
      </c>
      <c r="G7" s="2336" t="s">
        <v>218</v>
      </c>
      <c r="H7" s="2336" t="s">
        <v>219</v>
      </c>
      <c r="I7" s="2343" t="s">
        <v>220</v>
      </c>
      <c r="J7" s="2336" t="s">
        <v>221</v>
      </c>
      <c r="K7" s="2347" t="s">
        <v>222</v>
      </c>
      <c r="L7" s="2348"/>
      <c r="M7" s="2349"/>
      <c r="N7" s="2336" t="s">
        <v>223</v>
      </c>
      <c r="O7" s="2336" t="s">
        <v>224</v>
      </c>
      <c r="P7" s="2336" t="s">
        <v>225</v>
      </c>
      <c r="Q7" s="2336" t="s">
        <v>226</v>
      </c>
      <c r="R7" s="2336" t="s">
        <v>227</v>
      </c>
      <c r="S7" s="2345" t="s">
        <v>7</v>
      </c>
    </row>
    <row r="8" spans="1:19" ht="49.05" customHeight="1">
      <c r="A8" s="2342"/>
      <c r="B8" s="2337"/>
      <c r="C8" s="2337"/>
      <c r="D8" s="2337"/>
      <c r="E8" s="2074" t="s">
        <v>2382</v>
      </c>
      <c r="F8" s="2337"/>
      <c r="G8" s="2337"/>
      <c r="H8" s="2337"/>
      <c r="I8" s="2344"/>
      <c r="J8" s="2337"/>
      <c r="K8" s="121" t="s">
        <v>228</v>
      </c>
      <c r="L8" s="121" t="s">
        <v>229</v>
      </c>
      <c r="M8" s="121" t="s">
        <v>230</v>
      </c>
      <c r="N8" s="2337"/>
      <c r="O8" s="2337"/>
      <c r="P8" s="2337"/>
      <c r="Q8" s="2337"/>
      <c r="R8" s="2337"/>
      <c r="S8" s="2346"/>
    </row>
    <row r="9" spans="1:19" ht="26.4">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246" t="s">
        <v>79</v>
      </c>
      <c r="B10" s="2247" t="s">
        <v>2383</v>
      </c>
      <c r="C10" s="2248">
        <v>185</v>
      </c>
      <c r="D10" s="2248"/>
      <c r="E10" s="2248"/>
      <c r="F10" s="2248">
        <v>32</v>
      </c>
      <c r="G10" s="2248"/>
      <c r="H10" s="2248">
        <v>710</v>
      </c>
      <c r="I10" s="2248">
        <v>6684.4</v>
      </c>
      <c r="J10" s="2248">
        <v>2721.25</v>
      </c>
      <c r="K10" s="2248"/>
      <c r="L10" s="2248"/>
      <c r="M10" s="2248"/>
      <c r="N10" s="2248"/>
      <c r="O10" s="2248"/>
      <c r="P10" s="2248"/>
      <c r="Q10" s="2248"/>
      <c r="R10" s="2248"/>
      <c r="S10" s="2249"/>
    </row>
    <row r="11" spans="1:19" ht="26.4">
      <c r="A11" s="2250" t="s">
        <v>81</v>
      </c>
      <c r="B11" s="2251" t="s">
        <v>247</v>
      </c>
      <c r="C11" s="2252"/>
      <c r="D11" s="2252"/>
      <c r="E11" s="2252"/>
      <c r="F11" s="2252"/>
      <c r="G11" s="2252"/>
      <c r="H11" s="2252"/>
      <c r="I11" s="2252"/>
      <c r="J11" s="2252"/>
      <c r="K11" s="2252"/>
      <c r="L11" s="2252"/>
      <c r="M11" s="2252"/>
      <c r="N11" s="2252"/>
      <c r="O11" s="2252"/>
      <c r="P11" s="2252"/>
      <c r="Q11" s="2252"/>
      <c r="R11" s="2252"/>
      <c r="S11" s="2253"/>
    </row>
    <row r="12" spans="1:19">
      <c r="A12" s="2254">
        <v>1</v>
      </c>
      <c r="B12" s="2255" t="s">
        <v>248</v>
      </c>
      <c r="C12" s="2256"/>
      <c r="D12" s="2256"/>
      <c r="E12" s="2256"/>
      <c r="F12" s="2256"/>
      <c r="G12" s="2256"/>
      <c r="H12" s="2256"/>
      <c r="I12" s="2256"/>
      <c r="J12" s="2256"/>
      <c r="K12" s="2256"/>
      <c r="L12" s="2256"/>
      <c r="M12" s="2256"/>
      <c r="N12" s="2256"/>
      <c r="O12" s="2256"/>
      <c r="P12" s="2256"/>
      <c r="Q12" s="2256"/>
      <c r="R12" s="2256"/>
      <c r="S12" s="2257"/>
    </row>
    <row r="13" spans="1:19">
      <c r="A13" s="2258" t="s">
        <v>249</v>
      </c>
      <c r="B13" s="2259" t="s">
        <v>250</v>
      </c>
      <c r="C13" s="2260"/>
      <c r="D13" s="2260"/>
      <c r="E13" s="2260"/>
      <c r="F13" s="2260"/>
      <c r="G13" s="2260"/>
      <c r="H13" s="2260"/>
      <c r="I13" s="2260"/>
      <c r="J13" s="2261"/>
      <c r="K13" s="2262"/>
      <c r="L13" s="2262"/>
      <c r="M13" s="2262"/>
      <c r="N13" s="2262"/>
      <c r="O13" s="2262"/>
      <c r="P13" s="2262"/>
      <c r="Q13" s="2262"/>
      <c r="R13" s="2262"/>
      <c r="S13" s="2263"/>
    </row>
    <row r="14" spans="1:19" ht="26.4">
      <c r="A14" s="2258">
        <v>1.1000000000000001</v>
      </c>
      <c r="B14" s="2259" t="s">
        <v>2384</v>
      </c>
      <c r="C14" s="2261">
        <v>120</v>
      </c>
      <c r="D14" s="2260"/>
      <c r="E14" s="2260"/>
      <c r="F14" s="2261">
        <v>6</v>
      </c>
      <c r="G14" s="2260"/>
      <c r="H14" s="2261">
        <v>216</v>
      </c>
      <c r="I14" s="2261">
        <v>1604</v>
      </c>
      <c r="J14" s="2261">
        <v>577.5</v>
      </c>
      <c r="K14" s="2262"/>
      <c r="L14" s="2262"/>
      <c r="M14" s="2262"/>
      <c r="N14" s="2262"/>
      <c r="O14" s="2262"/>
      <c r="P14" s="2262"/>
      <c r="Q14" s="2262"/>
      <c r="R14" s="2262"/>
      <c r="S14" s="2263"/>
    </row>
    <row r="15" spans="1:19" ht="39.6">
      <c r="A15" s="2264" t="s">
        <v>251</v>
      </c>
      <c r="B15" s="2265" t="s">
        <v>2385</v>
      </c>
      <c r="C15" s="2266">
        <v>5</v>
      </c>
      <c r="D15" s="2267">
        <v>1</v>
      </c>
      <c r="E15" s="2267" t="s">
        <v>2386</v>
      </c>
      <c r="F15" s="2267">
        <v>1</v>
      </c>
      <c r="G15" s="2267">
        <v>1</v>
      </c>
      <c r="H15" s="2267">
        <v>12</v>
      </c>
      <c r="I15" s="2268">
        <v>60</v>
      </c>
      <c r="J15" s="2261">
        <v>82.5</v>
      </c>
      <c r="K15" s="2269" t="s">
        <v>2387</v>
      </c>
      <c r="L15" s="2262"/>
      <c r="M15" s="2262"/>
      <c r="N15" s="2262"/>
      <c r="O15" s="2262"/>
      <c r="P15" s="2262"/>
      <c r="Q15" s="2262"/>
      <c r="R15" s="2262"/>
      <c r="S15" s="2263"/>
    </row>
    <row r="16" spans="1:19" ht="26.4">
      <c r="A16" s="2270" t="s">
        <v>253</v>
      </c>
      <c r="B16" s="2265" t="s">
        <v>2388</v>
      </c>
      <c r="C16" s="2266">
        <v>4</v>
      </c>
      <c r="D16" s="2271">
        <v>1</v>
      </c>
      <c r="E16" s="2267" t="s">
        <v>2386</v>
      </c>
      <c r="F16" s="2271">
        <v>1</v>
      </c>
      <c r="G16" s="2271">
        <v>1</v>
      </c>
      <c r="H16" s="2271">
        <v>12</v>
      </c>
      <c r="I16" s="2268">
        <v>48</v>
      </c>
      <c r="J16" s="2261">
        <v>66</v>
      </c>
      <c r="K16" s="2269" t="s">
        <v>2389</v>
      </c>
      <c r="L16" s="2262"/>
      <c r="M16" s="2262"/>
      <c r="N16" s="2262"/>
      <c r="O16" s="2262"/>
      <c r="P16" s="2262"/>
      <c r="Q16" s="2262"/>
      <c r="R16" s="2262"/>
      <c r="S16" s="2263"/>
    </row>
    <row r="17" spans="1:19" ht="26.4">
      <c r="A17" s="2272" t="s">
        <v>254</v>
      </c>
      <c r="B17" s="2265" t="s">
        <v>2390</v>
      </c>
      <c r="C17" s="2266">
        <v>3</v>
      </c>
      <c r="D17" s="2267">
        <v>1</v>
      </c>
      <c r="E17" s="2267" t="s">
        <v>2386</v>
      </c>
      <c r="F17" s="2267">
        <v>1</v>
      </c>
      <c r="G17" s="2267">
        <v>1</v>
      </c>
      <c r="H17" s="2267">
        <v>12</v>
      </c>
      <c r="I17" s="2268">
        <v>36</v>
      </c>
      <c r="J17" s="2261">
        <v>49.5</v>
      </c>
      <c r="K17" s="2269" t="s">
        <v>2391</v>
      </c>
      <c r="L17" s="2262"/>
      <c r="M17" s="2262"/>
      <c r="N17" s="2262"/>
      <c r="O17" s="2262"/>
      <c r="P17" s="2262"/>
      <c r="Q17" s="2262"/>
      <c r="R17" s="2262"/>
      <c r="S17" s="2263"/>
    </row>
    <row r="18" spans="1:19" ht="39.6">
      <c r="A18" s="2264" t="s">
        <v>255</v>
      </c>
      <c r="B18" s="2265" t="s">
        <v>2392</v>
      </c>
      <c r="C18" s="2266">
        <v>5</v>
      </c>
      <c r="D18" s="2271">
        <v>1</v>
      </c>
      <c r="E18" s="2267" t="s">
        <v>2386</v>
      </c>
      <c r="F18" s="2267">
        <v>1</v>
      </c>
      <c r="G18" s="2267">
        <v>1</v>
      </c>
      <c r="H18" s="2267">
        <v>40</v>
      </c>
      <c r="I18" s="2268">
        <v>200</v>
      </c>
      <c r="J18" s="2261">
        <v>82.5</v>
      </c>
      <c r="K18" s="2269" t="s">
        <v>2387</v>
      </c>
      <c r="L18" s="2262"/>
      <c r="M18" s="2262"/>
      <c r="N18" s="2262"/>
      <c r="O18" s="2262"/>
      <c r="P18" s="2262"/>
      <c r="Q18" s="2262"/>
      <c r="R18" s="2262"/>
      <c r="S18" s="2263"/>
    </row>
    <row r="19" spans="1:19" ht="39.6">
      <c r="A19" s="2270" t="s">
        <v>256</v>
      </c>
      <c r="B19" s="2273" t="s">
        <v>2393</v>
      </c>
      <c r="C19" s="2274">
        <v>4</v>
      </c>
      <c r="D19" s="2271">
        <v>1</v>
      </c>
      <c r="E19" s="2267" t="s">
        <v>2386</v>
      </c>
      <c r="F19" s="2271">
        <v>1</v>
      </c>
      <c r="G19" s="2267">
        <v>2</v>
      </c>
      <c r="H19" s="2267">
        <v>70</v>
      </c>
      <c r="I19" s="2268">
        <v>560</v>
      </c>
      <c r="J19" s="2261">
        <v>132</v>
      </c>
      <c r="K19" s="2269" t="s">
        <v>2394</v>
      </c>
      <c r="L19" s="2262"/>
      <c r="M19" s="2262"/>
      <c r="N19" s="2262"/>
      <c r="O19" s="2262"/>
      <c r="P19" s="2262"/>
      <c r="Q19" s="2262"/>
      <c r="R19" s="2262"/>
      <c r="S19" s="2263"/>
    </row>
    <row r="20" spans="1:19" ht="52.8">
      <c r="A20" s="2272" t="s">
        <v>257</v>
      </c>
      <c r="B20" s="2273" t="s">
        <v>2393</v>
      </c>
      <c r="C20" s="2274">
        <v>5</v>
      </c>
      <c r="D20" s="2267">
        <v>1</v>
      </c>
      <c r="E20" s="2267" t="s">
        <v>2386</v>
      </c>
      <c r="F20" s="2267">
        <v>1</v>
      </c>
      <c r="G20" s="2267">
        <v>2</v>
      </c>
      <c r="H20" s="2267">
        <v>70</v>
      </c>
      <c r="I20" s="2268">
        <v>700</v>
      </c>
      <c r="J20" s="2261">
        <v>165</v>
      </c>
      <c r="K20" s="2269" t="s">
        <v>2395</v>
      </c>
      <c r="L20" s="2262"/>
      <c r="M20" s="2262"/>
      <c r="N20" s="2262"/>
      <c r="O20" s="2262"/>
      <c r="P20" s="2262"/>
      <c r="Q20" s="2262"/>
      <c r="R20" s="2262"/>
      <c r="S20" s="2263"/>
    </row>
    <row r="21" spans="1:19" ht="26.4">
      <c r="A21" s="2275">
        <v>1.2</v>
      </c>
      <c r="B21" s="2259" t="s">
        <v>2396</v>
      </c>
      <c r="C21" s="2274">
        <v>65</v>
      </c>
      <c r="D21" s="2267"/>
      <c r="E21" s="2267"/>
      <c r="F21" s="2276">
        <v>26</v>
      </c>
      <c r="G21" s="2267"/>
      <c r="H21" s="2276">
        <v>494</v>
      </c>
      <c r="I21" s="2277">
        <v>5080.3999999999996</v>
      </c>
      <c r="J21" s="2261">
        <v>2143.75</v>
      </c>
      <c r="K21" s="2269"/>
      <c r="L21" s="2262"/>
      <c r="M21" s="2262"/>
      <c r="N21" s="2262"/>
      <c r="O21" s="2262"/>
      <c r="P21" s="2262"/>
      <c r="Q21" s="2262"/>
      <c r="R21" s="2262"/>
      <c r="S21" s="2263"/>
    </row>
    <row r="22" spans="1:19" ht="26.4">
      <c r="A22" s="2264" t="s">
        <v>716</v>
      </c>
      <c r="B22" s="2265" t="s">
        <v>2397</v>
      </c>
      <c r="C22" s="2266">
        <v>5</v>
      </c>
      <c r="D22" s="2267">
        <v>1</v>
      </c>
      <c r="E22" s="2267" t="s">
        <v>2398</v>
      </c>
      <c r="F22" s="2267">
        <v>1</v>
      </c>
      <c r="G22" s="2267">
        <v>1</v>
      </c>
      <c r="H22" s="2267">
        <v>12</v>
      </c>
      <c r="I22" s="2268">
        <v>60</v>
      </c>
      <c r="J22" s="2261">
        <v>82.5</v>
      </c>
      <c r="K22" s="2269" t="s">
        <v>2399</v>
      </c>
      <c r="L22" s="2269"/>
      <c r="M22" s="2269"/>
      <c r="N22" s="2269"/>
      <c r="O22" s="2269"/>
      <c r="P22" s="2269"/>
      <c r="Q22" s="2269"/>
      <c r="R22" s="2269"/>
      <c r="S22" s="2278"/>
    </row>
    <row r="23" spans="1:19" ht="39.6">
      <c r="A23" s="2270" t="s">
        <v>717</v>
      </c>
      <c r="B23" s="2265" t="s">
        <v>2400</v>
      </c>
      <c r="C23" s="2266">
        <v>4</v>
      </c>
      <c r="D23" s="2271">
        <v>1</v>
      </c>
      <c r="E23" s="2267" t="s">
        <v>2398</v>
      </c>
      <c r="F23" s="2267">
        <v>1</v>
      </c>
      <c r="G23" s="2267">
        <v>1</v>
      </c>
      <c r="H23" s="2267">
        <v>12</v>
      </c>
      <c r="I23" s="2268">
        <v>48</v>
      </c>
      <c r="J23" s="2261">
        <v>66</v>
      </c>
      <c r="K23" s="2269" t="s">
        <v>2401</v>
      </c>
      <c r="L23" s="2269"/>
      <c r="M23" s="2269"/>
      <c r="N23" s="2269"/>
      <c r="O23" s="2269"/>
      <c r="P23" s="2269"/>
      <c r="Q23" s="2269"/>
      <c r="R23" s="2269"/>
      <c r="S23" s="2278"/>
    </row>
    <row r="24" spans="1:19" ht="26.4">
      <c r="A24" s="2272" t="s">
        <v>718</v>
      </c>
      <c r="B24" s="2265" t="s">
        <v>2402</v>
      </c>
      <c r="C24" s="2266">
        <v>5</v>
      </c>
      <c r="D24" s="2267">
        <v>1.24</v>
      </c>
      <c r="E24" s="2267" t="s">
        <v>2398</v>
      </c>
      <c r="F24" s="2267">
        <v>1</v>
      </c>
      <c r="G24" s="2267">
        <v>1</v>
      </c>
      <c r="H24" s="2267">
        <v>12</v>
      </c>
      <c r="I24" s="2268">
        <v>74.400000000000006</v>
      </c>
      <c r="J24" s="2261">
        <v>75</v>
      </c>
      <c r="K24" s="2269" t="s">
        <v>2403</v>
      </c>
      <c r="L24" s="2269"/>
      <c r="M24" s="2269"/>
      <c r="N24" s="2269"/>
      <c r="O24" s="2269"/>
      <c r="P24" s="2269"/>
      <c r="Q24" s="2269"/>
      <c r="R24" s="2269"/>
      <c r="S24" s="2278"/>
    </row>
    <row r="25" spans="1:19" ht="26.4">
      <c r="A25" s="2264" t="s">
        <v>721</v>
      </c>
      <c r="B25" s="2265" t="s">
        <v>2404</v>
      </c>
      <c r="C25" s="2266">
        <v>3</v>
      </c>
      <c r="D25" s="2271">
        <v>1</v>
      </c>
      <c r="E25" s="2267" t="s">
        <v>2398</v>
      </c>
      <c r="F25" s="2267">
        <v>1</v>
      </c>
      <c r="G25" s="2267">
        <v>1</v>
      </c>
      <c r="H25" s="2267">
        <v>40</v>
      </c>
      <c r="I25" s="2268">
        <v>120</v>
      </c>
      <c r="J25" s="2261">
        <v>49.5</v>
      </c>
      <c r="K25" s="2269" t="s">
        <v>2405</v>
      </c>
      <c r="L25" s="2269"/>
      <c r="M25" s="2269"/>
      <c r="N25" s="2269"/>
      <c r="O25" s="2269"/>
      <c r="P25" s="2269"/>
      <c r="Q25" s="2269"/>
      <c r="R25" s="2269"/>
      <c r="S25" s="2278"/>
    </row>
    <row r="26" spans="1:19" ht="39.6">
      <c r="A26" s="2270" t="s">
        <v>722</v>
      </c>
      <c r="B26" s="2279" t="s">
        <v>2406</v>
      </c>
      <c r="C26" s="2266">
        <v>3</v>
      </c>
      <c r="D26" s="2271">
        <v>1</v>
      </c>
      <c r="E26" s="2267" t="s">
        <v>2398</v>
      </c>
      <c r="F26" s="2267">
        <v>1</v>
      </c>
      <c r="G26" s="2267">
        <v>3</v>
      </c>
      <c r="H26" s="2267">
        <v>60</v>
      </c>
      <c r="I26" s="2268">
        <v>540</v>
      </c>
      <c r="J26" s="2261">
        <v>148.5</v>
      </c>
      <c r="K26" s="2269" t="s">
        <v>2407</v>
      </c>
      <c r="L26" s="2269"/>
      <c r="M26" s="2269"/>
      <c r="N26" s="2269"/>
      <c r="O26" s="2269"/>
      <c r="P26" s="2269"/>
      <c r="Q26" s="2269"/>
      <c r="R26" s="2269"/>
      <c r="S26" s="2278" t="s">
        <v>2408</v>
      </c>
    </row>
    <row r="27" spans="1:19" ht="39.6">
      <c r="A27" s="2264" t="s">
        <v>723</v>
      </c>
      <c r="B27" s="2279" t="s">
        <v>2409</v>
      </c>
      <c r="C27" s="2266">
        <v>4</v>
      </c>
      <c r="D27" s="2271">
        <v>1</v>
      </c>
      <c r="E27" s="2267" t="s">
        <v>2398</v>
      </c>
      <c r="F27" s="2267">
        <v>1</v>
      </c>
      <c r="G27" s="2267">
        <v>6</v>
      </c>
      <c r="H27" s="2267">
        <v>70</v>
      </c>
      <c r="I27" s="2268">
        <v>1680</v>
      </c>
      <c r="J27" s="2261">
        <v>396</v>
      </c>
      <c r="K27" s="2269" t="s">
        <v>2410</v>
      </c>
      <c r="L27" s="2269"/>
      <c r="M27" s="2269"/>
      <c r="N27" s="2269"/>
      <c r="O27" s="2269"/>
      <c r="P27" s="2269"/>
      <c r="Q27" s="2269"/>
      <c r="R27" s="2269"/>
      <c r="S27" s="2278" t="s">
        <v>2408</v>
      </c>
    </row>
    <row r="28" spans="1:19" ht="39.6">
      <c r="A28" s="2270" t="s">
        <v>1770</v>
      </c>
      <c r="B28" s="2279" t="s">
        <v>2411</v>
      </c>
      <c r="C28" s="2266">
        <v>5</v>
      </c>
      <c r="D28" s="2271">
        <v>1</v>
      </c>
      <c r="E28" s="2267" t="s">
        <v>2398</v>
      </c>
      <c r="F28" s="2267">
        <v>1</v>
      </c>
      <c r="G28" s="2267">
        <v>4</v>
      </c>
      <c r="H28" s="2267">
        <v>70</v>
      </c>
      <c r="I28" s="2268">
        <v>1400</v>
      </c>
      <c r="J28" s="2261">
        <v>330</v>
      </c>
      <c r="K28" s="2269" t="s">
        <v>2412</v>
      </c>
      <c r="L28" s="2269"/>
      <c r="M28" s="2269"/>
      <c r="N28" s="2269"/>
      <c r="O28" s="2269"/>
      <c r="P28" s="2269"/>
      <c r="Q28" s="2269"/>
      <c r="R28" s="2269"/>
      <c r="S28" s="2278" t="s">
        <v>2408</v>
      </c>
    </row>
    <row r="29" spans="1:19" ht="26.4">
      <c r="A29" s="2280" t="s">
        <v>258</v>
      </c>
      <c r="B29" s="2281" t="s">
        <v>259</v>
      </c>
      <c r="C29" s="2282">
        <v>0</v>
      </c>
      <c r="D29" s="2282">
        <v>0</v>
      </c>
      <c r="E29" s="2282"/>
      <c r="F29" s="2282">
        <v>0</v>
      </c>
      <c r="G29" s="2282">
        <v>0</v>
      </c>
      <c r="H29" s="2282">
        <v>0</v>
      </c>
      <c r="I29" s="2282">
        <v>0</v>
      </c>
      <c r="J29" s="2276">
        <v>0</v>
      </c>
      <c r="K29" s="2269"/>
      <c r="L29" s="2269"/>
      <c r="M29" s="2269"/>
      <c r="N29" s="2269"/>
      <c r="O29" s="2269"/>
      <c r="P29" s="2269"/>
      <c r="Q29" s="2269"/>
      <c r="R29" s="2269"/>
      <c r="S29" s="2278"/>
    </row>
    <row r="30" spans="1:19">
      <c r="A30" s="2254">
        <v>2</v>
      </c>
      <c r="B30" s="2255" t="s">
        <v>265</v>
      </c>
      <c r="C30" s="2282"/>
      <c r="D30" s="2282"/>
      <c r="E30" s="2282"/>
      <c r="F30" s="2282"/>
      <c r="G30" s="2282"/>
      <c r="H30" s="2282"/>
      <c r="I30" s="2282"/>
      <c r="J30" s="2282"/>
      <c r="K30" s="2269"/>
      <c r="L30" s="2269"/>
      <c r="M30" s="2269"/>
      <c r="N30" s="2269"/>
      <c r="O30" s="2269"/>
      <c r="P30" s="2269"/>
      <c r="Q30" s="2269"/>
      <c r="R30" s="2269"/>
      <c r="S30" s="2278"/>
    </row>
    <row r="31" spans="1:19">
      <c r="A31" s="2258" t="s">
        <v>249</v>
      </c>
      <c r="B31" s="2259" t="s">
        <v>266</v>
      </c>
      <c r="C31" s="2283"/>
      <c r="D31" s="2283"/>
      <c r="E31" s="2283"/>
      <c r="F31" s="2283"/>
      <c r="G31" s="2283"/>
      <c r="H31" s="2283"/>
      <c r="I31" s="2283"/>
      <c r="J31" s="2274"/>
      <c r="K31" s="2269"/>
      <c r="L31" s="2269"/>
      <c r="M31" s="2269"/>
      <c r="N31" s="2269"/>
      <c r="O31" s="2269"/>
      <c r="P31" s="2269"/>
      <c r="Q31" s="2269"/>
      <c r="R31" s="2269"/>
      <c r="S31" s="2278"/>
    </row>
    <row r="32" spans="1:19">
      <c r="A32" s="2264" t="s">
        <v>251</v>
      </c>
      <c r="B32" s="2284" t="s">
        <v>2413</v>
      </c>
      <c r="C32" s="2285">
        <v>3</v>
      </c>
      <c r="D32" s="2285">
        <v>1</v>
      </c>
      <c r="E32" s="2267" t="s">
        <v>2398</v>
      </c>
      <c r="F32" s="2285">
        <v>2</v>
      </c>
      <c r="G32" s="2285">
        <v>1</v>
      </c>
      <c r="H32" s="2285">
        <v>24</v>
      </c>
      <c r="I32" s="2268">
        <v>144</v>
      </c>
      <c r="J32" s="2261">
        <v>105</v>
      </c>
      <c r="K32" s="2269" t="s">
        <v>850</v>
      </c>
      <c r="L32" s="2269" t="s">
        <v>1395</v>
      </c>
      <c r="M32" s="2269"/>
      <c r="N32" s="2269"/>
      <c r="O32" s="2269"/>
      <c r="P32" s="2269"/>
      <c r="Q32" s="2269"/>
      <c r="R32" s="2269"/>
      <c r="S32" s="2278" t="s">
        <v>2408</v>
      </c>
    </row>
    <row r="33" spans="1:19">
      <c r="A33" s="2270" t="s">
        <v>253</v>
      </c>
      <c r="B33" s="2284" t="s">
        <v>2414</v>
      </c>
      <c r="C33" s="2285">
        <v>3</v>
      </c>
      <c r="D33" s="2285">
        <v>1</v>
      </c>
      <c r="E33" s="2267" t="s">
        <v>2398</v>
      </c>
      <c r="F33" s="2285">
        <v>2</v>
      </c>
      <c r="G33" s="2285">
        <v>1</v>
      </c>
      <c r="H33" s="2285">
        <v>24</v>
      </c>
      <c r="I33" s="2268">
        <v>144</v>
      </c>
      <c r="J33" s="2261">
        <v>105</v>
      </c>
      <c r="K33" s="2269" t="s">
        <v>2415</v>
      </c>
      <c r="L33" s="2269" t="s">
        <v>2416</v>
      </c>
      <c r="M33" s="2269"/>
      <c r="N33" s="2269"/>
      <c r="O33" s="2269"/>
      <c r="P33" s="2269"/>
      <c r="Q33" s="2269"/>
      <c r="R33" s="2269"/>
      <c r="S33" s="2278" t="s">
        <v>2408</v>
      </c>
    </row>
    <row r="34" spans="1:19">
      <c r="A34" s="2272" t="s">
        <v>254</v>
      </c>
      <c r="B34" s="2284" t="s">
        <v>2417</v>
      </c>
      <c r="C34" s="2285">
        <v>3</v>
      </c>
      <c r="D34" s="2285">
        <v>1</v>
      </c>
      <c r="E34" s="2267" t="s">
        <v>2398</v>
      </c>
      <c r="F34" s="2285">
        <v>2</v>
      </c>
      <c r="G34" s="2285">
        <v>1</v>
      </c>
      <c r="H34" s="2285">
        <v>24</v>
      </c>
      <c r="I34" s="2268">
        <v>144</v>
      </c>
      <c r="J34" s="2261">
        <v>105</v>
      </c>
      <c r="K34" s="2269" t="s">
        <v>852</v>
      </c>
      <c r="L34" s="2269" t="s">
        <v>2418</v>
      </c>
      <c r="M34" s="2269"/>
      <c r="N34" s="2269"/>
      <c r="O34" s="2269"/>
      <c r="P34" s="2269"/>
      <c r="Q34" s="2269"/>
      <c r="R34" s="2269"/>
      <c r="S34" s="2278" t="s">
        <v>2408</v>
      </c>
    </row>
    <row r="35" spans="1:19">
      <c r="A35" s="2286" t="s">
        <v>255</v>
      </c>
      <c r="B35" s="2284" t="s">
        <v>2419</v>
      </c>
      <c r="C35" s="2285">
        <v>3</v>
      </c>
      <c r="D35" s="2285">
        <v>1</v>
      </c>
      <c r="E35" s="2267" t="s">
        <v>2398</v>
      </c>
      <c r="F35" s="2285">
        <v>2</v>
      </c>
      <c r="G35" s="2285">
        <v>1</v>
      </c>
      <c r="H35" s="2285">
        <v>24</v>
      </c>
      <c r="I35" s="2268">
        <v>144</v>
      </c>
      <c r="J35" s="2261">
        <v>105</v>
      </c>
      <c r="K35" s="2269" t="s">
        <v>2420</v>
      </c>
      <c r="L35" s="2269" t="s">
        <v>2421</v>
      </c>
      <c r="M35" s="2269"/>
      <c r="N35" s="2269"/>
      <c r="O35" s="2269"/>
      <c r="P35" s="2269"/>
      <c r="Q35" s="2269"/>
      <c r="R35" s="2269"/>
      <c r="S35" s="2278" t="s">
        <v>2408</v>
      </c>
    </row>
    <row r="36" spans="1:19">
      <c r="A36" s="2270" t="s">
        <v>256</v>
      </c>
      <c r="B36" s="2284" t="s">
        <v>2422</v>
      </c>
      <c r="C36" s="2285">
        <v>3</v>
      </c>
      <c r="D36" s="2285">
        <v>1</v>
      </c>
      <c r="E36" s="2267" t="s">
        <v>2398</v>
      </c>
      <c r="F36" s="2285">
        <v>2</v>
      </c>
      <c r="G36" s="2285">
        <v>1</v>
      </c>
      <c r="H36" s="2285">
        <v>24</v>
      </c>
      <c r="I36" s="2268">
        <v>144</v>
      </c>
      <c r="J36" s="2261">
        <v>105</v>
      </c>
      <c r="K36" s="2269" t="s">
        <v>848</v>
      </c>
      <c r="L36" s="2269" t="s">
        <v>2423</v>
      </c>
      <c r="M36" s="2269"/>
      <c r="N36" s="2269"/>
      <c r="O36" s="2269"/>
      <c r="P36" s="2269"/>
      <c r="Q36" s="2269"/>
      <c r="R36" s="2269"/>
      <c r="S36" s="2278" t="s">
        <v>2408</v>
      </c>
    </row>
    <row r="37" spans="1:19" ht="26.4">
      <c r="A37" s="2272" t="s">
        <v>257</v>
      </c>
      <c r="B37" s="2284" t="s">
        <v>2424</v>
      </c>
      <c r="C37" s="2285">
        <v>3</v>
      </c>
      <c r="D37" s="2285">
        <v>1</v>
      </c>
      <c r="E37" s="2267" t="s">
        <v>2398</v>
      </c>
      <c r="F37" s="2285">
        <v>2</v>
      </c>
      <c r="G37" s="2285">
        <v>1</v>
      </c>
      <c r="H37" s="2285">
        <v>24</v>
      </c>
      <c r="I37" s="2268">
        <v>144</v>
      </c>
      <c r="J37" s="2261">
        <v>105</v>
      </c>
      <c r="K37" s="2287"/>
      <c r="L37" s="2269" t="s">
        <v>2425</v>
      </c>
      <c r="M37" s="2269"/>
      <c r="N37" s="2269"/>
      <c r="O37" s="2269"/>
      <c r="P37" s="2269"/>
      <c r="Q37" s="2269"/>
      <c r="R37" s="2269"/>
      <c r="S37" s="2278" t="s">
        <v>2408</v>
      </c>
    </row>
    <row r="38" spans="1:19">
      <c r="A38" s="2286" t="s">
        <v>716</v>
      </c>
      <c r="B38" s="2284" t="s">
        <v>2426</v>
      </c>
      <c r="C38" s="2285">
        <v>3</v>
      </c>
      <c r="D38" s="2285">
        <v>1</v>
      </c>
      <c r="E38" s="2267" t="s">
        <v>2398</v>
      </c>
      <c r="F38" s="2285">
        <v>2</v>
      </c>
      <c r="G38" s="2285">
        <v>1</v>
      </c>
      <c r="H38" s="2285">
        <v>24</v>
      </c>
      <c r="I38" s="2268">
        <v>144</v>
      </c>
      <c r="J38" s="2261">
        <v>105</v>
      </c>
      <c r="K38" s="2269" t="s">
        <v>846</v>
      </c>
      <c r="L38" s="2269"/>
      <c r="M38" s="2269"/>
      <c r="N38" s="2269"/>
      <c r="O38" s="2269"/>
      <c r="P38" s="2269"/>
      <c r="Q38" s="2269"/>
      <c r="R38" s="2269"/>
      <c r="S38" s="2278" t="s">
        <v>2408</v>
      </c>
    </row>
    <row r="39" spans="1:19" ht="26.4">
      <c r="A39" s="2272" t="s">
        <v>717</v>
      </c>
      <c r="B39" s="2284" t="s">
        <v>2427</v>
      </c>
      <c r="C39" s="2285">
        <v>3</v>
      </c>
      <c r="D39" s="2285">
        <v>1</v>
      </c>
      <c r="E39" s="2267" t="s">
        <v>2398</v>
      </c>
      <c r="F39" s="2285">
        <v>1</v>
      </c>
      <c r="G39" s="2285">
        <v>1</v>
      </c>
      <c r="H39" s="2285">
        <v>10</v>
      </c>
      <c r="I39" s="2268">
        <v>30</v>
      </c>
      <c r="J39" s="2261">
        <v>52.25</v>
      </c>
      <c r="K39" s="2269" t="s">
        <v>2428</v>
      </c>
      <c r="L39" s="2269"/>
      <c r="M39" s="2269"/>
      <c r="N39" s="2269"/>
      <c r="O39" s="2269"/>
      <c r="P39" s="2269"/>
      <c r="Q39" s="2269"/>
      <c r="R39" s="2269"/>
      <c r="S39" s="2278" t="s">
        <v>2408</v>
      </c>
    </row>
    <row r="40" spans="1:19">
      <c r="A40" s="2272" t="s">
        <v>718</v>
      </c>
      <c r="B40" s="2284" t="s">
        <v>2429</v>
      </c>
      <c r="C40" s="2285">
        <v>3</v>
      </c>
      <c r="D40" s="2285">
        <v>1</v>
      </c>
      <c r="E40" s="2267" t="s">
        <v>2398</v>
      </c>
      <c r="F40" s="2285">
        <v>1</v>
      </c>
      <c r="G40" s="2285">
        <v>1</v>
      </c>
      <c r="H40" s="2285">
        <v>10</v>
      </c>
      <c r="I40" s="2268">
        <v>30</v>
      </c>
      <c r="J40" s="2261">
        <v>52.25</v>
      </c>
      <c r="K40" s="2269" t="s">
        <v>2430</v>
      </c>
      <c r="L40" s="2269"/>
      <c r="M40" s="2269"/>
      <c r="N40" s="2269"/>
      <c r="O40" s="2269"/>
      <c r="P40" s="2269"/>
      <c r="Q40" s="2269"/>
      <c r="R40" s="2269"/>
      <c r="S40" s="2278" t="s">
        <v>2408</v>
      </c>
    </row>
    <row r="41" spans="1:19" ht="26.4">
      <c r="A41" s="2272" t="s">
        <v>721</v>
      </c>
      <c r="B41" s="2284" t="s">
        <v>2431</v>
      </c>
      <c r="C41" s="2285">
        <v>3</v>
      </c>
      <c r="D41" s="2285">
        <v>1</v>
      </c>
      <c r="E41" s="2267" t="s">
        <v>2398</v>
      </c>
      <c r="F41" s="2285">
        <v>1</v>
      </c>
      <c r="G41" s="2285">
        <v>1</v>
      </c>
      <c r="H41" s="2285">
        <v>10</v>
      </c>
      <c r="I41" s="2268">
        <v>30</v>
      </c>
      <c r="J41" s="2261">
        <v>52.25</v>
      </c>
      <c r="K41" s="2269" t="s">
        <v>2432</v>
      </c>
      <c r="L41" s="2269"/>
      <c r="M41" s="2269"/>
      <c r="N41" s="2269"/>
      <c r="O41" s="2269"/>
      <c r="P41" s="2269"/>
      <c r="Q41" s="2269"/>
      <c r="R41" s="2269"/>
      <c r="S41" s="2278" t="s">
        <v>2408</v>
      </c>
    </row>
    <row r="42" spans="1:19" ht="26.4">
      <c r="A42" s="2272" t="s">
        <v>722</v>
      </c>
      <c r="B42" s="2284" t="s">
        <v>2433</v>
      </c>
      <c r="C42" s="2285">
        <v>3</v>
      </c>
      <c r="D42" s="2285">
        <v>1</v>
      </c>
      <c r="E42" s="2267" t="s">
        <v>2398</v>
      </c>
      <c r="F42" s="2285">
        <v>1</v>
      </c>
      <c r="G42" s="2285">
        <v>1</v>
      </c>
      <c r="H42" s="2285">
        <v>10</v>
      </c>
      <c r="I42" s="2268">
        <v>30</v>
      </c>
      <c r="J42" s="2261">
        <v>52.25</v>
      </c>
      <c r="K42" s="2269" t="s">
        <v>2432</v>
      </c>
      <c r="L42" s="2269"/>
      <c r="M42" s="2269"/>
      <c r="N42" s="2269"/>
      <c r="O42" s="2269"/>
      <c r="P42" s="2269"/>
      <c r="Q42" s="2269"/>
      <c r="R42" s="2269"/>
      <c r="S42" s="2278" t="s">
        <v>2408</v>
      </c>
    </row>
    <row r="43" spans="1:19" ht="26.4">
      <c r="A43" s="2270" t="s">
        <v>723</v>
      </c>
      <c r="B43" s="2284" t="s">
        <v>793</v>
      </c>
      <c r="C43" s="2285">
        <v>3</v>
      </c>
      <c r="D43" s="2285">
        <v>1</v>
      </c>
      <c r="E43" s="2267" t="s">
        <v>2398</v>
      </c>
      <c r="F43" s="2285">
        <v>1</v>
      </c>
      <c r="G43" s="2285">
        <v>1</v>
      </c>
      <c r="H43" s="2285">
        <v>10</v>
      </c>
      <c r="I43" s="2268">
        <v>30</v>
      </c>
      <c r="J43" s="2261">
        <v>52.25</v>
      </c>
      <c r="K43" s="2269" t="s">
        <v>2428</v>
      </c>
      <c r="L43" s="2269"/>
      <c r="M43" s="2269"/>
      <c r="N43" s="2269"/>
      <c r="O43" s="2269"/>
      <c r="P43" s="2269"/>
      <c r="Q43" s="2269"/>
      <c r="R43" s="2269"/>
      <c r="S43" s="2278" t="s">
        <v>2408</v>
      </c>
    </row>
    <row r="44" spans="1:19">
      <c r="A44" s="2280" t="s">
        <v>258</v>
      </c>
      <c r="B44" s="2281" t="s">
        <v>267</v>
      </c>
      <c r="C44" s="2283"/>
      <c r="D44" s="2283"/>
      <c r="E44" s="2283"/>
      <c r="F44" s="2283"/>
      <c r="G44" s="2283"/>
      <c r="H44" s="2283"/>
      <c r="I44" s="2268"/>
      <c r="J44" s="2274"/>
      <c r="K44" s="2269"/>
      <c r="L44" s="2269"/>
      <c r="M44" s="2269"/>
      <c r="N44" s="2269"/>
      <c r="O44" s="2269"/>
      <c r="P44" s="2269"/>
      <c r="Q44" s="2269"/>
      <c r="R44" s="2269"/>
      <c r="S44" s="2278"/>
    </row>
  </sheetData>
  <mergeCells count="2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 ref="Q7:Q8"/>
    <mergeCell ref="A4:S4"/>
    <mergeCell ref="A1:C1"/>
    <mergeCell ref="K1:P1"/>
    <mergeCell ref="A2:C2"/>
    <mergeCell ref="K2:P2"/>
    <mergeCell ref="A3:S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640625" defaultRowHeight="14.4"/>
  <cols>
    <col min="1" max="1" width="4.109375" style="2068" customWidth="1"/>
    <col min="2" max="2" width="24" style="2068" customWidth="1"/>
    <col min="3" max="3" width="5.33203125" style="2068" customWidth="1"/>
    <col min="4" max="4" width="9" style="2068" customWidth="1"/>
    <col min="5" max="5" width="5.44140625" style="2068" customWidth="1"/>
    <col min="6" max="6" width="5.6640625" style="2068" customWidth="1"/>
    <col min="7" max="7" width="6.109375" style="2068" customWidth="1"/>
    <col min="8" max="8" width="7.109375" style="2068" customWidth="1"/>
    <col min="9" max="9" width="8.6640625" style="2068" customWidth="1"/>
    <col min="10" max="10" width="9.44140625" style="2068" customWidth="1"/>
    <col min="11" max="11" width="7.109375" style="2068" customWidth="1"/>
    <col min="12" max="12" width="6" style="2068" customWidth="1"/>
    <col min="13" max="15" width="5.77734375" style="2068" customWidth="1"/>
    <col min="16" max="16" width="5.109375" style="2068" customWidth="1"/>
    <col min="17" max="17" width="5.33203125" style="2068" customWidth="1"/>
    <col min="18" max="18" width="9.6640625" style="2068" customWidth="1"/>
    <col min="19" max="26" width="7.6640625" style="2068" customWidth="1"/>
    <col min="27" max="16384" width="12.6640625" style="2068"/>
  </cols>
  <sheetData>
    <row r="1" spans="1:26" ht="14.25" customHeight="1">
      <c r="A1" s="2328" t="s">
        <v>64</v>
      </c>
      <c r="B1" s="2388"/>
      <c r="C1" s="2388"/>
      <c r="D1" s="2066"/>
      <c r="E1" s="2066"/>
      <c r="F1" s="2066"/>
      <c r="G1" s="2066"/>
      <c r="H1" s="2066"/>
      <c r="I1" s="1"/>
      <c r="J1" s="2339"/>
      <c r="K1" s="2388"/>
      <c r="L1" s="2388"/>
      <c r="M1" s="2388"/>
      <c r="N1" s="2388"/>
      <c r="O1" s="2388"/>
      <c r="P1" s="52"/>
      <c r="Q1" s="52"/>
      <c r="R1" s="53" t="s">
        <v>210</v>
      </c>
      <c r="S1" s="2"/>
      <c r="T1" s="2"/>
      <c r="U1" s="2"/>
      <c r="V1" s="2"/>
      <c r="W1" s="2"/>
    </row>
    <row r="2" spans="1:26">
      <c r="A2" s="2329" t="s">
        <v>2289</v>
      </c>
      <c r="B2" s="2388"/>
      <c r="C2" s="2388"/>
      <c r="D2" s="2067"/>
      <c r="E2" s="2067"/>
      <c r="F2" s="2067"/>
      <c r="G2" s="2067"/>
      <c r="H2" s="2067"/>
      <c r="I2" s="1"/>
      <c r="J2" s="2339"/>
      <c r="K2" s="2388"/>
      <c r="L2" s="2388"/>
      <c r="M2" s="2388"/>
      <c r="N2" s="2388"/>
      <c r="O2" s="2388"/>
      <c r="P2" s="52"/>
      <c r="Q2" s="52"/>
      <c r="R2" s="52"/>
      <c r="S2" s="2"/>
      <c r="T2" s="2"/>
      <c r="U2" s="2"/>
      <c r="V2" s="2"/>
      <c r="W2" s="2"/>
    </row>
    <row r="3" spans="1:26" ht="30" customHeight="1">
      <c r="A3" s="2322" t="s">
        <v>211</v>
      </c>
      <c r="B3" s="2388"/>
      <c r="C3" s="2388"/>
      <c r="D3" s="2388"/>
      <c r="E3" s="2388"/>
      <c r="F3" s="2388"/>
      <c r="G3" s="2388"/>
      <c r="H3" s="2388"/>
      <c r="I3" s="2388"/>
      <c r="J3" s="2388"/>
      <c r="K3" s="2388"/>
      <c r="L3" s="2388"/>
      <c r="M3" s="2388"/>
      <c r="N3" s="2388"/>
      <c r="O3" s="2388"/>
      <c r="P3" s="2388"/>
      <c r="Q3" s="2388"/>
      <c r="R3" s="2388"/>
      <c r="S3" s="2"/>
      <c r="T3" s="2"/>
      <c r="U3" s="2"/>
      <c r="V3" s="2"/>
      <c r="W3" s="2"/>
    </row>
    <row r="4" spans="1:26" ht="30" customHeight="1">
      <c r="A4" s="2363" t="s">
        <v>212</v>
      </c>
      <c r="B4" s="2388"/>
      <c r="C4" s="2388"/>
      <c r="D4" s="2388"/>
      <c r="E4" s="2388"/>
      <c r="F4" s="2388"/>
      <c r="G4" s="2388"/>
      <c r="H4" s="2388"/>
      <c r="I4" s="2388"/>
      <c r="J4" s="2388"/>
      <c r="K4" s="2388"/>
      <c r="L4" s="2388"/>
      <c r="M4" s="2388"/>
      <c r="N4" s="2388"/>
      <c r="O4" s="2388"/>
      <c r="P4" s="2388"/>
      <c r="Q4" s="2388"/>
      <c r="R4" s="2388"/>
      <c r="S4" s="2"/>
      <c r="T4" s="2"/>
      <c r="U4" s="2"/>
      <c r="V4" s="2"/>
      <c r="W4" s="2"/>
    </row>
    <row r="5" spans="1:26" ht="30" customHeight="1">
      <c r="A5" s="2397" t="s">
        <v>1887</v>
      </c>
      <c r="B5" s="2388"/>
      <c r="C5" s="2388"/>
      <c r="D5" s="2388"/>
      <c r="E5" s="2388"/>
      <c r="F5" s="2388"/>
      <c r="G5" s="2388"/>
      <c r="H5" s="2388"/>
      <c r="I5" s="2388"/>
      <c r="J5" s="2388"/>
      <c r="K5" s="2388"/>
      <c r="L5" s="2388"/>
      <c r="M5" s="2388"/>
      <c r="N5" s="2388"/>
      <c r="O5" s="2388"/>
      <c r="P5" s="2388"/>
      <c r="Q5" s="2388"/>
      <c r="R5" s="2388"/>
      <c r="S5" s="2"/>
      <c r="T5" s="2"/>
      <c r="U5" s="2"/>
      <c r="V5" s="2"/>
      <c r="W5" s="2"/>
    </row>
    <row r="6" spans="1:26" ht="15" thickBot="1">
      <c r="A6" s="3"/>
      <c r="B6" s="1448"/>
      <c r="C6" s="54"/>
      <c r="D6" s="54"/>
      <c r="E6" s="3"/>
      <c r="F6" s="3"/>
      <c r="G6" s="3"/>
      <c r="H6" s="3"/>
      <c r="I6" s="3"/>
      <c r="J6" s="3"/>
      <c r="K6" s="3"/>
      <c r="L6" s="3"/>
      <c r="M6" s="3"/>
      <c r="N6" s="3"/>
      <c r="O6" s="3" t="s">
        <v>213</v>
      </c>
      <c r="P6" s="3"/>
      <c r="Q6" s="3"/>
      <c r="R6" s="54"/>
      <c r="S6" s="2"/>
      <c r="T6" s="2"/>
      <c r="U6" s="2"/>
      <c r="V6" s="2"/>
      <c r="W6" s="2"/>
    </row>
    <row r="7" spans="1:26" ht="122.25" customHeight="1" thickTop="1">
      <c r="A7" s="2398" t="s">
        <v>68</v>
      </c>
      <c r="B7" s="2400" t="s">
        <v>214</v>
      </c>
      <c r="C7" s="2392" t="s">
        <v>215</v>
      </c>
      <c r="D7" s="2392" t="s">
        <v>216</v>
      </c>
      <c r="E7" s="2392" t="s">
        <v>217</v>
      </c>
      <c r="F7" s="2392" t="s">
        <v>218</v>
      </c>
      <c r="G7" s="2392" t="s">
        <v>219</v>
      </c>
      <c r="H7" s="2401" t="s">
        <v>220</v>
      </c>
      <c r="I7" s="2392" t="s">
        <v>221</v>
      </c>
      <c r="J7" s="2389" t="s">
        <v>222</v>
      </c>
      <c r="K7" s="2390"/>
      <c r="L7" s="2391"/>
      <c r="M7" s="2392" t="s">
        <v>223</v>
      </c>
      <c r="N7" s="2392" t="s">
        <v>224</v>
      </c>
      <c r="O7" s="2392" t="s">
        <v>225</v>
      </c>
      <c r="P7" s="2392" t="s">
        <v>226</v>
      </c>
      <c r="Q7" s="2392" t="s">
        <v>227</v>
      </c>
      <c r="R7" s="2402" t="s">
        <v>7</v>
      </c>
      <c r="S7" s="2"/>
      <c r="T7" s="2"/>
      <c r="U7" s="2"/>
      <c r="V7" s="2"/>
      <c r="W7" s="2"/>
      <c r="X7" s="592"/>
      <c r="Y7" s="592"/>
      <c r="Z7" s="592"/>
    </row>
    <row r="8" spans="1:26" ht="55.5" customHeight="1">
      <c r="A8" s="2399"/>
      <c r="B8" s="2393"/>
      <c r="C8" s="2393"/>
      <c r="D8" s="2393"/>
      <c r="E8" s="2393"/>
      <c r="F8" s="2393"/>
      <c r="G8" s="2393"/>
      <c r="H8" s="2393"/>
      <c r="I8" s="2393"/>
      <c r="J8" s="1209" t="s">
        <v>228</v>
      </c>
      <c r="K8" s="1209" t="s">
        <v>229</v>
      </c>
      <c r="L8" s="1209" t="s">
        <v>230</v>
      </c>
      <c r="M8" s="2393"/>
      <c r="N8" s="2393"/>
      <c r="O8" s="2393"/>
      <c r="P8" s="2393"/>
      <c r="Q8" s="2393"/>
      <c r="R8" s="2403"/>
      <c r="S8" s="2"/>
      <c r="T8" s="2"/>
      <c r="U8" s="2"/>
      <c r="V8" s="2"/>
      <c r="W8" s="2"/>
      <c r="X8" s="592"/>
      <c r="Y8" s="592"/>
      <c r="Z8" s="592"/>
    </row>
    <row r="9" spans="1:26" ht="30" customHeight="1">
      <c r="A9" s="2077" t="s">
        <v>231</v>
      </c>
      <c r="B9" s="2078" t="s">
        <v>232</v>
      </c>
      <c r="C9" s="2079" t="s">
        <v>233</v>
      </c>
      <c r="D9" s="1210" t="s">
        <v>234</v>
      </c>
      <c r="E9" s="1210" t="s">
        <v>235</v>
      </c>
      <c r="F9" s="1210" t="s">
        <v>236</v>
      </c>
      <c r="G9" s="1210" t="s">
        <v>237</v>
      </c>
      <c r="H9" s="1210" t="s">
        <v>707</v>
      </c>
      <c r="I9" s="2080" t="s">
        <v>1757</v>
      </c>
      <c r="J9" s="1210" t="s">
        <v>238</v>
      </c>
      <c r="K9" s="1210" t="s">
        <v>239</v>
      </c>
      <c r="L9" s="1210" t="s">
        <v>240</v>
      </c>
      <c r="M9" s="1210" t="s">
        <v>241</v>
      </c>
      <c r="N9" s="1210" t="s">
        <v>242</v>
      </c>
      <c r="O9" s="1210" t="s">
        <v>243</v>
      </c>
      <c r="P9" s="1210" t="s">
        <v>244</v>
      </c>
      <c r="Q9" s="1263" t="s">
        <v>245</v>
      </c>
      <c r="R9" s="1263" t="s">
        <v>246</v>
      </c>
      <c r="S9" s="55"/>
      <c r="T9" s="55"/>
      <c r="U9" s="55"/>
      <c r="V9" s="55"/>
      <c r="W9" s="55"/>
      <c r="X9" s="669"/>
      <c r="Y9" s="669"/>
      <c r="Z9" s="669"/>
    </row>
    <row r="10" spans="1:26" ht="17.25" customHeight="1">
      <c r="A10" s="2081" t="s">
        <v>79</v>
      </c>
      <c r="B10" s="2082" t="s">
        <v>755</v>
      </c>
      <c r="C10" s="2083"/>
      <c r="D10" s="2083"/>
      <c r="E10" s="2084"/>
      <c r="F10" s="2084"/>
      <c r="G10" s="2084"/>
      <c r="H10" s="2084"/>
      <c r="I10" s="2085">
        <f t="shared" ref="I10:K10" si="0">I11</f>
        <v>5063.75</v>
      </c>
      <c r="J10" s="2085">
        <f t="shared" si="0"/>
        <v>3803.75</v>
      </c>
      <c r="K10" s="2085">
        <f t="shared" si="0"/>
        <v>980</v>
      </c>
      <c r="L10" s="2086">
        <f>L71</f>
        <v>280</v>
      </c>
      <c r="M10" s="2086">
        <f>'[3]Bieu 3a-Tong gio chuan chi tiet'!E14</f>
        <v>3210</v>
      </c>
      <c r="N10" s="2086">
        <f>'[3]Bieu 3a-Tong gio chuan chi tiet'!M14</f>
        <v>2742</v>
      </c>
      <c r="O10" s="2086">
        <f>J10-M10</f>
        <v>593.75</v>
      </c>
      <c r="P10" s="2086">
        <f>'[3]Bieu 3a-Tong gio chuan chi tiet'!N14</f>
        <v>3889.75</v>
      </c>
      <c r="Q10" s="2086">
        <f>'[3]Bieu 3a-Tong gio chuan chi tiet'!O14</f>
        <v>2160.75</v>
      </c>
      <c r="R10" s="2087"/>
      <c r="S10" s="2"/>
      <c r="T10" s="2"/>
      <c r="U10" s="2"/>
      <c r="V10" s="2"/>
      <c r="W10" s="2"/>
      <c r="X10" s="592"/>
      <c r="Y10" s="592"/>
      <c r="Z10" s="592"/>
    </row>
    <row r="11" spans="1:26" ht="27" customHeight="1">
      <c r="A11" s="2088" t="s">
        <v>81</v>
      </c>
      <c r="B11" s="2089" t="s">
        <v>247</v>
      </c>
      <c r="C11" s="2090"/>
      <c r="D11" s="2090"/>
      <c r="E11" s="2091"/>
      <c r="F11" s="2091"/>
      <c r="G11" s="2091"/>
      <c r="H11" s="2092"/>
      <c r="I11" s="2092">
        <f>I12+I56+I73</f>
        <v>5063.75</v>
      </c>
      <c r="J11" s="2092">
        <f>J12+J56+J73</f>
        <v>3803.75</v>
      </c>
      <c r="K11" s="2092">
        <f>K12+K56+K73</f>
        <v>980</v>
      </c>
      <c r="L11" s="2091">
        <f>L71</f>
        <v>280</v>
      </c>
      <c r="M11" s="2091"/>
      <c r="N11" s="2091"/>
      <c r="O11" s="2091"/>
      <c r="P11" s="2091"/>
      <c r="Q11" s="2091"/>
      <c r="R11" s="2093"/>
      <c r="S11" s="2"/>
      <c r="T11" s="2"/>
      <c r="U11" s="2"/>
      <c r="V11" s="2"/>
      <c r="W11" s="2"/>
      <c r="X11" s="592"/>
      <c r="Y11" s="592"/>
      <c r="Z11" s="592"/>
    </row>
    <row r="12" spans="1:26" ht="17.25" customHeight="1">
      <c r="A12" s="2094">
        <v>1</v>
      </c>
      <c r="B12" s="2095" t="s">
        <v>248</v>
      </c>
      <c r="C12" s="2096"/>
      <c r="D12" s="2096"/>
      <c r="E12" s="2097"/>
      <c r="F12" s="2097"/>
      <c r="G12" s="2097"/>
      <c r="H12" s="2098">
        <f t="shared" ref="H12:K12" si="1">H13</f>
        <v>4175.2</v>
      </c>
      <c r="I12" s="2098">
        <f t="shared" si="1"/>
        <v>2128.5</v>
      </c>
      <c r="J12" s="2098">
        <f t="shared" si="1"/>
        <v>2021.25</v>
      </c>
      <c r="K12" s="2098">
        <f t="shared" si="1"/>
        <v>107.25</v>
      </c>
      <c r="L12" s="2097">
        <v>0</v>
      </c>
      <c r="M12" s="2097"/>
      <c r="N12" s="2097"/>
      <c r="O12" s="2097"/>
      <c r="P12" s="2097"/>
      <c r="Q12" s="2097"/>
      <c r="R12" s="2099"/>
      <c r="S12" s="2"/>
      <c r="T12" s="2"/>
      <c r="U12" s="2"/>
      <c r="V12" s="2"/>
      <c r="W12" s="2"/>
      <c r="X12" s="592"/>
      <c r="Y12" s="592"/>
      <c r="Z12" s="592"/>
    </row>
    <row r="13" spans="1:26" ht="15.75" customHeight="1">
      <c r="A13" s="2100" t="s">
        <v>79</v>
      </c>
      <c r="B13" s="2101" t="s">
        <v>250</v>
      </c>
      <c r="C13" s="2102">
        <f>C14+C35</f>
        <v>110</v>
      </c>
      <c r="D13" s="2102"/>
      <c r="E13" s="2102">
        <f>E14+E35</f>
        <v>38</v>
      </c>
      <c r="F13" s="2103"/>
      <c r="G13" s="2102">
        <f>G14+G35</f>
        <v>1184</v>
      </c>
      <c r="H13" s="2104">
        <f>H14+H35</f>
        <v>4175.2</v>
      </c>
      <c r="I13" s="2104">
        <f>I14+I35</f>
        <v>2128.5</v>
      </c>
      <c r="J13" s="2104">
        <f>J14+J35</f>
        <v>2021.25</v>
      </c>
      <c r="K13" s="2104">
        <f>K14+K35</f>
        <v>107.25</v>
      </c>
      <c r="L13" s="2105">
        <v>0</v>
      </c>
      <c r="M13" s="2105"/>
      <c r="N13" s="2105"/>
      <c r="O13" s="2105"/>
      <c r="P13" s="2105"/>
      <c r="Q13" s="2105"/>
      <c r="R13" s="2106"/>
      <c r="S13" s="57"/>
      <c r="T13" s="57"/>
      <c r="U13" s="57"/>
      <c r="V13" s="57"/>
      <c r="W13" s="57"/>
      <c r="X13" s="681"/>
      <c r="Y13" s="681"/>
      <c r="Z13" s="681"/>
    </row>
    <row r="14" spans="1:26" ht="15.75" customHeight="1">
      <c r="A14" s="2100" t="s">
        <v>2255</v>
      </c>
      <c r="B14" s="2107" t="s">
        <v>2256</v>
      </c>
      <c r="C14" s="2104">
        <f>SUM(C15:C34)</f>
        <v>72</v>
      </c>
      <c r="D14" s="2102"/>
      <c r="E14" s="2104">
        <f>SUM(E15:E34)</f>
        <v>24</v>
      </c>
      <c r="F14" s="2103"/>
      <c r="G14" s="2104">
        <f>SUM(G15:G34)</f>
        <v>771</v>
      </c>
      <c r="H14" s="2104">
        <f>SUM(H15:H34)</f>
        <v>2900.9</v>
      </c>
      <c r="I14" s="2104">
        <f>SUM(I15:I34)</f>
        <v>1423.5</v>
      </c>
      <c r="J14" s="2104">
        <f>SUM(J15:J34)</f>
        <v>1398.75</v>
      </c>
      <c r="K14" s="2104">
        <f>SUM(K15:K34)</f>
        <v>24.75</v>
      </c>
      <c r="L14" s="2105">
        <v>0</v>
      </c>
      <c r="M14" s="2105"/>
      <c r="N14" s="2105"/>
      <c r="O14" s="2105"/>
      <c r="P14" s="2105"/>
      <c r="Q14" s="2105"/>
      <c r="R14" s="2106"/>
      <c r="S14" s="57"/>
      <c r="T14" s="57"/>
      <c r="U14" s="57"/>
      <c r="V14" s="57"/>
      <c r="W14" s="57"/>
      <c r="X14" s="681"/>
      <c r="Y14" s="681"/>
      <c r="Z14" s="681"/>
    </row>
    <row r="15" spans="1:26" ht="26.4">
      <c r="A15" s="2108" t="s">
        <v>251</v>
      </c>
      <c r="B15" s="1142" t="s">
        <v>2257</v>
      </c>
      <c r="C15" s="1143">
        <v>2</v>
      </c>
      <c r="D15" s="2109">
        <v>1</v>
      </c>
      <c r="E15" s="2109">
        <v>1</v>
      </c>
      <c r="F15" s="2109">
        <v>1</v>
      </c>
      <c r="G15" s="2109">
        <v>17</v>
      </c>
      <c r="H15" s="2109">
        <f t="shared" ref="H15:H47" si="2">C15*D15*G15</f>
        <v>34</v>
      </c>
      <c r="I15" s="2110">
        <f t="shared" ref="I15:I18" si="3">C15*E15*F15*16.5</f>
        <v>33</v>
      </c>
      <c r="J15" s="2111">
        <f>I15</f>
        <v>33</v>
      </c>
      <c r="K15" s="2105"/>
      <c r="L15" s="2105"/>
      <c r="M15" s="2105"/>
      <c r="N15" s="2105"/>
      <c r="O15" s="2105"/>
      <c r="P15" s="2105"/>
      <c r="Q15" s="2105"/>
      <c r="R15" s="2106"/>
      <c r="S15" s="57"/>
      <c r="T15" s="57"/>
      <c r="U15" s="57"/>
      <c r="V15" s="57"/>
      <c r="W15" s="57"/>
      <c r="X15" s="681"/>
      <c r="Y15" s="681"/>
      <c r="Z15" s="681"/>
    </row>
    <row r="16" spans="1:26" ht="27" customHeight="1">
      <c r="A16" s="2112" t="s">
        <v>253</v>
      </c>
      <c r="B16" s="1142" t="s">
        <v>2258</v>
      </c>
      <c r="C16" s="1143">
        <v>3</v>
      </c>
      <c r="D16" s="2109">
        <v>1</v>
      </c>
      <c r="E16" s="2113">
        <v>1</v>
      </c>
      <c r="F16" s="2113">
        <v>1</v>
      </c>
      <c r="G16" s="2113">
        <v>17</v>
      </c>
      <c r="H16" s="2109">
        <f t="shared" si="2"/>
        <v>51</v>
      </c>
      <c r="I16" s="2110">
        <f t="shared" si="3"/>
        <v>49.5</v>
      </c>
      <c r="J16" s="2111">
        <v>24.75</v>
      </c>
      <c r="K16" s="2111">
        <f>J16</f>
        <v>24.75</v>
      </c>
      <c r="L16" s="2105"/>
      <c r="M16" s="2105"/>
      <c r="N16" s="2105"/>
      <c r="O16" s="2105"/>
      <c r="P16" s="2105"/>
      <c r="Q16" s="2105"/>
      <c r="R16" s="2106"/>
      <c r="S16" s="57"/>
      <c r="T16" s="57"/>
      <c r="U16" s="57"/>
      <c r="V16" s="57"/>
      <c r="W16" s="57"/>
      <c r="X16" s="681"/>
      <c r="Y16" s="681"/>
      <c r="Z16" s="681"/>
    </row>
    <row r="17" spans="1:26" ht="37.5" customHeight="1">
      <c r="A17" s="2114" t="s">
        <v>254</v>
      </c>
      <c r="B17" s="1142" t="s">
        <v>2259</v>
      </c>
      <c r="C17" s="1143">
        <v>2</v>
      </c>
      <c r="D17" s="2109">
        <v>1</v>
      </c>
      <c r="E17" s="2109">
        <v>1</v>
      </c>
      <c r="F17" s="2109">
        <v>1</v>
      </c>
      <c r="G17" s="2109">
        <v>17</v>
      </c>
      <c r="H17" s="2109">
        <f t="shared" si="2"/>
        <v>34</v>
      </c>
      <c r="I17" s="2110">
        <f t="shared" si="3"/>
        <v>33</v>
      </c>
      <c r="J17" s="2111">
        <f t="shared" ref="J17:J45" si="4">I17</f>
        <v>33</v>
      </c>
      <c r="K17" s="2105"/>
      <c r="L17" s="2105"/>
      <c r="M17" s="2105"/>
      <c r="N17" s="2105"/>
      <c r="O17" s="2105"/>
      <c r="P17" s="2105"/>
      <c r="Q17" s="2105"/>
      <c r="R17" s="2106"/>
      <c r="S17" s="57"/>
      <c r="T17" s="57"/>
      <c r="U17" s="57"/>
      <c r="V17" s="57"/>
      <c r="W17" s="57"/>
      <c r="X17" s="681"/>
      <c r="Y17" s="681"/>
      <c r="Z17" s="681"/>
    </row>
    <row r="18" spans="1:26" ht="28.5" customHeight="1">
      <c r="A18" s="2115" t="s">
        <v>255</v>
      </c>
      <c r="B18" s="1142" t="s">
        <v>2260</v>
      </c>
      <c r="C18" s="1143">
        <v>3</v>
      </c>
      <c r="D18" s="2109">
        <v>1</v>
      </c>
      <c r="E18" s="2109">
        <v>1</v>
      </c>
      <c r="F18" s="2109">
        <v>1</v>
      </c>
      <c r="G18" s="2109">
        <v>17</v>
      </c>
      <c r="H18" s="2109">
        <f t="shared" si="2"/>
        <v>51</v>
      </c>
      <c r="I18" s="2110">
        <f t="shared" si="3"/>
        <v>49.5</v>
      </c>
      <c r="J18" s="2111">
        <f t="shared" si="4"/>
        <v>49.5</v>
      </c>
      <c r="K18" s="2105"/>
      <c r="L18" s="2105"/>
      <c r="M18" s="2105"/>
      <c r="N18" s="2105"/>
      <c r="O18" s="2105"/>
      <c r="P18" s="2105"/>
      <c r="Q18" s="2105"/>
      <c r="R18" s="2106"/>
      <c r="S18" s="57"/>
      <c r="T18" s="57"/>
      <c r="U18" s="57"/>
      <c r="V18" s="57"/>
      <c r="W18" s="57"/>
      <c r="X18" s="681"/>
      <c r="Y18" s="681"/>
      <c r="Z18" s="681"/>
    </row>
    <row r="19" spans="1:26" ht="15.75" customHeight="1">
      <c r="A19" s="2112" t="s">
        <v>256</v>
      </c>
      <c r="B19" s="2116" t="s">
        <v>2261</v>
      </c>
      <c r="C19" s="2109">
        <v>3</v>
      </c>
      <c r="D19" s="2109">
        <f>3*1.3/3</f>
        <v>1.3</v>
      </c>
      <c r="E19" s="2109">
        <v>1</v>
      </c>
      <c r="F19" s="2109">
        <v>1</v>
      </c>
      <c r="G19" s="2109">
        <v>17</v>
      </c>
      <c r="H19" s="2109">
        <f t="shared" si="2"/>
        <v>66.300000000000011</v>
      </c>
      <c r="I19" s="2110">
        <f t="shared" ref="I19:I20" si="5">C19*E19*F19*15</f>
        <v>45</v>
      </c>
      <c r="J19" s="2111">
        <f t="shared" si="4"/>
        <v>45</v>
      </c>
      <c r="K19" s="2111"/>
      <c r="L19" s="2111"/>
      <c r="M19" s="2111"/>
      <c r="N19" s="2111"/>
      <c r="O19" s="2111"/>
      <c r="P19" s="2111"/>
      <c r="Q19" s="2111"/>
      <c r="R19" s="2117"/>
      <c r="S19" s="57"/>
      <c r="T19" s="57"/>
      <c r="U19" s="57"/>
      <c r="V19" s="57"/>
      <c r="W19" s="57"/>
      <c r="X19" s="681"/>
      <c r="Y19" s="681"/>
      <c r="Z19" s="681"/>
    </row>
    <row r="20" spans="1:26" ht="32.25" customHeight="1">
      <c r="A20" s="2114" t="s">
        <v>257</v>
      </c>
      <c r="B20" s="1142" t="s">
        <v>2262</v>
      </c>
      <c r="C20" s="2109">
        <v>5</v>
      </c>
      <c r="D20" s="2109">
        <f>5*1.3/5</f>
        <v>1.3</v>
      </c>
      <c r="E20" s="2109">
        <v>1</v>
      </c>
      <c r="F20" s="2109">
        <v>1</v>
      </c>
      <c r="G20" s="2109">
        <v>17</v>
      </c>
      <c r="H20" s="2109">
        <f t="shared" si="2"/>
        <v>110.5</v>
      </c>
      <c r="I20" s="2110">
        <f t="shared" si="5"/>
        <v>75</v>
      </c>
      <c r="J20" s="2111">
        <f t="shared" si="4"/>
        <v>75</v>
      </c>
      <c r="K20" s="2111"/>
      <c r="L20" s="2111"/>
      <c r="M20" s="2111"/>
      <c r="N20" s="2111"/>
      <c r="O20" s="2111"/>
      <c r="P20" s="2111"/>
      <c r="Q20" s="2111"/>
      <c r="R20" s="2117"/>
      <c r="S20" s="57"/>
      <c r="T20" s="57"/>
      <c r="U20" s="57"/>
      <c r="V20" s="57"/>
      <c r="W20" s="57"/>
      <c r="X20" s="681"/>
      <c r="Y20" s="681"/>
      <c r="Z20" s="681"/>
    </row>
    <row r="21" spans="1:26" ht="15.75" customHeight="1">
      <c r="A21" s="2114" t="s">
        <v>716</v>
      </c>
      <c r="B21" s="1142" t="s">
        <v>2263</v>
      </c>
      <c r="C21" s="2109">
        <v>3</v>
      </c>
      <c r="D21" s="2109">
        <v>1</v>
      </c>
      <c r="E21" s="2109">
        <v>1</v>
      </c>
      <c r="F21" s="2109">
        <v>1</v>
      </c>
      <c r="G21" s="2109">
        <v>25</v>
      </c>
      <c r="H21" s="2109">
        <f t="shared" si="2"/>
        <v>75</v>
      </c>
      <c r="I21" s="2110">
        <f t="shared" ref="I21:I46" si="6">C21*E21*F21*16.5</f>
        <v>49.5</v>
      </c>
      <c r="J21" s="2111">
        <f t="shared" si="4"/>
        <v>49.5</v>
      </c>
      <c r="K21" s="2111"/>
      <c r="L21" s="2111"/>
      <c r="M21" s="2111"/>
      <c r="N21" s="2111"/>
      <c r="O21" s="2111"/>
      <c r="P21" s="2111"/>
      <c r="Q21" s="2111"/>
      <c r="R21" s="2117"/>
      <c r="S21" s="57"/>
      <c r="T21" s="57"/>
      <c r="U21" s="57"/>
      <c r="V21" s="57"/>
      <c r="W21" s="57"/>
      <c r="X21" s="681"/>
      <c r="Y21" s="681"/>
      <c r="Z21" s="681"/>
    </row>
    <row r="22" spans="1:26" ht="41.55" customHeight="1">
      <c r="A22" s="2114" t="s">
        <v>717</v>
      </c>
      <c r="B22" s="1142" t="s">
        <v>2264</v>
      </c>
      <c r="C22" s="2109">
        <v>3</v>
      </c>
      <c r="D22" s="2109">
        <v>1</v>
      </c>
      <c r="E22" s="2113">
        <v>1</v>
      </c>
      <c r="F22" s="2109">
        <v>1</v>
      </c>
      <c r="G22" s="2109">
        <v>25</v>
      </c>
      <c r="H22" s="2109">
        <f t="shared" si="2"/>
        <v>75</v>
      </c>
      <c r="I22" s="2110">
        <f t="shared" si="6"/>
        <v>49.5</v>
      </c>
      <c r="J22" s="2111">
        <f t="shared" si="4"/>
        <v>49.5</v>
      </c>
      <c r="K22" s="2111"/>
      <c r="L22" s="2111"/>
      <c r="M22" s="2111"/>
      <c r="N22" s="2111"/>
      <c r="O22" s="2111"/>
      <c r="P22" s="2111"/>
      <c r="Q22" s="2111"/>
      <c r="R22" s="2117"/>
      <c r="S22" s="57"/>
      <c r="T22" s="57"/>
      <c r="U22" s="57"/>
      <c r="V22" s="57"/>
      <c r="W22" s="57"/>
      <c r="X22" s="681"/>
      <c r="Y22" s="681"/>
      <c r="Z22" s="681"/>
    </row>
    <row r="23" spans="1:26" ht="25.5" customHeight="1">
      <c r="A23" s="2114" t="s">
        <v>718</v>
      </c>
      <c r="B23" s="1142" t="s">
        <v>2265</v>
      </c>
      <c r="C23" s="2109">
        <v>4</v>
      </c>
      <c r="D23" s="2109">
        <f>(3+1.3)/4</f>
        <v>1.075</v>
      </c>
      <c r="E23" s="2109">
        <v>1</v>
      </c>
      <c r="F23" s="2109">
        <v>1</v>
      </c>
      <c r="G23" s="2109">
        <v>21</v>
      </c>
      <c r="H23" s="2109">
        <f t="shared" si="2"/>
        <v>90.3</v>
      </c>
      <c r="I23" s="2110">
        <f t="shared" si="6"/>
        <v>66</v>
      </c>
      <c r="J23" s="2111">
        <f t="shared" si="4"/>
        <v>66</v>
      </c>
      <c r="K23" s="2111"/>
      <c r="L23" s="2111"/>
      <c r="M23" s="2111"/>
      <c r="N23" s="2111"/>
      <c r="O23" s="2111"/>
      <c r="P23" s="2111"/>
      <c r="Q23" s="2111"/>
      <c r="R23" s="2117"/>
      <c r="S23" s="57"/>
      <c r="T23" s="57"/>
      <c r="U23" s="57"/>
      <c r="V23" s="57"/>
      <c r="W23" s="57"/>
      <c r="X23" s="681"/>
      <c r="Y23" s="681"/>
      <c r="Z23" s="681"/>
    </row>
    <row r="24" spans="1:26" ht="27.75" customHeight="1">
      <c r="A24" s="2114" t="s">
        <v>721</v>
      </c>
      <c r="B24" s="1142" t="s">
        <v>2266</v>
      </c>
      <c r="C24" s="2109">
        <v>8</v>
      </c>
      <c r="D24" s="2109">
        <v>1</v>
      </c>
      <c r="E24" s="2109">
        <v>1</v>
      </c>
      <c r="F24" s="2109">
        <v>1</v>
      </c>
      <c r="G24" s="2109">
        <v>25</v>
      </c>
      <c r="H24" s="2109">
        <f t="shared" si="2"/>
        <v>200</v>
      </c>
      <c r="I24" s="2110">
        <f t="shared" si="6"/>
        <v>132</v>
      </c>
      <c r="J24" s="2111">
        <f t="shared" si="4"/>
        <v>132</v>
      </c>
      <c r="K24" s="2111"/>
      <c r="L24" s="2111"/>
      <c r="M24" s="2111"/>
      <c r="N24" s="2111"/>
      <c r="O24" s="2111"/>
      <c r="P24" s="2111"/>
      <c r="Q24" s="2111"/>
      <c r="R24" s="2117"/>
      <c r="S24" s="57"/>
      <c r="T24" s="57"/>
      <c r="U24" s="57"/>
      <c r="V24" s="57"/>
      <c r="W24" s="57"/>
      <c r="X24" s="681"/>
      <c r="Y24" s="681"/>
      <c r="Z24" s="681"/>
    </row>
    <row r="25" spans="1:26" ht="15.75" customHeight="1">
      <c r="A25" s="2114" t="s">
        <v>722</v>
      </c>
      <c r="B25" s="1142" t="s">
        <v>2267</v>
      </c>
      <c r="C25" s="2109">
        <v>3</v>
      </c>
      <c r="D25" s="2109">
        <v>1</v>
      </c>
      <c r="E25" s="2109">
        <v>1</v>
      </c>
      <c r="F25" s="2109">
        <v>1</v>
      </c>
      <c r="G25" s="2109">
        <v>21</v>
      </c>
      <c r="H25" s="2109">
        <f t="shared" si="2"/>
        <v>63</v>
      </c>
      <c r="I25" s="2110">
        <f t="shared" si="6"/>
        <v>49.5</v>
      </c>
      <c r="J25" s="2111">
        <f t="shared" si="4"/>
        <v>49.5</v>
      </c>
      <c r="K25" s="2111"/>
      <c r="L25" s="2111"/>
      <c r="M25" s="2111"/>
      <c r="N25" s="2111"/>
      <c r="O25" s="2111"/>
      <c r="P25" s="2111"/>
      <c r="Q25" s="2111"/>
      <c r="R25" s="2117"/>
      <c r="S25" s="57"/>
      <c r="T25" s="57"/>
      <c r="U25" s="57"/>
      <c r="V25" s="57"/>
      <c r="W25" s="57"/>
      <c r="X25" s="681"/>
      <c r="Y25" s="681"/>
      <c r="Z25" s="681"/>
    </row>
    <row r="26" spans="1:26" ht="15.75" customHeight="1">
      <c r="A26" s="2114" t="s">
        <v>723</v>
      </c>
      <c r="B26" s="1142" t="s">
        <v>2268</v>
      </c>
      <c r="C26" s="2109">
        <v>3</v>
      </c>
      <c r="D26" s="2109">
        <f>(2+1.3)/3</f>
        <v>1.0999999999999999</v>
      </c>
      <c r="E26" s="2109">
        <v>1</v>
      </c>
      <c r="F26" s="2109">
        <v>1</v>
      </c>
      <c r="G26" s="2109">
        <v>21</v>
      </c>
      <c r="H26" s="2109">
        <f t="shared" si="2"/>
        <v>69.3</v>
      </c>
      <c r="I26" s="2110">
        <f t="shared" si="6"/>
        <v>49.5</v>
      </c>
      <c r="J26" s="2111">
        <f t="shared" si="4"/>
        <v>49.5</v>
      </c>
      <c r="K26" s="2111"/>
      <c r="L26" s="2111"/>
      <c r="M26" s="2111"/>
      <c r="N26" s="2111"/>
      <c r="O26" s="2111"/>
      <c r="P26" s="2111"/>
      <c r="Q26" s="2111"/>
      <c r="R26" s="2117"/>
      <c r="S26" s="57"/>
      <c r="T26" s="57"/>
      <c r="U26" s="57"/>
      <c r="V26" s="57"/>
      <c r="W26" s="57"/>
      <c r="X26" s="681"/>
      <c r="Y26" s="681"/>
      <c r="Z26" s="681"/>
    </row>
    <row r="27" spans="1:26" ht="15.75" customHeight="1">
      <c r="A27" s="2114" t="s">
        <v>1770</v>
      </c>
      <c r="B27" s="1142" t="s">
        <v>2269</v>
      </c>
      <c r="C27" s="2109">
        <v>3</v>
      </c>
      <c r="D27" s="2109">
        <v>1</v>
      </c>
      <c r="E27" s="2109">
        <v>1</v>
      </c>
      <c r="F27" s="2109">
        <v>1</v>
      </c>
      <c r="G27" s="2109">
        <v>25</v>
      </c>
      <c r="H27" s="2109">
        <f t="shared" si="2"/>
        <v>75</v>
      </c>
      <c r="I27" s="2110">
        <f t="shared" si="6"/>
        <v>49.5</v>
      </c>
      <c r="J27" s="2111">
        <f t="shared" si="4"/>
        <v>49.5</v>
      </c>
      <c r="K27" s="2111"/>
      <c r="L27" s="2111"/>
      <c r="M27" s="2111"/>
      <c r="N27" s="2111"/>
      <c r="O27" s="2111"/>
      <c r="P27" s="2111"/>
      <c r="Q27" s="2111"/>
      <c r="R27" s="2117"/>
      <c r="S27" s="57"/>
      <c r="T27" s="57"/>
      <c r="U27" s="57"/>
      <c r="V27" s="57"/>
      <c r="W27" s="57"/>
      <c r="X27" s="681"/>
      <c r="Y27" s="681"/>
      <c r="Z27" s="681"/>
    </row>
    <row r="28" spans="1:26" ht="15.75" customHeight="1">
      <c r="A28" s="2114" t="s">
        <v>1772</v>
      </c>
      <c r="B28" s="1142" t="s">
        <v>2270</v>
      </c>
      <c r="C28" s="2109">
        <v>4</v>
      </c>
      <c r="D28" s="2109">
        <f>(3+1.3)/4</f>
        <v>1.075</v>
      </c>
      <c r="E28" s="2109">
        <v>1</v>
      </c>
      <c r="F28" s="2109">
        <v>1</v>
      </c>
      <c r="G28" s="2109">
        <v>25</v>
      </c>
      <c r="H28" s="2109">
        <f t="shared" si="2"/>
        <v>107.5</v>
      </c>
      <c r="I28" s="2110">
        <f t="shared" si="6"/>
        <v>66</v>
      </c>
      <c r="J28" s="2111">
        <f t="shared" si="4"/>
        <v>66</v>
      </c>
      <c r="K28" s="2111"/>
      <c r="L28" s="2111"/>
      <c r="M28" s="2111"/>
      <c r="N28" s="2111"/>
      <c r="O28" s="2111"/>
      <c r="P28" s="2111"/>
      <c r="Q28" s="2111"/>
      <c r="R28" s="2117"/>
      <c r="S28" s="57"/>
      <c r="T28" s="57"/>
      <c r="U28" s="57"/>
      <c r="V28" s="57"/>
      <c r="W28" s="57"/>
      <c r="X28" s="681"/>
      <c r="Y28" s="681"/>
      <c r="Z28" s="681"/>
    </row>
    <row r="29" spans="1:26" ht="15.75" customHeight="1">
      <c r="A29" s="2114" t="s">
        <v>1774</v>
      </c>
      <c r="B29" s="1142" t="s">
        <v>2271</v>
      </c>
      <c r="C29" s="2109">
        <v>5</v>
      </c>
      <c r="D29" s="2109">
        <v>1</v>
      </c>
      <c r="E29" s="2109">
        <v>1</v>
      </c>
      <c r="F29" s="2109">
        <v>1</v>
      </c>
      <c r="G29" s="2109">
        <v>25</v>
      </c>
      <c r="H29" s="2109">
        <f t="shared" si="2"/>
        <v>125</v>
      </c>
      <c r="I29" s="2110">
        <f t="shared" si="6"/>
        <v>82.5</v>
      </c>
      <c r="J29" s="2111">
        <f t="shared" si="4"/>
        <v>82.5</v>
      </c>
      <c r="K29" s="2111"/>
      <c r="L29" s="2111"/>
      <c r="M29" s="2111"/>
      <c r="N29" s="2111"/>
      <c r="O29" s="2111"/>
      <c r="P29" s="2111"/>
      <c r="Q29" s="2111"/>
      <c r="R29" s="2117"/>
      <c r="S29" s="57"/>
      <c r="T29" s="57"/>
      <c r="U29" s="57"/>
      <c r="V29" s="57"/>
      <c r="W29" s="57"/>
      <c r="X29" s="681"/>
      <c r="Y29" s="681"/>
      <c r="Z29" s="681"/>
    </row>
    <row r="30" spans="1:26" ht="15.75" customHeight="1">
      <c r="A30" s="2114" t="s">
        <v>1776</v>
      </c>
      <c r="B30" s="2118" t="s">
        <v>1365</v>
      </c>
      <c r="C30" s="2109">
        <v>4</v>
      </c>
      <c r="D30" s="2109">
        <v>1</v>
      </c>
      <c r="E30" s="2109">
        <v>2</v>
      </c>
      <c r="F30" s="2109">
        <v>1</v>
      </c>
      <c r="G30" s="2109">
        <v>88</v>
      </c>
      <c r="H30" s="2109">
        <f t="shared" si="2"/>
        <v>352</v>
      </c>
      <c r="I30" s="2110">
        <f t="shared" si="6"/>
        <v>132</v>
      </c>
      <c r="J30" s="2111">
        <f t="shared" si="4"/>
        <v>132</v>
      </c>
      <c r="K30" s="2111"/>
      <c r="L30" s="2111"/>
      <c r="M30" s="2111"/>
      <c r="N30" s="2111"/>
      <c r="O30" s="2111"/>
      <c r="P30" s="2111"/>
      <c r="Q30" s="2111"/>
      <c r="R30" s="2117"/>
      <c r="S30" s="57"/>
      <c r="T30" s="57"/>
      <c r="U30" s="57"/>
      <c r="V30" s="57"/>
      <c r="W30" s="57"/>
      <c r="X30" s="681"/>
      <c r="Y30" s="681"/>
      <c r="Z30" s="681"/>
    </row>
    <row r="31" spans="1:26" ht="15.75" customHeight="1">
      <c r="A31" s="2114" t="s">
        <v>1777</v>
      </c>
      <c r="B31" s="2119" t="s">
        <v>2272</v>
      </c>
      <c r="C31" s="2109">
        <v>4</v>
      </c>
      <c r="D31" s="2120">
        <v>1</v>
      </c>
      <c r="E31" s="2109">
        <v>2</v>
      </c>
      <c r="F31" s="2109">
        <v>1</v>
      </c>
      <c r="G31" s="2109">
        <v>88</v>
      </c>
      <c r="H31" s="2109">
        <f t="shared" si="2"/>
        <v>352</v>
      </c>
      <c r="I31" s="2110">
        <f t="shared" si="6"/>
        <v>132</v>
      </c>
      <c r="J31" s="2111">
        <f t="shared" si="4"/>
        <v>132</v>
      </c>
      <c r="K31" s="2111"/>
      <c r="L31" s="2111"/>
      <c r="M31" s="2111"/>
      <c r="N31" s="2111"/>
      <c r="O31" s="2111"/>
      <c r="P31" s="2111"/>
      <c r="Q31" s="2111"/>
      <c r="R31" s="2117"/>
      <c r="S31" s="57"/>
      <c r="T31" s="57"/>
      <c r="U31" s="57"/>
      <c r="V31" s="57"/>
      <c r="W31" s="57"/>
      <c r="X31" s="681"/>
      <c r="Y31" s="681"/>
      <c r="Z31" s="681"/>
    </row>
    <row r="32" spans="1:26" ht="15.75" customHeight="1">
      <c r="A32" s="2114" t="s">
        <v>1779</v>
      </c>
      <c r="B32" s="2116" t="s">
        <v>2273</v>
      </c>
      <c r="C32" s="2109">
        <v>3</v>
      </c>
      <c r="D32" s="2109">
        <v>1</v>
      </c>
      <c r="E32" s="2109">
        <v>2</v>
      </c>
      <c r="F32" s="2109">
        <v>1</v>
      </c>
      <c r="G32" s="2109">
        <v>120</v>
      </c>
      <c r="H32" s="2109">
        <f t="shared" si="2"/>
        <v>360</v>
      </c>
      <c r="I32" s="2110">
        <f t="shared" si="6"/>
        <v>99</v>
      </c>
      <c r="J32" s="2111">
        <f t="shared" si="4"/>
        <v>99</v>
      </c>
      <c r="K32" s="2111"/>
      <c r="L32" s="2111"/>
      <c r="M32" s="2111"/>
      <c r="N32" s="2111"/>
      <c r="O32" s="2111"/>
      <c r="P32" s="2111"/>
      <c r="Q32" s="2111"/>
      <c r="R32" s="2117"/>
      <c r="S32" s="57"/>
      <c r="T32" s="57"/>
      <c r="U32" s="57"/>
      <c r="V32" s="57"/>
      <c r="W32" s="57"/>
      <c r="X32" s="681"/>
      <c r="Y32" s="681"/>
      <c r="Z32" s="681"/>
    </row>
    <row r="33" spans="1:26" ht="15.75" customHeight="1">
      <c r="A33" s="2114" t="s">
        <v>1781</v>
      </c>
      <c r="B33" s="2116" t="s">
        <v>2274</v>
      </c>
      <c r="C33" s="2109">
        <v>4</v>
      </c>
      <c r="D33" s="2109">
        <f>(3+1.3)/4</f>
        <v>1.075</v>
      </c>
      <c r="E33" s="2109">
        <v>2</v>
      </c>
      <c r="F33" s="2109">
        <v>1</v>
      </c>
      <c r="G33" s="2109">
        <v>100</v>
      </c>
      <c r="H33" s="2109">
        <f t="shared" si="2"/>
        <v>430</v>
      </c>
      <c r="I33" s="2110">
        <f t="shared" si="6"/>
        <v>132</v>
      </c>
      <c r="J33" s="2111">
        <f t="shared" si="4"/>
        <v>132</v>
      </c>
      <c r="K33" s="2111"/>
      <c r="L33" s="2111"/>
      <c r="M33" s="2111"/>
      <c r="N33" s="2111"/>
      <c r="O33" s="2111"/>
      <c r="P33" s="2111"/>
      <c r="Q33" s="2111"/>
      <c r="R33" s="2117"/>
      <c r="S33" s="57"/>
      <c r="T33" s="57"/>
      <c r="U33" s="57"/>
      <c r="V33" s="57"/>
      <c r="W33" s="57"/>
      <c r="X33" s="681"/>
      <c r="Y33" s="681"/>
      <c r="Z33" s="681"/>
    </row>
    <row r="34" spans="1:26" ht="15.75" customHeight="1">
      <c r="A34" s="2114" t="s">
        <v>1783</v>
      </c>
      <c r="B34" s="2121" t="s">
        <v>2275</v>
      </c>
      <c r="C34" s="2122">
        <v>3</v>
      </c>
      <c r="D34" s="2109">
        <v>1</v>
      </c>
      <c r="E34" s="2109">
        <v>1</v>
      </c>
      <c r="F34" s="2109">
        <v>1</v>
      </c>
      <c r="G34" s="2109">
        <v>60</v>
      </c>
      <c r="H34" s="2109">
        <f t="shared" si="2"/>
        <v>180</v>
      </c>
      <c r="I34" s="2110">
        <f t="shared" si="6"/>
        <v>49.5</v>
      </c>
      <c r="J34" s="2111">
        <f t="shared" si="4"/>
        <v>49.5</v>
      </c>
      <c r="K34" s="2111"/>
      <c r="L34" s="2111"/>
      <c r="M34" s="2111"/>
      <c r="N34" s="2111"/>
      <c r="O34" s="2111"/>
      <c r="P34" s="2111"/>
      <c r="Q34" s="2111"/>
      <c r="R34" s="2117"/>
      <c r="S34" s="57"/>
      <c r="T34" s="57"/>
      <c r="U34" s="57"/>
      <c r="V34" s="57"/>
      <c r="W34" s="57"/>
      <c r="X34" s="681"/>
      <c r="Y34" s="681"/>
      <c r="Z34" s="681"/>
    </row>
    <row r="35" spans="1:26" ht="15.75" customHeight="1">
      <c r="A35" s="2123" t="s">
        <v>2276</v>
      </c>
      <c r="B35" s="2107" t="s">
        <v>2277</v>
      </c>
      <c r="C35" s="2124">
        <f>SUM(C36:C47)</f>
        <v>38</v>
      </c>
      <c r="D35" s="2125"/>
      <c r="E35" s="2124">
        <f>SUM(E36:E47)</f>
        <v>14</v>
      </c>
      <c r="F35" s="2124"/>
      <c r="G35" s="2124">
        <f>SUM(G36:G47)</f>
        <v>413</v>
      </c>
      <c r="H35" s="2124">
        <f>SUM(H36:H47)</f>
        <v>1274.3</v>
      </c>
      <c r="I35" s="2124">
        <f>SUM(I36:I47)</f>
        <v>705</v>
      </c>
      <c r="J35" s="2124">
        <f>SUM(J36:J47)</f>
        <v>622.5</v>
      </c>
      <c r="K35" s="2124">
        <f>SUM(K36:K47)</f>
        <v>82.5</v>
      </c>
      <c r="L35" s="2105">
        <v>0</v>
      </c>
      <c r="M35" s="2111"/>
      <c r="N35" s="2111"/>
      <c r="O35" s="2111"/>
      <c r="P35" s="2111"/>
      <c r="Q35" s="2111"/>
      <c r="R35" s="2117"/>
      <c r="S35" s="57"/>
      <c r="T35" s="57"/>
      <c r="U35" s="57"/>
      <c r="V35" s="57"/>
      <c r="W35" s="57"/>
      <c r="X35" s="681"/>
      <c r="Y35" s="681"/>
      <c r="Z35" s="681"/>
    </row>
    <row r="36" spans="1:26" ht="15.75" customHeight="1">
      <c r="A36" s="2114" t="s">
        <v>1785</v>
      </c>
      <c r="B36" s="2121" t="s">
        <v>2278</v>
      </c>
      <c r="C36" s="2122">
        <v>3</v>
      </c>
      <c r="D36" s="2109">
        <f>(2+1.3)/3</f>
        <v>1.0999999999999999</v>
      </c>
      <c r="E36" s="2109">
        <v>1</v>
      </c>
      <c r="F36" s="2109">
        <v>1</v>
      </c>
      <c r="G36" s="2109">
        <v>60</v>
      </c>
      <c r="H36" s="2109">
        <f t="shared" si="2"/>
        <v>198</v>
      </c>
      <c r="I36" s="2110">
        <f t="shared" si="6"/>
        <v>49.5</v>
      </c>
      <c r="J36" s="2111">
        <f t="shared" si="4"/>
        <v>49.5</v>
      </c>
      <c r="K36" s="2111"/>
      <c r="L36" s="2111"/>
      <c r="M36" s="2111"/>
      <c r="N36" s="2111"/>
      <c r="O36" s="2111"/>
      <c r="P36" s="2111"/>
      <c r="Q36" s="2111"/>
      <c r="R36" s="2117"/>
      <c r="S36" s="57"/>
      <c r="T36" s="57"/>
      <c r="U36" s="57"/>
      <c r="V36" s="57"/>
      <c r="W36" s="57"/>
      <c r="X36" s="681"/>
      <c r="Y36" s="681"/>
      <c r="Z36" s="681"/>
    </row>
    <row r="37" spans="1:26" ht="15.75" customHeight="1">
      <c r="A37" s="2114" t="s">
        <v>1787</v>
      </c>
      <c r="B37" s="2119" t="s">
        <v>768</v>
      </c>
      <c r="C37" s="2126">
        <v>3</v>
      </c>
      <c r="D37" s="2109">
        <v>1</v>
      </c>
      <c r="E37" s="2109">
        <v>2</v>
      </c>
      <c r="F37" s="2109">
        <v>1</v>
      </c>
      <c r="G37" s="2109">
        <v>88</v>
      </c>
      <c r="H37" s="2109">
        <f t="shared" si="2"/>
        <v>264</v>
      </c>
      <c r="I37" s="2110">
        <f t="shared" si="6"/>
        <v>99</v>
      </c>
      <c r="J37" s="2111">
        <f t="shared" si="4"/>
        <v>99</v>
      </c>
      <c r="K37" s="2111"/>
      <c r="L37" s="2111"/>
      <c r="M37" s="2111"/>
      <c r="N37" s="2111"/>
      <c r="O37" s="2111"/>
      <c r="P37" s="2111"/>
      <c r="Q37" s="2111"/>
      <c r="R37" s="2117"/>
      <c r="S37" s="57"/>
      <c r="T37" s="57"/>
      <c r="U37" s="57"/>
      <c r="V37" s="57"/>
      <c r="W37" s="57"/>
      <c r="X37" s="681"/>
      <c r="Y37" s="681"/>
      <c r="Z37" s="681"/>
    </row>
    <row r="38" spans="1:26" ht="28.5" customHeight="1">
      <c r="A38" s="2114" t="s">
        <v>1788</v>
      </c>
      <c r="B38" s="2119" t="s">
        <v>2279</v>
      </c>
      <c r="C38" s="2126">
        <v>2</v>
      </c>
      <c r="D38" s="2109">
        <v>1</v>
      </c>
      <c r="E38" s="2109">
        <v>2</v>
      </c>
      <c r="F38" s="2109">
        <v>1</v>
      </c>
      <c r="G38" s="2109">
        <v>88</v>
      </c>
      <c r="H38" s="2109">
        <f t="shared" si="2"/>
        <v>176</v>
      </c>
      <c r="I38" s="2110">
        <f t="shared" si="6"/>
        <v>66</v>
      </c>
      <c r="J38" s="2111">
        <f t="shared" si="4"/>
        <v>66</v>
      </c>
      <c r="K38" s="2111"/>
      <c r="L38" s="2111"/>
      <c r="M38" s="2111"/>
      <c r="N38" s="2111"/>
      <c r="O38" s="2111"/>
      <c r="P38" s="2111"/>
      <c r="Q38" s="2111"/>
      <c r="R38" s="2117"/>
      <c r="S38" s="57"/>
      <c r="T38" s="57"/>
      <c r="U38" s="57"/>
      <c r="V38" s="57"/>
      <c r="W38" s="57"/>
      <c r="X38" s="681"/>
      <c r="Y38" s="681"/>
      <c r="Z38" s="681"/>
    </row>
    <row r="39" spans="1:26" ht="15.75" customHeight="1">
      <c r="A39" s="2114" t="s">
        <v>1789</v>
      </c>
      <c r="B39" s="1142" t="s">
        <v>2280</v>
      </c>
      <c r="C39" s="2109">
        <v>4</v>
      </c>
      <c r="D39" s="2109">
        <f t="shared" ref="D39:D40" si="7">(3+1.3)/4</f>
        <v>1.075</v>
      </c>
      <c r="E39" s="2109">
        <v>1</v>
      </c>
      <c r="F39" s="2109">
        <v>1</v>
      </c>
      <c r="G39" s="2109">
        <v>25</v>
      </c>
      <c r="H39" s="2109">
        <f t="shared" si="2"/>
        <v>107.5</v>
      </c>
      <c r="I39" s="2110">
        <f t="shared" si="6"/>
        <v>66</v>
      </c>
      <c r="J39" s="2111">
        <f t="shared" si="4"/>
        <v>66</v>
      </c>
      <c r="K39" s="2111"/>
      <c r="L39" s="2111"/>
      <c r="M39" s="2111"/>
      <c r="N39" s="2111"/>
      <c r="O39" s="2111"/>
      <c r="P39" s="2111"/>
      <c r="Q39" s="2111"/>
      <c r="R39" s="2117"/>
      <c r="S39" s="57"/>
      <c r="T39" s="57"/>
      <c r="U39" s="57"/>
      <c r="V39" s="57"/>
      <c r="W39" s="57"/>
      <c r="X39" s="681"/>
      <c r="Y39" s="681"/>
      <c r="Z39" s="681"/>
    </row>
    <row r="40" spans="1:26" ht="15.75" customHeight="1">
      <c r="A40" s="2114" t="s">
        <v>1792</v>
      </c>
      <c r="B40" s="1142" t="s">
        <v>2281</v>
      </c>
      <c r="C40" s="2109">
        <v>4</v>
      </c>
      <c r="D40" s="2109">
        <f t="shared" si="7"/>
        <v>1.075</v>
      </c>
      <c r="E40" s="2109">
        <v>1</v>
      </c>
      <c r="F40" s="2109">
        <v>1</v>
      </c>
      <c r="G40" s="2109">
        <v>25</v>
      </c>
      <c r="H40" s="2109">
        <f t="shared" si="2"/>
        <v>107.5</v>
      </c>
      <c r="I40" s="2110">
        <f t="shared" si="6"/>
        <v>66</v>
      </c>
      <c r="J40" s="2111">
        <f t="shared" si="4"/>
        <v>66</v>
      </c>
      <c r="K40" s="2111"/>
      <c r="L40" s="2111"/>
      <c r="M40" s="2111"/>
      <c r="N40" s="2111"/>
      <c r="O40" s="2111"/>
      <c r="P40" s="2111"/>
      <c r="Q40" s="2111"/>
      <c r="R40" s="2117"/>
      <c r="S40" s="57"/>
      <c r="T40" s="57"/>
      <c r="U40" s="57"/>
      <c r="V40" s="57"/>
      <c r="W40" s="57"/>
      <c r="X40" s="681"/>
      <c r="Y40" s="681"/>
      <c r="Z40" s="681"/>
    </row>
    <row r="41" spans="1:26" ht="15.75" customHeight="1">
      <c r="A41" s="2114" t="s">
        <v>1794</v>
      </c>
      <c r="B41" s="1142" t="s">
        <v>2282</v>
      </c>
      <c r="C41" s="2109">
        <v>4</v>
      </c>
      <c r="D41" s="2109">
        <v>1</v>
      </c>
      <c r="E41" s="2109">
        <v>1</v>
      </c>
      <c r="F41" s="2109">
        <v>1</v>
      </c>
      <c r="G41" s="2109">
        <v>25</v>
      </c>
      <c r="H41" s="2109">
        <f t="shared" si="2"/>
        <v>100</v>
      </c>
      <c r="I41" s="2110">
        <f t="shared" si="6"/>
        <v>66</v>
      </c>
      <c r="J41" s="2111">
        <f t="shared" si="4"/>
        <v>66</v>
      </c>
      <c r="K41" s="2111"/>
      <c r="L41" s="2111"/>
      <c r="M41" s="2111"/>
      <c r="N41" s="2111"/>
      <c r="O41" s="2111"/>
      <c r="P41" s="2111"/>
      <c r="Q41" s="2111"/>
      <c r="R41" s="2117"/>
      <c r="S41" s="57"/>
      <c r="T41" s="57"/>
      <c r="U41" s="57"/>
      <c r="V41" s="57"/>
      <c r="W41" s="57"/>
      <c r="X41" s="681"/>
      <c r="Y41" s="681"/>
      <c r="Z41" s="681"/>
    </row>
    <row r="42" spans="1:26" ht="25.5" customHeight="1">
      <c r="A42" s="2114" t="s">
        <v>1796</v>
      </c>
      <c r="B42" s="1142" t="s">
        <v>2283</v>
      </c>
      <c r="C42" s="2109">
        <v>2</v>
      </c>
      <c r="D42" s="2109">
        <v>1</v>
      </c>
      <c r="E42" s="2109">
        <v>1</v>
      </c>
      <c r="F42" s="2109">
        <v>1</v>
      </c>
      <c r="G42" s="2109">
        <v>17</v>
      </c>
      <c r="H42" s="2109">
        <f t="shared" si="2"/>
        <v>34</v>
      </c>
      <c r="I42" s="2110">
        <f t="shared" si="6"/>
        <v>33</v>
      </c>
      <c r="J42" s="2111">
        <f t="shared" si="4"/>
        <v>33</v>
      </c>
      <c r="K42" s="2111"/>
      <c r="L42" s="2111"/>
      <c r="M42" s="2111"/>
      <c r="N42" s="2111"/>
      <c r="O42" s="2111"/>
      <c r="P42" s="2111"/>
      <c r="Q42" s="2111"/>
      <c r="R42" s="2117"/>
      <c r="S42" s="57"/>
      <c r="T42" s="57"/>
      <c r="U42" s="57"/>
      <c r="V42" s="57"/>
      <c r="W42" s="57"/>
      <c r="X42" s="681"/>
      <c r="Y42" s="681"/>
      <c r="Z42" s="681"/>
    </row>
    <row r="43" spans="1:26" ht="27" customHeight="1">
      <c r="A43" s="2114" t="s">
        <v>1798</v>
      </c>
      <c r="B43" s="1142" t="s">
        <v>2284</v>
      </c>
      <c r="C43" s="2109">
        <v>3</v>
      </c>
      <c r="D43" s="2109">
        <v>1</v>
      </c>
      <c r="E43" s="2109">
        <v>1</v>
      </c>
      <c r="F43" s="2109">
        <v>1</v>
      </c>
      <c r="G43" s="2109">
        <v>17</v>
      </c>
      <c r="H43" s="2109">
        <f t="shared" si="2"/>
        <v>51</v>
      </c>
      <c r="I43" s="2110">
        <f t="shared" si="6"/>
        <v>49.5</v>
      </c>
      <c r="J43" s="2111">
        <f t="shared" si="4"/>
        <v>49.5</v>
      </c>
      <c r="K43" s="2111"/>
      <c r="L43" s="2111"/>
      <c r="M43" s="2111"/>
      <c r="N43" s="2111"/>
      <c r="O43" s="2111"/>
      <c r="P43" s="2111"/>
      <c r="Q43" s="2111"/>
      <c r="R43" s="2117"/>
      <c r="S43" s="57"/>
      <c r="T43" s="57"/>
      <c r="U43" s="57"/>
      <c r="V43" s="57"/>
      <c r="W43" s="57"/>
      <c r="X43" s="681"/>
      <c r="Y43" s="681"/>
      <c r="Z43" s="681"/>
    </row>
    <row r="44" spans="1:26" ht="31.5" customHeight="1">
      <c r="A44" s="2114" t="s">
        <v>1800</v>
      </c>
      <c r="B44" s="1142" t="s">
        <v>2285</v>
      </c>
      <c r="C44" s="2109">
        <v>2</v>
      </c>
      <c r="D44" s="2109">
        <v>1</v>
      </c>
      <c r="E44" s="2109">
        <v>1</v>
      </c>
      <c r="F44" s="2109">
        <v>1</v>
      </c>
      <c r="G44" s="2109">
        <v>17</v>
      </c>
      <c r="H44" s="2109">
        <f t="shared" si="2"/>
        <v>34</v>
      </c>
      <c r="I44" s="2110">
        <f t="shared" si="6"/>
        <v>33</v>
      </c>
      <c r="J44" s="2111">
        <f t="shared" si="4"/>
        <v>33</v>
      </c>
      <c r="K44" s="2111"/>
      <c r="L44" s="2111"/>
      <c r="M44" s="2111"/>
      <c r="N44" s="2111"/>
      <c r="O44" s="2111"/>
      <c r="P44" s="2111"/>
      <c r="Q44" s="2111"/>
      <c r="R44" s="2117"/>
      <c r="S44" s="57"/>
      <c r="T44" s="57"/>
      <c r="U44" s="57"/>
      <c r="V44" s="57"/>
      <c r="W44" s="57"/>
      <c r="X44" s="681"/>
      <c r="Y44" s="681"/>
      <c r="Z44" s="681"/>
    </row>
    <row r="45" spans="1:26" ht="34.5" customHeight="1">
      <c r="A45" s="2114" t="s">
        <v>1802</v>
      </c>
      <c r="B45" s="1142" t="s">
        <v>2286</v>
      </c>
      <c r="C45" s="2109">
        <v>3</v>
      </c>
      <c r="D45" s="2109">
        <v>1</v>
      </c>
      <c r="E45" s="2109">
        <v>1</v>
      </c>
      <c r="F45" s="2109">
        <v>1</v>
      </c>
      <c r="G45" s="2109">
        <v>17</v>
      </c>
      <c r="H45" s="2109">
        <f t="shared" si="2"/>
        <v>51</v>
      </c>
      <c r="I45" s="2110">
        <f t="shared" si="6"/>
        <v>49.5</v>
      </c>
      <c r="J45" s="2111">
        <f t="shared" si="4"/>
        <v>49.5</v>
      </c>
      <c r="K45" s="2111"/>
      <c r="L45" s="2111"/>
      <c r="M45" s="2111"/>
      <c r="N45" s="2111"/>
      <c r="O45" s="2111"/>
      <c r="P45" s="2111"/>
      <c r="Q45" s="2111"/>
      <c r="R45" s="2117"/>
      <c r="S45" s="57"/>
      <c r="T45" s="57"/>
      <c r="U45" s="57"/>
      <c r="V45" s="57"/>
      <c r="W45" s="57"/>
      <c r="X45" s="681"/>
      <c r="Y45" s="681"/>
      <c r="Z45" s="681"/>
    </row>
    <row r="46" spans="1:26" ht="42.45" customHeight="1">
      <c r="A46" s="2114" t="s">
        <v>1803</v>
      </c>
      <c r="B46" s="1142" t="s">
        <v>2287</v>
      </c>
      <c r="C46" s="2109">
        <v>5</v>
      </c>
      <c r="D46" s="2109">
        <v>1</v>
      </c>
      <c r="E46" s="2109">
        <v>1</v>
      </c>
      <c r="F46" s="2109">
        <v>1</v>
      </c>
      <c r="G46" s="2109">
        <v>17</v>
      </c>
      <c r="H46" s="2109">
        <f t="shared" si="2"/>
        <v>85</v>
      </c>
      <c r="I46" s="2110">
        <f t="shared" si="6"/>
        <v>82.5</v>
      </c>
      <c r="J46" s="2111"/>
      <c r="K46" s="2127">
        <v>82.5</v>
      </c>
      <c r="L46" s="2111"/>
      <c r="M46" s="2111"/>
      <c r="N46" s="2111"/>
      <c r="O46" s="2111"/>
      <c r="P46" s="2111"/>
      <c r="Q46" s="2111"/>
      <c r="R46" s="2117"/>
      <c r="S46" s="57"/>
      <c r="T46" s="57"/>
      <c r="U46" s="57"/>
      <c r="V46" s="57"/>
      <c r="W46" s="57"/>
      <c r="X46" s="681"/>
      <c r="Y46" s="681"/>
      <c r="Z46" s="681"/>
    </row>
    <row r="47" spans="1:26" ht="24" customHeight="1">
      <c r="A47" s="2114" t="s">
        <v>1805</v>
      </c>
      <c r="B47" s="1142" t="s">
        <v>2288</v>
      </c>
      <c r="C47" s="2109">
        <v>3</v>
      </c>
      <c r="D47" s="2109">
        <v>1.3</v>
      </c>
      <c r="E47" s="2109">
        <v>1</v>
      </c>
      <c r="F47" s="2109">
        <v>1</v>
      </c>
      <c r="G47" s="2109">
        <v>17</v>
      </c>
      <c r="H47" s="2109">
        <f t="shared" si="2"/>
        <v>66.300000000000011</v>
      </c>
      <c r="I47" s="2109">
        <f>15*C47</f>
        <v>45</v>
      </c>
      <c r="J47" s="2111">
        <f>I47</f>
        <v>45</v>
      </c>
      <c r="K47" s="2111"/>
      <c r="L47" s="2111"/>
      <c r="M47" s="2111"/>
      <c r="N47" s="2111"/>
      <c r="O47" s="2111"/>
      <c r="P47" s="2111"/>
      <c r="Q47" s="2111"/>
      <c r="R47" s="2117"/>
      <c r="S47" s="57"/>
      <c r="T47" s="57"/>
      <c r="U47" s="57"/>
      <c r="V47" s="57"/>
      <c r="W47" s="57"/>
      <c r="X47" s="681"/>
      <c r="Y47" s="681"/>
      <c r="Z47" s="681"/>
    </row>
    <row r="48" spans="1:26" ht="15.75" customHeight="1">
      <c r="A48" s="2114"/>
      <c r="B48" s="2128"/>
      <c r="C48" s="2109"/>
      <c r="D48" s="2109"/>
      <c r="E48" s="2109"/>
      <c r="F48" s="2109"/>
      <c r="G48" s="2109"/>
      <c r="H48" s="2109"/>
      <c r="I48" s="2109"/>
      <c r="J48" s="2105"/>
      <c r="K48" s="2111"/>
      <c r="L48" s="2111"/>
      <c r="M48" s="2111"/>
      <c r="N48" s="2111"/>
      <c r="O48" s="2111"/>
      <c r="P48" s="2111"/>
      <c r="Q48" s="2111"/>
      <c r="R48" s="2117"/>
      <c r="S48" s="57"/>
      <c r="T48" s="57"/>
      <c r="U48" s="57"/>
      <c r="V48" s="57"/>
      <c r="W48" s="57"/>
      <c r="X48" s="681"/>
      <c r="Y48" s="681"/>
      <c r="Z48" s="681"/>
    </row>
    <row r="49" spans="1:26" ht="15.75" customHeight="1">
      <c r="A49" s="2114"/>
      <c r="B49" s="2128"/>
      <c r="C49" s="2109"/>
      <c r="D49" s="2109"/>
      <c r="E49" s="2109"/>
      <c r="F49" s="2109"/>
      <c r="G49" s="2109"/>
      <c r="H49" s="2109"/>
      <c r="I49" s="2109"/>
      <c r="J49" s="2105"/>
      <c r="K49" s="2111"/>
      <c r="L49" s="2111"/>
      <c r="M49" s="2111"/>
      <c r="N49" s="2111"/>
      <c r="O49" s="2111"/>
      <c r="P49" s="2111"/>
      <c r="Q49" s="2111"/>
      <c r="R49" s="2117"/>
      <c r="S49" s="57"/>
      <c r="T49" s="57"/>
      <c r="U49" s="57"/>
      <c r="V49" s="57"/>
      <c r="W49" s="57"/>
      <c r="X49" s="681"/>
      <c r="Y49" s="681"/>
      <c r="Z49" s="681"/>
    </row>
    <row r="50" spans="1:26" ht="15.75" customHeight="1">
      <c r="A50" s="2129" t="s">
        <v>258</v>
      </c>
      <c r="B50" s="2130" t="s">
        <v>259</v>
      </c>
      <c r="C50" s="2109"/>
      <c r="D50" s="2109"/>
      <c r="E50" s="2131"/>
      <c r="F50" s="2131"/>
      <c r="G50" s="2131"/>
      <c r="H50" s="2131"/>
      <c r="I50" s="2131"/>
      <c r="J50" s="2111"/>
      <c r="K50" s="2111"/>
      <c r="L50" s="2111"/>
      <c r="M50" s="2111"/>
      <c r="N50" s="2111"/>
      <c r="O50" s="2111"/>
      <c r="P50" s="2111"/>
      <c r="Q50" s="2111"/>
      <c r="R50" s="2117"/>
      <c r="S50" s="57"/>
      <c r="T50" s="57"/>
      <c r="U50" s="57"/>
      <c r="V50" s="57"/>
      <c r="W50" s="57"/>
      <c r="X50" s="681"/>
      <c r="Y50" s="681"/>
      <c r="Z50" s="681"/>
    </row>
    <row r="51" spans="1:26" ht="16.5" customHeight="1">
      <c r="A51" s="2132" t="s">
        <v>260</v>
      </c>
      <c r="B51" s="2133" t="s">
        <v>1851</v>
      </c>
      <c r="C51" s="2109"/>
      <c r="D51" s="2109"/>
      <c r="E51" s="2131"/>
      <c r="F51" s="2131"/>
      <c r="G51" s="2131"/>
      <c r="H51" s="2131"/>
      <c r="I51" s="2131"/>
      <c r="J51" s="2111"/>
      <c r="K51" s="2111"/>
      <c r="L51" s="2111"/>
      <c r="M51" s="2111"/>
      <c r="N51" s="2111"/>
      <c r="O51" s="2111"/>
      <c r="P51" s="2111"/>
      <c r="Q51" s="2111"/>
      <c r="R51" s="2117"/>
      <c r="S51" s="57"/>
      <c r="T51" s="57"/>
      <c r="U51" s="57"/>
      <c r="V51" s="57"/>
      <c r="W51" s="57"/>
      <c r="X51" s="681"/>
      <c r="Y51" s="681"/>
      <c r="Z51" s="681"/>
    </row>
    <row r="52" spans="1:26" ht="16.5" customHeight="1">
      <c r="A52" s="2132" t="s">
        <v>261</v>
      </c>
      <c r="B52" s="2133" t="s">
        <v>1852</v>
      </c>
      <c r="C52" s="2109"/>
      <c r="D52" s="2109"/>
      <c r="E52" s="2131"/>
      <c r="F52" s="2131"/>
      <c r="G52" s="2131"/>
      <c r="H52" s="2131"/>
      <c r="I52" s="2131"/>
      <c r="J52" s="2111"/>
      <c r="K52" s="2111"/>
      <c r="L52" s="2111"/>
      <c r="M52" s="2111"/>
      <c r="N52" s="2111"/>
      <c r="O52" s="2111"/>
      <c r="P52" s="2111"/>
      <c r="Q52" s="2111"/>
      <c r="R52" s="2117"/>
      <c r="S52" s="57"/>
      <c r="T52" s="57"/>
      <c r="U52" s="57"/>
      <c r="V52" s="57"/>
      <c r="W52" s="57"/>
      <c r="X52" s="681"/>
      <c r="Y52" s="681"/>
      <c r="Z52" s="681"/>
    </row>
    <row r="53" spans="1:26" ht="16.5" customHeight="1">
      <c r="A53" s="2132" t="s">
        <v>262</v>
      </c>
      <c r="B53" s="2133" t="s">
        <v>1853</v>
      </c>
      <c r="C53" s="2109"/>
      <c r="D53" s="2109"/>
      <c r="E53" s="2131"/>
      <c r="F53" s="2131"/>
      <c r="G53" s="2131"/>
      <c r="H53" s="2131"/>
      <c r="I53" s="2131"/>
      <c r="J53" s="2111"/>
      <c r="K53" s="2111"/>
      <c r="L53" s="2111"/>
      <c r="M53" s="2111"/>
      <c r="N53" s="2111"/>
      <c r="O53" s="2111"/>
      <c r="P53" s="2111"/>
      <c r="Q53" s="2111"/>
      <c r="R53" s="2117"/>
      <c r="S53" s="57"/>
      <c r="T53" s="57"/>
      <c r="U53" s="57"/>
      <c r="V53" s="57"/>
      <c r="W53" s="57"/>
      <c r="X53" s="681"/>
      <c r="Y53" s="681"/>
      <c r="Z53" s="681"/>
    </row>
    <row r="54" spans="1:26" ht="15.75" customHeight="1">
      <c r="A54" s="2132" t="s">
        <v>263</v>
      </c>
      <c r="B54" s="2133" t="s">
        <v>1854</v>
      </c>
      <c r="C54" s="2109"/>
      <c r="D54" s="2109"/>
      <c r="E54" s="2131"/>
      <c r="F54" s="2131"/>
      <c r="G54" s="2131"/>
      <c r="H54" s="2131"/>
      <c r="I54" s="2131"/>
      <c r="J54" s="2111"/>
      <c r="K54" s="2111"/>
      <c r="L54" s="2111"/>
      <c r="M54" s="2111"/>
      <c r="N54" s="2111"/>
      <c r="O54" s="2111"/>
      <c r="P54" s="2111"/>
      <c r="Q54" s="2111"/>
      <c r="R54" s="2117"/>
      <c r="S54" s="57"/>
      <c r="T54" s="57"/>
      <c r="U54" s="57"/>
      <c r="V54" s="57"/>
      <c r="W54" s="57"/>
      <c r="X54" s="681"/>
      <c r="Y54" s="681"/>
      <c r="Z54" s="681"/>
    </row>
    <row r="55" spans="1:26" ht="15.75" customHeight="1">
      <c r="A55" s="2134" t="s">
        <v>264</v>
      </c>
      <c r="B55" s="2133" t="s">
        <v>1855</v>
      </c>
      <c r="C55" s="2109"/>
      <c r="D55" s="2109"/>
      <c r="E55" s="2131"/>
      <c r="F55" s="2131"/>
      <c r="G55" s="2131"/>
      <c r="H55" s="2131"/>
      <c r="I55" s="2131"/>
      <c r="J55" s="2111"/>
      <c r="K55" s="2111"/>
      <c r="L55" s="2111"/>
      <c r="M55" s="2111"/>
      <c r="N55" s="2111"/>
      <c r="O55" s="2111"/>
      <c r="P55" s="2111"/>
      <c r="Q55" s="2111"/>
      <c r="R55" s="2117"/>
      <c r="S55" s="57"/>
      <c r="T55" s="57"/>
      <c r="U55" s="57"/>
      <c r="V55" s="57"/>
      <c r="W55" s="57"/>
      <c r="X55" s="681"/>
      <c r="Y55" s="681"/>
      <c r="Z55" s="681"/>
    </row>
    <row r="56" spans="1:26" ht="15.75" customHeight="1">
      <c r="A56" s="2094">
        <v>2</v>
      </c>
      <c r="B56" s="2095" t="s">
        <v>265</v>
      </c>
      <c r="C56" s="2109"/>
      <c r="D56" s="2109"/>
      <c r="E56" s="2131"/>
      <c r="F56" s="2131"/>
      <c r="G56" s="2131"/>
      <c r="H56" s="2135">
        <f t="shared" ref="H56:K56" si="8">H57+H71</f>
        <v>1770</v>
      </c>
      <c r="I56" s="2124">
        <f t="shared" si="8"/>
        <v>2755.25</v>
      </c>
      <c r="J56" s="2124">
        <f t="shared" si="8"/>
        <v>1602.5</v>
      </c>
      <c r="K56" s="2124">
        <f t="shared" si="8"/>
        <v>872.75</v>
      </c>
      <c r="L56" s="2111"/>
      <c r="M56" s="2111"/>
      <c r="N56" s="2111"/>
      <c r="O56" s="2111"/>
      <c r="P56" s="2111"/>
      <c r="Q56" s="2111"/>
      <c r="R56" s="2117"/>
      <c r="S56" s="57"/>
      <c r="T56" s="57"/>
      <c r="U56" s="57"/>
      <c r="V56" s="57"/>
      <c r="W56" s="57"/>
      <c r="X56" s="681"/>
      <c r="Y56" s="681"/>
      <c r="Z56" s="681"/>
    </row>
    <row r="57" spans="1:26" ht="15.75" customHeight="1">
      <c r="A57" s="2100" t="s">
        <v>249</v>
      </c>
      <c r="B57" s="2101" t="s">
        <v>266</v>
      </c>
      <c r="C57" s="1143"/>
      <c r="D57" s="1143"/>
      <c r="E57" s="2136"/>
      <c r="F57" s="2136"/>
      <c r="G57" s="2136"/>
      <c r="H57" s="2137">
        <f t="shared" ref="H57:I57" si="9">SUM(H58:H70)</f>
        <v>1170</v>
      </c>
      <c r="I57" s="2102">
        <f t="shared" si="9"/>
        <v>1355.25</v>
      </c>
      <c r="J57" s="2105">
        <f>I57-K57</f>
        <v>1042.5</v>
      </c>
      <c r="K57" s="2105">
        <f>SUM(K60+K67+K70)</f>
        <v>312.75</v>
      </c>
      <c r="L57" s="2111"/>
      <c r="M57" s="2111"/>
      <c r="N57" s="2111"/>
      <c r="O57" s="2111"/>
      <c r="P57" s="2111"/>
      <c r="Q57" s="2111"/>
      <c r="R57" s="2117"/>
      <c r="S57" s="57"/>
      <c r="T57" s="57"/>
      <c r="U57" s="57"/>
      <c r="V57" s="57"/>
      <c r="W57" s="57"/>
      <c r="X57" s="681"/>
      <c r="Y57" s="681"/>
      <c r="Z57" s="681"/>
    </row>
    <row r="58" spans="1:26" ht="15.75" customHeight="1">
      <c r="A58" s="2108" t="s">
        <v>251</v>
      </c>
      <c r="B58" s="2138" t="s">
        <v>2290</v>
      </c>
      <c r="C58" s="1143">
        <v>3</v>
      </c>
      <c r="D58" s="1143">
        <v>1</v>
      </c>
      <c r="E58" s="2136">
        <v>2</v>
      </c>
      <c r="F58" s="2136">
        <v>1</v>
      </c>
      <c r="G58" s="2136">
        <v>30</v>
      </c>
      <c r="H58" s="2136">
        <f t="shared" ref="H58:H70" si="10">C58*D58*G58</f>
        <v>90</v>
      </c>
      <c r="I58" s="2110">
        <f t="shared" ref="I58:I70" si="11">52.125*E58</f>
        <v>104.25</v>
      </c>
      <c r="J58" s="2111">
        <f t="shared" ref="J58:J66" si="12">I58</f>
        <v>104.25</v>
      </c>
      <c r="K58" s="2111"/>
      <c r="L58" s="2111"/>
      <c r="M58" s="2111"/>
      <c r="N58" s="2111"/>
      <c r="O58" s="2111"/>
      <c r="P58" s="2111"/>
      <c r="Q58" s="2111"/>
      <c r="R58" s="2117"/>
      <c r="S58" s="57"/>
      <c r="T58" s="57"/>
      <c r="U58" s="57"/>
      <c r="V58" s="57"/>
      <c r="W58" s="57"/>
      <c r="X58" s="681"/>
      <c r="Y58" s="681"/>
      <c r="Z58" s="681"/>
    </row>
    <row r="59" spans="1:26" ht="15.75" customHeight="1">
      <c r="A59" s="2112" t="s">
        <v>253</v>
      </c>
      <c r="B59" s="2138" t="s">
        <v>2291</v>
      </c>
      <c r="C59" s="1143">
        <v>3</v>
      </c>
      <c r="D59" s="1143">
        <v>1</v>
      </c>
      <c r="E59" s="2136">
        <v>2</v>
      </c>
      <c r="F59" s="2136">
        <v>1</v>
      </c>
      <c r="G59" s="2136">
        <v>30</v>
      </c>
      <c r="H59" s="2136">
        <f t="shared" si="10"/>
        <v>90</v>
      </c>
      <c r="I59" s="2110">
        <f t="shared" si="11"/>
        <v>104.25</v>
      </c>
      <c r="J59" s="2111">
        <f t="shared" si="12"/>
        <v>104.25</v>
      </c>
      <c r="K59" s="2111"/>
      <c r="L59" s="2111"/>
      <c r="M59" s="2111"/>
      <c r="N59" s="2111"/>
      <c r="O59" s="2111"/>
      <c r="P59" s="2111"/>
      <c r="Q59" s="2111"/>
      <c r="R59" s="2117"/>
      <c r="S59" s="57"/>
      <c r="T59" s="57"/>
      <c r="U59" s="57"/>
      <c r="V59" s="57"/>
      <c r="W59" s="57"/>
      <c r="X59" s="681"/>
      <c r="Y59" s="681"/>
      <c r="Z59" s="681"/>
    </row>
    <row r="60" spans="1:26" ht="15.75" customHeight="1">
      <c r="A60" s="2114" t="s">
        <v>254</v>
      </c>
      <c r="B60" s="2138" t="s">
        <v>2292</v>
      </c>
      <c r="C60" s="1143">
        <v>3</v>
      </c>
      <c r="D60" s="1143">
        <v>1</v>
      </c>
      <c r="E60" s="2136">
        <v>2</v>
      </c>
      <c r="F60" s="2136">
        <v>1</v>
      </c>
      <c r="G60" s="2136">
        <v>30</v>
      </c>
      <c r="H60" s="2136">
        <f t="shared" si="10"/>
        <v>90</v>
      </c>
      <c r="I60" s="2110">
        <f t="shared" si="11"/>
        <v>104.25</v>
      </c>
      <c r="J60" s="2111">
        <f t="shared" si="12"/>
        <v>104.25</v>
      </c>
      <c r="K60" s="2111">
        <f>I60</f>
        <v>104.25</v>
      </c>
      <c r="L60" s="2111"/>
      <c r="M60" s="2111"/>
      <c r="N60" s="2111"/>
      <c r="O60" s="2111"/>
      <c r="P60" s="2111"/>
      <c r="Q60" s="2111"/>
      <c r="R60" s="2117"/>
      <c r="S60" s="57"/>
      <c r="T60" s="57"/>
      <c r="U60" s="57"/>
      <c r="V60" s="57"/>
      <c r="W60" s="57"/>
      <c r="X60" s="681"/>
      <c r="Y60" s="681"/>
      <c r="Z60" s="681"/>
    </row>
    <row r="61" spans="1:26" ht="15.75" customHeight="1">
      <c r="A61" s="2115" t="s">
        <v>255</v>
      </c>
      <c r="B61" s="2138" t="s">
        <v>2293</v>
      </c>
      <c r="C61" s="1143">
        <v>3</v>
      </c>
      <c r="D61" s="1143">
        <v>1</v>
      </c>
      <c r="E61" s="2136">
        <v>2</v>
      </c>
      <c r="F61" s="2136">
        <v>1</v>
      </c>
      <c r="G61" s="2136">
        <v>30</v>
      </c>
      <c r="H61" s="2136">
        <f t="shared" si="10"/>
        <v>90</v>
      </c>
      <c r="I61" s="2110">
        <f t="shared" si="11"/>
        <v>104.25</v>
      </c>
      <c r="J61" s="2111">
        <f t="shared" si="12"/>
        <v>104.25</v>
      </c>
      <c r="K61" s="2111"/>
      <c r="L61" s="2111"/>
      <c r="M61" s="2111"/>
      <c r="N61" s="2111"/>
      <c r="O61" s="2111"/>
      <c r="P61" s="2111"/>
      <c r="Q61" s="2111"/>
      <c r="R61" s="2117"/>
      <c r="S61" s="57"/>
      <c r="T61" s="57"/>
      <c r="U61" s="57"/>
      <c r="V61" s="57"/>
      <c r="W61" s="57"/>
      <c r="X61" s="681"/>
      <c r="Y61" s="681"/>
      <c r="Z61" s="681"/>
    </row>
    <row r="62" spans="1:26" ht="15.75" customHeight="1">
      <c r="A62" s="2112" t="s">
        <v>256</v>
      </c>
      <c r="B62" s="2138" t="s">
        <v>2294</v>
      </c>
      <c r="C62" s="1143">
        <v>3</v>
      </c>
      <c r="D62" s="1143">
        <v>1</v>
      </c>
      <c r="E62" s="2136">
        <v>2</v>
      </c>
      <c r="F62" s="2136">
        <v>1</v>
      </c>
      <c r="G62" s="2136">
        <v>30</v>
      </c>
      <c r="H62" s="2136">
        <f t="shared" si="10"/>
        <v>90</v>
      </c>
      <c r="I62" s="2110">
        <f t="shared" si="11"/>
        <v>104.25</v>
      </c>
      <c r="J62" s="2111">
        <f t="shared" si="12"/>
        <v>104.25</v>
      </c>
      <c r="K62" s="2111"/>
      <c r="L62" s="2111"/>
      <c r="M62" s="2111"/>
      <c r="N62" s="2111"/>
      <c r="O62" s="2111"/>
      <c r="P62" s="2111"/>
      <c r="Q62" s="2111"/>
      <c r="R62" s="2117"/>
      <c r="S62" s="57"/>
      <c r="T62" s="57"/>
      <c r="U62" s="57"/>
      <c r="V62" s="57"/>
      <c r="W62" s="57"/>
      <c r="X62" s="681"/>
      <c r="Y62" s="681"/>
      <c r="Z62" s="681"/>
    </row>
    <row r="63" spans="1:26" ht="15.75" customHeight="1">
      <c r="A63" s="2114" t="s">
        <v>257</v>
      </c>
      <c r="B63" s="2138" t="s">
        <v>2295</v>
      </c>
      <c r="C63" s="1143">
        <v>3</v>
      </c>
      <c r="D63" s="1143">
        <v>1</v>
      </c>
      <c r="E63" s="2136">
        <v>2</v>
      </c>
      <c r="F63" s="2136">
        <v>1</v>
      </c>
      <c r="G63" s="2136">
        <v>30</v>
      </c>
      <c r="H63" s="2136">
        <f t="shared" si="10"/>
        <v>90</v>
      </c>
      <c r="I63" s="2110">
        <f t="shared" si="11"/>
        <v>104.25</v>
      </c>
      <c r="J63" s="2111">
        <f t="shared" si="12"/>
        <v>104.25</v>
      </c>
      <c r="K63" s="2111"/>
      <c r="L63" s="2111"/>
      <c r="M63" s="2111"/>
      <c r="N63" s="2111"/>
      <c r="O63" s="2111"/>
      <c r="P63" s="2111"/>
      <c r="Q63" s="2111"/>
      <c r="R63" s="2117"/>
      <c r="S63" s="57"/>
      <c r="T63" s="57"/>
      <c r="U63" s="57"/>
      <c r="V63" s="57"/>
      <c r="W63" s="57"/>
      <c r="X63" s="681"/>
      <c r="Y63" s="681"/>
      <c r="Z63" s="681"/>
    </row>
    <row r="64" spans="1:26" ht="15.75" customHeight="1">
      <c r="A64" s="2132" t="s">
        <v>716</v>
      </c>
      <c r="B64" s="2138" t="s">
        <v>2296</v>
      </c>
      <c r="C64" s="1143">
        <v>3</v>
      </c>
      <c r="D64" s="1143">
        <v>1</v>
      </c>
      <c r="E64" s="2136">
        <v>2</v>
      </c>
      <c r="F64" s="2136">
        <v>1</v>
      </c>
      <c r="G64" s="2136">
        <v>30</v>
      </c>
      <c r="H64" s="2136">
        <f t="shared" si="10"/>
        <v>90</v>
      </c>
      <c r="I64" s="2110">
        <f t="shared" si="11"/>
        <v>104.25</v>
      </c>
      <c r="J64" s="2111">
        <f t="shared" si="12"/>
        <v>104.25</v>
      </c>
      <c r="K64" s="2111"/>
      <c r="L64" s="2111"/>
      <c r="M64" s="2111"/>
      <c r="N64" s="2111"/>
      <c r="O64" s="2111"/>
      <c r="P64" s="2111"/>
      <c r="Q64" s="2111"/>
      <c r="R64" s="2117"/>
      <c r="S64" s="57"/>
      <c r="T64" s="57"/>
      <c r="U64" s="57"/>
      <c r="V64" s="57"/>
      <c r="W64" s="57"/>
      <c r="X64" s="681"/>
      <c r="Y64" s="681"/>
      <c r="Z64" s="681"/>
    </row>
    <row r="65" spans="1:26" ht="15.75" customHeight="1">
      <c r="A65" s="2132" t="s">
        <v>717</v>
      </c>
      <c r="B65" s="2138" t="s">
        <v>2297</v>
      </c>
      <c r="C65" s="1143">
        <v>3</v>
      </c>
      <c r="D65" s="1143">
        <v>1</v>
      </c>
      <c r="E65" s="2136">
        <v>2</v>
      </c>
      <c r="F65" s="2136">
        <v>1</v>
      </c>
      <c r="G65" s="2136">
        <v>30</v>
      </c>
      <c r="H65" s="2136">
        <f t="shared" si="10"/>
        <v>90</v>
      </c>
      <c r="I65" s="2110">
        <f t="shared" si="11"/>
        <v>104.25</v>
      </c>
      <c r="J65" s="2111">
        <f t="shared" si="12"/>
        <v>104.25</v>
      </c>
      <c r="K65" s="2111"/>
      <c r="L65" s="2111"/>
      <c r="M65" s="2111"/>
      <c r="N65" s="2111"/>
      <c r="O65" s="2111"/>
      <c r="P65" s="2111"/>
      <c r="Q65" s="2111"/>
      <c r="R65" s="2117"/>
      <c r="S65" s="57"/>
      <c r="T65" s="57"/>
      <c r="U65" s="57"/>
      <c r="V65" s="57"/>
      <c r="W65" s="57"/>
      <c r="X65" s="681"/>
      <c r="Y65" s="681"/>
      <c r="Z65" s="681"/>
    </row>
    <row r="66" spans="1:26" ht="15.75" customHeight="1">
      <c r="A66" s="2132" t="s">
        <v>718</v>
      </c>
      <c r="B66" s="2138" t="s">
        <v>2298</v>
      </c>
      <c r="C66" s="1143">
        <v>3</v>
      </c>
      <c r="D66" s="1143">
        <v>1</v>
      </c>
      <c r="E66" s="2136">
        <v>2</v>
      </c>
      <c r="F66" s="2136">
        <v>1</v>
      </c>
      <c r="G66" s="2136">
        <v>30</v>
      </c>
      <c r="H66" s="2136">
        <f t="shared" si="10"/>
        <v>90</v>
      </c>
      <c r="I66" s="2110">
        <f t="shared" si="11"/>
        <v>104.25</v>
      </c>
      <c r="J66" s="2111">
        <f t="shared" si="12"/>
        <v>104.25</v>
      </c>
      <c r="K66" s="2111"/>
      <c r="L66" s="2111"/>
      <c r="M66" s="2111"/>
      <c r="N66" s="2111"/>
      <c r="O66" s="2111"/>
      <c r="P66" s="2111"/>
      <c r="Q66" s="2111"/>
      <c r="R66" s="2117"/>
      <c r="S66" s="57"/>
      <c r="T66" s="57"/>
      <c r="U66" s="57"/>
      <c r="V66" s="57"/>
      <c r="W66" s="57"/>
      <c r="X66" s="681"/>
      <c r="Y66" s="681"/>
      <c r="Z66" s="681"/>
    </row>
    <row r="67" spans="1:26" ht="15.75" customHeight="1">
      <c r="A67" s="2132" t="s">
        <v>721</v>
      </c>
      <c r="B67" s="2138" t="s">
        <v>2299</v>
      </c>
      <c r="C67" s="1143">
        <v>3</v>
      </c>
      <c r="D67" s="1143">
        <v>1</v>
      </c>
      <c r="E67" s="2136">
        <v>2</v>
      </c>
      <c r="F67" s="2136">
        <v>1</v>
      </c>
      <c r="G67" s="2136">
        <v>30</v>
      </c>
      <c r="H67" s="2136">
        <f t="shared" si="10"/>
        <v>90</v>
      </c>
      <c r="I67" s="2110">
        <f t="shared" si="11"/>
        <v>104.25</v>
      </c>
      <c r="J67" s="2111">
        <v>0</v>
      </c>
      <c r="K67" s="2111">
        <f>I67</f>
        <v>104.25</v>
      </c>
      <c r="L67" s="2111"/>
      <c r="M67" s="2111"/>
      <c r="N67" s="2111"/>
      <c r="O67" s="2111"/>
      <c r="P67" s="2111"/>
      <c r="Q67" s="2111"/>
      <c r="R67" s="2117"/>
      <c r="S67" s="57"/>
      <c r="T67" s="57"/>
      <c r="U67" s="57"/>
      <c r="V67" s="57"/>
      <c r="W67" s="57"/>
      <c r="X67" s="681"/>
      <c r="Y67" s="681"/>
      <c r="Z67" s="681"/>
    </row>
    <row r="68" spans="1:26" ht="15.75" customHeight="1">
      <c r="A68" s="2132" t="s">
        <v>722</v>
      </c>
      <c r="B68" s="2138" t="s">
        <v>2300</v>
      </c>
      <c r="C68" s="1143">
        <v>3</v>
      </c>
      <c r="D68" s="1143">
        <v>1</v>
      </c>
      <c r="E68" s="2136">
        <v>2</v>
      </c>
      <c r="F68" s="2136">
        <v>1</v>
      </c>
      <c r="G68" s="2136">
        <v>30</v>
      </c>
      <c r="H68" s="2136">
        <f t="shared" si="10"/>
        <v>90</v>
      </c>
      <c r="I68" s="2110">
        <f t="shared" si="11"/>
        <v>104.25</v>
      </c>
      <c r="J68" s="2111">
        <f t="shared" ref="J68:J69" si="13">I68</f>
        <v>104.25</v>
      </c>
      <c r="K68" s="2111"/>
      <c r="L68" s="2111"/>
      <c r="M68" s="2111"/>
      <c r="N68" s="2111"/>
      <c r="O68" s="2111"/>
      <c r="P68" s="2111"/>
      <c r="Q68" s="2111"/>
      <c r="R68" s="2117"/>
      <c r="S68" s="57"/>
      <c r="T68" s="57"/>
      <c r="U68" s="57"/>
      <c r="V68" s="57"/>
      <c r="W68" s="57"/>
      <c r="X68" s="681"/>
      <c r="Y68" s="681"/>
      <c r="Z68" s="681"/>
    </row>
    <row r="69" spans="1:26" ht="15.75" customHeight="1">
      <c r="A69" s="2132" t="s">
        <v>723</v>
      </c>
      <c r="B69" s="2138" t="s">
        <v>2301</v>
      </c>
      <c r="C69" s="1143">
        <v>3</v>
      </c>
      <c r="D69" s="1143">
        <v>1</v>
      </c>
      <c r="E69" s="2136">
        <v>2</v>
      </c>
      <c r="F69" s="2136">
        <v>1</v>
      </c>
      <c r="G69" s="2136">
        <v>30</v>
      </c>
      <c r="H69" s="2136">
        <f t="shared" si="10"/>
        <v>90</v>
      </c>
      <c r="I69" s="2110">
        <f t="shared" si="11"/>
        <v>104.25</v>
      </c>
      <c r="J69" s="2111">
        <f t="shared" si="13"/>
        <v>104.25</v>
      </c>
      <c r="K69" s="2111"/>
      <c r="L69" s="2111"/>
      <c r="M69" s="2111"/>
      <c r="N69" s="2111"/>
      <c r="O69" s="2111"/>
      <c r="P69" s="2111"/>
      <c r="Q69" s="2111"/>
      <c r="R69" s="2117"/>
      <c r="S69" s="57"/>
      <c r="T69" s="57"/>
      <c r="U69" s="57"/>
      <c r="V69" s="57"/>
      <c r="W69" s="57"/>
      <c r="X69" s="681"/>
      <c r="Y69" s="681"/>
      <c r="Z69" s="681"/>
    </row>
    <row r="70" spans="1:26" ht="15.75" customHeight="1">
      <c r="A70" s="2132" t="s">
        <v>1770</v>
      </c>
      <c r="B70" s="2138" t="s">
        <v>2302</v>
      </c>
      <c r="C70" s="1143">
        <v>3</v>
      </c>
      <c r="D70" s="1143">
        <v>1</v>
      </c>
      <c r="E70" s="2136">
        <v>2</v>
      </c>
      <c r="F70" s="2136">
        <v>1</v>
      </c>
      <c r="G70" s="2136">
        <v>30</v>
      </c>
      <c r="H70" s="2136">
        <f t="shared" si="10"/>
        <v>90</v>
      </c>
      <c r="I70" s="2110">
        <f t="shared" si="11"/>
        <v>104.25</v>
      </c>
      <c r="J70" s="2111">
        <v>0</v>
      </c>
      <c r="K70" s="2111">
        <f>I70</f>
        <v>104.25</v>
      </c>
      <c r="L70" s="2111"/>
      <c r="M70" s="2111"/>
      <c r="N70" s="2111"/>
      <c r="O70" s="2111"/>
      <c r="P70" s="2111"/>
      <c r="Q70" s="2111"/>
      <c r="R70" s="2117"/>
      <c r="S70" s="57"/>
      <c r="T70" s="57"/>
      <c r="U70" s="57"/>
      <c r="V70" s="57"/>
      <c r="W70" s="57"/>
      <c r="X70" s="681"/>
      <c r="Y70" s="681"/>
      <c r="Z70" s="681"/>
    </row>
    <row r="71" spans="1:26" ht="15.75" customHeight="1">
      <c r="A71" s="2129" t="s">
        <v>258</v>
      </c>
      <c r="B71" s="2130" t="s">
        <v>267</v>
      </c>
      <c r="C71" s="1143"/>
      <c r="D71" s="1143"/>
      <c r="E71" s="2136"/>
      <c r="F71" s="2136"/>
      <c r="G71" s="2136"/>
      <c r="H71" s="2137">
        <f t="shared" ref="H71:L71" si="14">H72</f>
        <v>600</v>
      </c>
      <c r="I71" s="2102">
        <f t="shared" si="14"/>
        <v>1400</v>
      </c>
      <c r="J71" s="2105">
        <f t="shared" si="14"/>
        <v>560</v>
      </c>
      <c r="K71" s="2105">
        <f t="shared" si="14"/>
        <v>560</v>
      </c>
      <c r="L71" s="2105">
        <f t="shared" si="14"/>
        <v>280</v>
      </c>
      <c r="M71" s="2111"/>
      <c r="N71" s="2111"/>
      <c r="O71" s="2111"/>
      <c r="P71" s="2111"/>
      <c r="Q71" s="2111"/>
      <c r="R71" s="2117"/>
      <c r="S71" s="57"/>
      <c r="T71" s="57"/>
      <c r="U71" s="57"/>
      <c r="V71" s="57"/>
      <c r="W71" s="57"/>
      <c r="X71" s="681"/>
      <c r="Y71" s="681"/>
      <c r="Z71" s="681"/>
    </row>
    <row r="72" spans="1:26" ht="15.75" customHeight="1">
      <c r="A72" s="2134"/>
      <c r="B72" s="2133" t="s">
        <v>2303</v>
      </c>
      <c r="C72" s="1143">
        <v>15</v>
      </c>
      <c r="D72" s="1143">
        <v>1</v>
      </c>
      <c r="E72" s="2136">
        <v>40</v>
      </c>
      <c r="F72" s="2136">
        <v>1</v>
      </c>
      <c r="G72" s="2136">
        <v>40</v>
      </c>
      <c r="H72" s="2136">
        <f>C72*D72*G72</f>
        <v>600</v>
      </c>
      <c r="I72" s="2110">
        <f>40*35</f>
        <v>1400</v>
      </c>
      <c r="J72" s="2111">
        <f>I72-K72-L72</f>
        <v>560</v>
      </c>
      <c r="K72" s="2111">
        <v>560</v>
      </c>
      <c r="L72" s="2111">
        <v>280</v>
      </c>
      <c r="M72" s="2111"/>
      <c r="N72" s="2111"/>
      <c r="O72" s="2111"/>
      <c r="P72" s="2111"/>
      <c r="Q72" s="2111"/>
      <c r="R72" s="2117"/>
      <c r="S72" s="57"/>
      <c r="T72" s="57"/>
      <c r="U72" s="57"/>
      <c r="V72" s="57"/>
      <c r="W72" s="57"/>
      <c r="X72" s="681"/>
      <c r="Y72" s="681"/>
      <c r="Z72" s="681"/>
    </row>
    <row r="73" spans="1:26" ht="15.75" customHeight="1">
      <c r="A73" s="2094">
        <v>3</v>
      </c>
      <c r="B73" s="2095" t="s">
        <v>268</v>
      </c>
      <c r="C73" s="1143"/>
      <c r="D73" s="1143"/>
      <c r="E73" s="2136"/>
      <c r="F73" s="2136"/>
      <c r="G73" s="2136"/>
      <c r="H73" s="2136"/>
      <c r="I73" s="2102">
        <f>SUM(I74+I78)</f>
        <v>180</v>
      </c>
      <c r="J73" s="2105">
        <f t="shared" ref="J73:J76" si="15">I73</f>
        <v>180</v>
      </c>
      <c r="K73" s="2111"/>
      <c r="L73" s="2111"/>
      <c r="M73" s="2111"/>
      <c r="N73" s="2111"/>
      <c r="O73" s="2111"/>
      <c r="P73" s="2111"/>
      <c r="Q73" s="2111"/>
      <c r="R73" s="2117"/>
      <c r="S73" s="57"/>
      <c r="T73" s="57"/>
      <c r="U73" s="57"/>
      <c r="V73" s="57"/>
      <c r="W73" s="57"/>
      <c r="X73" s="681"/>
      <c r="Y73" s="681"/>
      <c r="Z73" s="681"/>
    </row>
    <row r="74" spans="1:26" ht="15.75" customHeight="1">
      <c r="A74" s="2100" t="s">
        <v>249</v>
      </c>
      <c r="B74" s="2101" t="s">
        <v>269</v>
      </c>
      <c r="C74" s="1143"/>
      <c r="D74" s="1143"/>
      <c r="E74" s="2136"/>
      <c r="F74" s="2136"/>
      <c r="G74" s="2136"/>
      <c r="H74" s="2136"/>
      <c r="I74" s="2110">
        <f>SUM(I75:I76)</f>
        <v>180</v>
      </c>
      <c r="J74" s="2111">
        <f t="shared" si="15"/>
        <v>180</v>
      </c>
      <c r="K74" s="2111"/>
      <c r="L74" s="2111"/>
      <c r="M74" s="2111"/>
      <c r="N74" s="2111"/>
      <c r="O74" s="2111"/>
      <c r="P74" s="2111"/>
      <c r="Q74" s="2111"/>
      <c r="R74" s="2117"/>
      <c r="S74" s="57"/>
      <c r="T74" s="57"/>
      <c r="U74" s="57"/>
      <c r="V74" s="57"/>
      <c r="W74" s="57"/>
      <c r="X74" s="681"/>
      <c r="Y74" s="681"/>
      <c r="Z74" s="681"/>
    </row>
    <row r="75" spans="1:26" ht="15.75" customHeight="1">
      <c r="A75" s="2108" t="s">
        <v>251</v>
      </c>
      <c r="B75" s="2138" t="s">
        <v>2304</v>
      </c>
      <c r="C75" s="1143">
        <v>3</v>
      </c>
      <c r="D75" s="1143">
        <v>1</v>
      </c>
      <c r="E75" s="2136">
        <v>1</v>
      </c>
      <c r="F75" s="2136">
        <v>1</v>
      </c>
      <c r="G75" s="2136">
        <v>3</v>
      </c>
      <c r="H75" s="2136">
        <f t="shared" ref="H75:H76" si="16">C75*D75*G75</f>
        <v>9</v>
      </c>
      <c r="I75" s="2110">
        <f t="shared" ref="I75:I76" si="17">15*3*2</f>
        <v>90</v>
      </c>
      <c r="J75" s="2111">
        <f t="shared" si="15"/>
        <v>90</v>
      </c>
      <c r="K75" s="2111"/>
      <c r="L75" s="2111"/>
      <c r="M75" s="2111"/>
      <c r="N75" s="2111"/>
      <c r="O75" s="2111"/>
      <c r="P75" s="2111"/>
      <c r="Q75" s="2111"/>
      <c r="R75" s="2117"/>
      <c r="S75" s="57"/>
      <c r="T75" s="57"/>
      <c r="U75" s="57"/>
      <c r="V75" s="57"/>
      <c r="W75" s="57"/>
      <c r="X75" s="681"/>
      <c r="Y75" s="681"/>
      <c r="Z75" s="681"/>
    </row>
    <row r="76" spans="1:26" ht="15.75" customHeight="1">
      <c r="A76" s="2112" t="s">
        <v>253</v>
      </c>
      <c r="B76" s="2138" t="s">
        <v>2305</v>
      </c>
      <c r="C76" s="1143">
        <v>3</v>
      </c>
      <c r="D76" s="1143">
        <v>1</v>
      </c>
      <c r="E76" s="2136">
        <v>1</v>
      </c>
      <c r="F76" s="2136">
        <v>1</v>
      </c>
      <c r="G76" s="2136">
        <v>2</v>
      </c>
      <c r="H76" s="2136">
        <f t="shared" si="16"/>
        <v>6</v>
      </c>
      <c r="I76" s="2110">
        <f t="shared" si="17"/>
        <v>90</v>
      </c>
      <c r="J76" s="2111">
        <f t="shared" si="15"/>
        <v>90</v>
      </c>
      <c r="K76" s="2111"/>
      <c r="L76" s="2111"/>
      <c r="M76" s="2111"/>
      <c r="N76" s="2111"/>
      <c r="O76" s="2111"/>
      <c r="P76" s="2111"/>
      <c r="Q76" s="2111"/>
      <c r="R76" s="2117"/>
      <c r="S76" s="57"/>
      <c r="T76" s="57"/>
      <c r="U76" s="57"/>
      <c r="V76" s="57"/>
      <c r="W76" s="57"/>
      <c r="X76" s="681"/>
      <c r="Y76" s="681"/>
      <c r="Z76" s="681"/>
    </row>
    <row r="77" spans="1:26" ht="15.75" customHeight="1">
      <c r="A77" s="2134"/>
      <c r="B77" s="2138"/>
      <c r="C77" s="1143"/>
      <c r="D77" s="1143"/>
      <c r="E77" s="2136"/>
      <c r="F77" s="2136"/>
      <c r="G77" s="2136"/>
      <c r="H77" s="2136"/>
      <c r="I77" s="2110"/>
      <c r="J77" s="2111"/>
      <c r="K77" s="2111"/>
      <c r="L77" s="2111"/>
      <c r="M77" s="2111"/>
      <c r="N77" s="2111"/>
      <c r="O77" s="2111"/>
      <c r="P77" s="2111"/>
      <c r="Q77" s="2111"/>
      <c r="R77" s="2117"/>
      <c r="S77" s="57"/>
      <c r="T77" s="57"/>
      <c r="U77" s="57"/>
      <c r="V77" s="57"/>
      <c r="W77" s="57"/>
      <c r="X77" s="681"/>
      <c r="Y77" s="681"/>
      <c r="Z77" s="681"/>
    </row>
    <row r="78" spans="1:26" ht="15.75" customHeight="1">
      <c r="A78" s="2139" t="s">
        <v>258</v>
      </c>
      <c r="B78" s="2130" t="s">
        <v>270</v>
      </c>
      <c r="C78" s="1143"/>
      <c r="D78" s="1143"/>
      <c r="E78" s="2136"/>
      <c r="F78" s="2136"/>
      <c r="G78" s="2136"/>
      <c r="H78" s="2136"/>
      <c r="I78" s="2110"/>
      <c r="J78" s="2111"/>
      <c r="K78" s="2111"/>
      <c r="L78" s="2111"/>
      <c r="M78" s="2111"/>
      <c r="N78" s="2111"/>
      <c r="O78" s="2111"/>
      <c r="P78" s="2111"/>
      <c r="Q78" s="2111"/>
      <c r="R78" s="2117"/>
      <c r="S78" s="57"/>
      <c r="T78" s="57"/>
      <c r="U78" s="57"/>
      <c r="V78" s="57"/>
      <c r="W78" s="57"/>
      <c r="X78" s="681"/>
      <c r="Y78" s="681"/>
      <c r="Z78" s="681"/>
    </row>
    <row r="79" spans="1:26" ht="15.75" customHeight="1">
      <c r="A79" s="2134"/>
      <c r="B79" s="2133" t="s">
        <v>2306</v>
      </c>
      <c r="C79" s="1143"/>
      <c r="D79" s="1143"/>
      <c r="E79" s="2136"/>
      <c r="F79" s="2136"/>
      <c r="G79" s="2136"/>
      <c r="H79" s="2136"/>
      <c r="I79" s="2110"/>
      <c r="J79" s="2111"/>
      <c r="K79" s="2111"/>
      <c r="L79" s="2111"/>
      <c r="M79" s="2111"/>
      <c r="N79" s="2111"/>
      <c r="O79" s="2111"/>
      <c r="P79" s="2111"/>
      <c r="Q79" s="2111"/>
      <c r="R79" s="2117"/>
      <c r="S79" s="57"/>
      <c r="T79" s="57"/>
      <c r="U79" s="57"/>
      <c r="V79" s="57"/>
      <c r="W79" s="57"/>
      <c r="X79" s="681"/>
      <c r="Y79" s="681"/>
      <c r="Z79" s="681"/>
    </row>
    <row r="80" spans="1:26" ht="15.75" customHeight="1">
      <c r="A80" s="2134"/>
      <c r="B80" s="2133" t="s">
        <v>2306</v>
      </c>
      <c r="C80" s="1143"/>
      <c r="D80" s="1143"/>
      <c r="E80" s="2136"/>
      <c r="F80" s="2136"/>
      <c r="G80" s="2136"/>
      <c r="H80" s="2136"/>
      <c r="I80" s="2110"/>
      <c r="J80" s="2111"/>
      <c r="K80" s="2111"/>
      <c r="L80" s="2111"/>
      <c r="M80" s="2111"/>
      <c r="N80" s="2111"/>
      <c r="O80" s="2111"/>
      <c r="P80" s="2111"/>
      <c r="Q80" s="2111"/>
      <c r="R80" s="2117"/>
      <c r="S80" s="57"/>
      <c r="T80" s="57"/>
      <c r="U80" s="57"/>
      <c r="V80" s="57"/>
      <c r="W80" s="57"/>
      <c r="X80" s="681"/>
      <c r="Y80" s="681"/>
      <c r="Z80" s="681"/>
    </row>
    <row r="81" spans="1:26" ht="21.75" customHeight="1">
      <c r="A81" s="2139" t="s">
        <v>271</v>
      </c>
      <c r="B81" s="2130" t="s">
        <v>272</v>
      </c>
      <c r="C81" s="1143"/>
      <c r="D81" s="1143"/>
      <c r="E81" s="2136"/>
      <c r="F81" s="2136"/>
      <c r="G81" s="2136"/>
      <c r="H81" s="2136"/>
      <c r="I81" s="2110"/>
      <c r="J81" s="2111"/>
      <c r="K81" s="2111"/>
      <c r="L81" s="2111"/>
      <c r="M81" s="2111"/>
      <c r="N81" s="2111"/>
      <c r="O81" s="2111"/>
      <c r="P81" s="2111"/>
      <c r="Q81" s="2111"/>
      <c r="R81" s="2117"/>
      <c r="S81" s="57"/>
      <c r="T81" s="57"/>
      <c r="U81" s="57"/>
      <c r="V81" s="57"/>
      <c r="W81" s="57"/>
      <c r="X81" s="681"/>
      <c r="Y81" s="681"/>
      <c r="Z81" s="681"/>
    </row>
    <row r="82" spans="1:26" ht="15.75" customHeight="1">
      <c r="A82" s="2134"/>
      <c r="B82" s="2133"/>
      <c r="C82" s="1143"/>
      <c r="D82" s="1143"/>
      <c r="E82" s="2136"/>
      <c r="F82" s="2136"/>
      <c r="G82" s="2136"/>
      <c r="H82" s="2136"/>
      <c r="I82" s="2110"/>
      <c r="J82" s="2111"/>
      <c r="K82" s="2111"/>
      <c r="L82" s="2111"/>
      <c r="M82" s="2111"/>
      <c r="N82" s="2111"/>
      <c r="O82" s="2111"/>
      <c r="P82" s="2111"/>
      <c r="Q82" s="2111"/>
      <c r="R82" s="2117"/>
      <c r="S82" s="57"/>
      <c r="T82" s="57"/>
      <c r="U82" s="57"/>
      <c r="V82" s="57"/>
      <c r="W82" s="57"/>
      <c r="X82" s="681"/>
      <c r="Y82" s="681"/>
      <c r="Z82" s="681"/>
    </row>
    <row r="83" spans="1:26" ht="15.75" customHeight="1">
      <c r="A83" s="2134"/>
      <c r="B83" s="2133"/>
      <c r="C83" s="1143"/>
      <c r="D83" s="1143"/>
      <c r="E83" s="2136"/>
      <c r="F83" s="2136"/>
      <c r="G83" s="2136"/>
      <c r="H83" s="2136"/>
      <c r="I83" s="2110"/>
      <c r="J83" s="2111"/>
      <c r="K83" s="2111"/>
      <c r="L83" s="2111"/>
      <c r="M83" s="2111"/>
      <c r="N83" s="2111"/>
      <c r="O83" s="2111"/>
      <c r="P83" s="2111"/>
      <c r="Q83" s="2111"/>
      <c r="R83" s="2117"/>
      <c r="S83" s="57"/>
      <c r="T83" s="57"/>
      <c r="U83" s="57"/>
      <c r="V83" s="57"/>
      <c r="W83" s="57"/>
      <c r="X83" s="681"/>
      <c r="Y83" s="681"/>
      <c r="Z83" s="681"/>
    </row>
    <row r="84" spans="1:26" ht="36" customHeight="1">
      <c r="A84" s="2088" t="s">
        <v>104</v>
      </c>
      <c r="B84" s="2089" t="s">
        <v>273</v>
      </c>
      <c r="C84" s="2140"/>
      <c r="D84" s="2140"/>
      <c r="E84" s="2141"/>
      <c r="F84" s="2141"/>
      <c r="G84" s="2141"/>
      <c r="H84" s="2141"/>
      <c r="I84" s="2140"/>
      <c r="J84" s="2142"/>
      <c r="K84" s="2142"/>
      <c r="L84" s="2142"/>
      <c r="M84" s="2142"/>
      <c r="N84" s="2142"/>
      <c r="O84" s="2142"/>
      <c r="P84" s="2142"/>
      <c r="Q84" s="2142"/>
      <c r="R84" s="2143"/>
      <c r="S84" s="57"/>
      <c r="T84" s="57"/>
      <c r="U84" s="57"/>
      <c r="V84" s="57"/>
      <c r="W84" s="57"/>
      <c r="X84" s="681"/>
      <c r="Y84" s="681"/>
      <c r="Z84" s="681"/>
    </row>
    <row r="85" spans="1:26" ht="15.75" customHeight="1">
      <c r="A85" s="2094">
        <v>1</v>
      </c>
      <c r="B85" s="2101" t="s">
        <v>274</v>
      </c>
      <c r="C85" s="2110"/>
      <c r="D85" s="2110"/>
      <c r="E85" s="2144"/>
      <c r="F85" s="2144"/>
      <c r="G85" s="2144"/>
      <c r="H85" s="2144"/>
      <c r="I85" s="2110"/>
      <c r="J85" s="2111"/>
      <c r="K85" s="2111"/>
      <c r="L85" s="2111"/>
      <c r="M85" s="2111"/>
      <c r="N85" s="2111"/>
      <c r="O85" s="2111"/>
      <c r="P85" s="2111"/>
      <c r="Q85" s="2111"/>
      <c r="R85" s="2117"/>
      <c r="S85" s="57"/>
      <c r="T85" s="57"/>
      <c r="U85" s="57"/>
      <c r="V85" s="57"/>
      <c r="W85" s="57"/>
      <c r="X85" s="681"/>
      <c r="Y85" s="681"/>
      <c r="Z85" s="681"/>
    </row>
    <row r="86" spans="1:26" ht="15.75" customHeight="1">
      <c r="A86" s="2094" t="s">
        <v>249</v>
      </c>
      <c r="B86" s="2101" t="s">
        <v>275</v>
      </c>
      <c r="C86" s="2110"/>
      <c r="D86" s="2110"/>
      <c r="E86" s="2144"/>
      <c r="F86" s="2144"/>
      <c r="G86" s="2144"/>
      <c r="H86" s="2144"/>
      <c r="I86" s="2110"/>
      <c r="J86" s="2111"/>
      <c r="K86" s="2111"/>
      <c r="L86" s="2111"/>
      <c r="M86" s="2111"/>
      <c r="N86" s="2111"/>
      <c r="O86" s="2111"/>
      <c r="P86" s="2111"/>
      <c r="Q86" s="2111"/>
      <c r="R86" s="2117"/>
      <c r="S86" s="57"/>
      <c r="T86" s="57"/>
      <c r="U86" s="57"/>
      <c r="V86" s="57"/>
      <c r="W86" s="57"/>
      <c r="X86" s="681"/>
      <c r="Y86" s="681"/>
      <c r="Z86" s="681"/>
    </row>
    <row r="87" spans="1:26" ht="15.75" customHeight="1">
      <c r="A87" s="2145" t="s">
        <v>251</v>
      </c>
      <c r="B87" s="2138" t="s">
        <v>252</v>
      </c>
      <c r="C87" s="2110"/>
      <c r="D87" s="2110"/>
      <c r="E87" s="2144"/>
      <c r="F87" s="2144"/>
      <c r="G87" s="2144"/>
      <c r="H87" s="2144"/>
      <c r="I87" s="2110"/>
      <c r="J87" s="2111"/>
      <c r="K87" s="2111"/>
      <c r="L87" s="2111"/>
      <c r="M87" s="2111"/>
      <c r="N87" s="2111"/>
      <c r="O87" s="2111"/>
      <c r="P87" s="2111"/>
      <c r="Q87" s="2111"/>
      <c r="R87" s="2117"/>
      <c r="S87" s="57"/>
      <c r="T87" s="57"/>
      <c r="U87" s="57"/>
      <c r="V87" s="57"/>
      <c r="W87" s="57"/>
      <c r="X87" s="681"/>
      <c r="Y87" s="681"/>
      <c r="Z87" s="681"/>
    </row>
    <row r="88" spans="1:26" ht="15.75" customHeight="1">
      <c r="A88" s="2146" t="s">
        <v>253</v>
      </c>
      <c r="B88" s="2138" t="s">
        <v>252</v>
      </c>
      <c r="C88" s="2110"/>
      <c r="D88" s="2110"/>
      <c r="E88" s="2144"/>
      <c r="F88" s="2144"/>
      <c r="G88" s="2144"/>
      <c r="H88" s="2144"/>
      <c r="I88" s="2110"/>
      <c r="J88" s="2111"/>
      <c r="K88" s="2111"/>
      <c r="L88" s="2111"/>
      <c r="M88" s="2111"/>
      <c r="N88" s="2111"/>
      <c r="O88" s="2111"/>
      <c r="P88" s="2111"/>
      <c r="Q88" s="2111"/>
      <c r="R88" s="2117"/>
      <c r="S88" s="57"/>
      <c r="T88" s="57"/>
      <c r="U88" s="57"/>
      <c r="V88" s="57"/>
      <c r="W88" s="57"/>
      <c r="X88" s="681"/>
      <c r="Y88" s="681"/>
      <c r="Z88" s="681"/>
    </row>
    <row r="89" spans="1:26" ht="15.75" customHeight="1">
      <c r="A89" s="2132" t="s">
        <v>254</v>
      </c>
      <c r="B89" s="2138" t="s">
        <v>252</v>
      </c>
      <c r="C89" s="2110"/>
      <c r="D89" s="2110"/>
      <c r="E89" s="2144"/>
      <c r="F89" s="2144"/>
      <c r="G89" s="2144"/>
      <c r="H89" s="2144"/>
      <c r="I89" s="2110"/>
      <c r="J89" s="2111"/>
      <c r="K89" s="2111"/>
      <c r="L89" s="2111"/>
      <c r="M89" s="2111"/>
      <c r="N89" s="2111"/>
      <c r="O89" s="2111"/>
      <c r="P89" s="2111"/>
      <c r="Q89" s="2111"/>
      <c r="R89" s="2117"/>
      <c r="S89" s="57"/>
      <c r="T89" s="57"/>
      <c r="U89" s="57"/>
      <c r="V89" s="57"/>
      <c r="W89" s="57"/>
      <c r="X89" s="681"/>
      <c r="Y89" s="681"/>
      <c r="Z89" s="681"/>
    </row>
    <row r="90" spans="1:26" ht="15.75" customHeight="1">
      <c r="A90" s="2134" t="s">
        <v>255</v>
      </c>
      <c r="B90" s="2138" t="s">
        <v>252</v>
      </c>
      <c r="C90" s="2110"/>
      <c r="D90" s="2110"/>
      <c r="E90" s="2144"/>
      <c r="F90" s="2144"/>
      <c r="G90" s="2144"/>
      <c r="H90" s="2144"/>
      <c r="I90" s="2110"/>
      <c r="J90" s="2111"/>
      <c r="K90" s="2111"/>
      <c r="L90" s="2111"/>
      <c r="M90" s="2111"/>
      <c r="N90" s="2111"/>
      <c r="O90" s="2111"/>
      <c r="P90" s="2111"/>
      <c r="Q90" s="2111"/>
      <c r="R90" s="2117"/>
      <c r="S90" s="57"/>
      <c r="T90" s="57"/>
      <c r="U90" s="57"/>
      <c r="V90" s="57"/>
      <c r="W90" s="57"/>
      <c r="X90" s="681"/>
      <c r="Y90" s="681"/>
      <c r="Z90" s="681"/>
    </row>
    <row r="91" spans="1:26" ht="15.75" customHeight="1">
      <c r="A91" s="2146" t="s">
        <v>256</v>
      </c>
      <c r="B91" s="2138" t="s">
        <v>252</v>
      </c>
      <c r="C91" s="2110"/>
      <c r="D91" s="2110"/>
      <c r="E91" s="2144"/>
      <c r="F91" s="2144"/>
      <c r="G91" s="2144"/>
      <c r="H91" s="2144"/>
      <c r="I91" s="2110"/>
      <c r="J91" s="2111"/>
      <c r="K91" s="2111"/>
      <c r="L91" s="2111"/>
      <c r="M91" s="2111"/>
      <c r="N91" s="2111"/>
      <c r="O91" s="2111"/>
      <c r="P91" s="2111"/>
      <c r="Q91" s="2111"/>
      <c r="R91" s="2117"/>
      <c r="S91" s="57"/>
      <c r="T91" s="57"/>
      <c r="U91" s="57"/>
      <c r="V91" s="57"/>
      <c r="W91" s="57"/>
      <c r="X91" s="681"/>
      <c r="Y91" s="681"/>
      <c r="Z91" s="681"/>
    </row>
    <row r="92" spans="1:26" ht="15.75" customHeight="1">
      <c r="A92" s="2132" t="s">
        <v>257</v>
      </c>
      <c r="B92" s="2138" t="s">
        <v>252</v>
      </c>
      <c r="C92" s="2110"/>
      <c r="D92" s="2110"/>
      <c r="E92" s="2144"/>
      <c r="F92" s="2144"/>
      <c r="G92" s="2144"/>
      <c r="H92" s="2144"/>
      <c r="I92" s="2110"/>
      <c r="J92" s="2111"/>
      <c r="K92" s="2111"/>
      <c r="L92" s="2111"/>
      <c r="M92" s="2111"/>
      <c r="N92" s="2111"/>
      <c r="O92" s="2111"/>
      <c r="P92" s="2111"/>
      <c r="Q92" s="2111"/>
      <c r="R92" s="2117"/>
      <c r="S92" s="57"/>
      <c r="T92" s="57"/>
      <c r="U92" s="57"/>
      <c r="V92" s="57"/>
      <c r="W92" s="57"/>
      <c r="X92" s="681"/>
      <c r="Y92" s="681"/>
      <c r="Z92" s="681"/>
    </row>
    <row r="93" spans="1:26" ht="15.75" customHeight="1">
      <c r="A93" s="2132"/>
      <c r="B93" s="2138" t="s">
        <v>252</v>
      </c>
      <c r="C93" s="2110"/>
      <c r="D93" s="2110"/>
      <c r="E93" s="2144"/>
      <c r="F93" s="2144"/>
      <c r="G93" s="2144"/>
      <c r="H93" s="2144"/>
      <c r="I93" s="2110"/>
      <c r="J93" s="2111"/>
      <c r="K93" s="2111"/>
      <c r="L93" s="2111"/>
      <c r="M93" s="2111"/>
      <c r="N93" s="2111"/>
      <c r="O93" s="2111"/>
      <c r="P93" s="2111"/>
      <c r="Q93" s="2111"/>
      <c r="R93" s="2117"/>
      <c r="S93" s="57"/>
      <c r="T93" s="57"/>
      <c r="U93" s="57"/>
      <c r="V93" s="57"/>
      <c r="W93" s="57"/>
      <c r="X93" s="681"/>
      <c r="Y93" s="681"/>
      <c r="Z93" s="681"/>
    </row>
    <row r="94" spans="1:26" ht="15.75" customHeight="1">
      <c r="A94" s="2132"/>
      <c r="B94" s="2138" t="s">
        <v>252</v>
      </c>
      <c r="C94" s="2110"/>
      <c r="D94" s="2110"/>
      <c r="E94" s="2144"/>
      <c r="F94" s="2144"/>
      <c r="G94" s="2144"/>
      <c r="H94" s="2144"/>
      <c r="I94" s="2110"/>
      <c r="J94" s="2111"/>
      <c r="K94" s="2111"/>
      <c r="L94" s="2111"/>
      <c r="M94" s="2111"/>
      <c r="N94" s="2111"/>
      <c r="O94" s="2111"/>
      <c r="P94" s="2111"/>
      <c r="Q94" s="2111"/>
      <c r="R94" s="2117"/>
      <c r="S94" s="57"/>
      <c r="T94" s="57"/>
      <c r="U94" s="57"/>
      <c r="V94" s="57"/>
      <c r="W94" s="57"/>
      <c r="X94" s="681"/>
      <c r="Y94" s="681"/>
      <c r="Z94" s="681"/>
    </row>
    <row r="95" spans="1:26" ht="15.75" customHeight="1">
      <c r="A95" s="2129" t="s">
        <v>258</v>
      </c>
      <c r="B95" s="2130" t="s">
        <v>276</v>
      </c>
      <c r="C95" s="2110"/>
      <c r="D95" s="2110"/>
      <c r="E95" s="2144"/>
      <c r="F95" s="2144"/>
      <c r="G95" s="2144"/>
      <c r="H95" s="2144"/>
      <c r="I95" s="2110"/>
      <c r="J95" s="2111"/>
      <c r="K95" s="2111"/>
      <c r="L95" s="2111"/>
      <c r="M95" s="2111"/>
      <c r="N95" s="2111"/>
      <c r="O95" s="2111"/>
      <c r="P95" s="2111"/>
      <c r="Q95" s="2111"/>
      <c r="R95" s="2117"/>
      <c r="S95" s="57"/>
      <c r="T95" s="57"/>
      <c r="U95" s="57"/>
      <c r="V95" s="57"/>
      <c r="W95" s="57"/>
      <c r="X95" s="681"/>
      <c r="Y95" s="681"/>
      <c r="Z95" s="681"/>
    </row>
    <row r="96" spans="1:26" ht="15.75" customHeight="1">
      <c r="A96" s="2132" t="s">
        <v>260</v>
      </c>
      <c r="B96" s="2133"/>
      <c r="C96" s="2102"/>
      <c r="D96" s="2102"/>
      <c r="E96" s="2103"/>
      <c r="F96" s="2103"/>
      <c r="G96" s="2103"/>
      <c r="H96" s="2103"/>
      <c r="I96" s="2110"/>
      <c r="J96" s="2111"/>
      <c r="K96" s="2111"/>
      <c r="L96" s="2111"/>
      <c r="M96" s="2111"/>
      <c r="N96" s="2111"/>
      <c r="O96" s="2111"/>
      <c r="P96" s="2111"/>
      <c r="Q96" s="2111"/>
      <c r="R96" s="2117"/>
      <c r="S96" s="57"/>
      <c r="T96" s="57"/>
      <c r="U96" s="57"/>
      <c r="V96" s="57"/>
      <c r="W96" s="57"/>
      <c r="X96" s="681"/>
      <c r="Y96" s="681"/>
      <c r="Z96" s="681"/>
    </row>
    <row r="97" spans="1:26" ht="15.75" customHeight="1">
      <c r="A97" s="2132" t="s">
        <v>261</v>
      </c>
      <c r="B97" s="2133"/>
      <c r="C97" s="2110"/>
      <c r="D97" s="2110"/>
      <c r="E97" s="2144"/>
      <c r="F97" s="2144"/>
      <c r="G97" s="2144"/>
      <c r="H97" s="2144"/>
      <c r="I97" s="2110"/>
      <c r="J97" s="2111"/>
      <c r="K97" s="2111"/>
      <c r="L97" s="2111"/>
      <c r="M97" s="2111"/>
      <c r="N97" s="2111"/>
      <c r="O97" s="2111"/>
      <c r="P97" s="2111"/>
      <c r="Q97" s="2111"/>
      <c r="R97" s="2117"/>
      <c r="S97" s="57"/>
      <c r="T97" s="57"/>
      <c r="U97" s="57"/>
      <c r="V97" s="57"/>
      <c r="W97" s="57"/>
      <c r="X97" s="681"/>
      <c r="Y97" s="681"/>
      <c r="Z97" s="681"/>
    </row>
    <row r="98" spans="1:26" ht="15.75" customHeight="1">
      <c r="A98" s="2132"/>
      <c r="B98" s="2133"/>
      <c r="C98" s="2110"/>
      <c r="D98" s="2110"/>
      <c r="E98" s="2144"/>
      <c r="F98" s="2144"/>
      <c r="G98" s="2144"/>
      <c r="H98" s="2144"/>
      <c r="I98" s="2110"/>
      <c r="J98" s="2111"/>
      <c r="K98" s="2111"/>
      <c r="L98" s="2111"/>
      <c r="M98" s="2111"/>
      <c r="N98" s="2111"/>
      <c r="O98" s="2111"/>
      <c r="P98" s="2111"/>
      <c r="Q98" s="2111"/>
      <c r="R98" s="2117"/>
      <c r="S98" s="57"/>
      <c r="T98" s="57"/>
      <c r="U98" s="57"/>
      <c r="V98" s="57"/>
      <c r="W98" s="57"/>
      <c r="X98" s="681"/>
      <c r="Y98" s="681"/>
      <c r="Z98" s="681"/>
    </row>
    <row r="99" spans="1:26" ht="15.75" customHeight="1">
      <c r="A99" s="2094">
        <v>2</v>
      </c>
      <c r="B99" s="2095" t="s">
        <v>277</v>
      </c>
      <c r="C99" s="2110"/>
      <c r="D99" s="2110"/>
      <c r="E99" s="2144"/>
      <c r="F99" s="2144"/>
      <c r="G99" s="2144"/>
      <c r="H99" s="2144"/>
      <c r="I99" s="2110"/>
      <c r="J99" s="2111"/>
      <c r="K99" s="2111"/>
      <c r="L99" s="2111"/>
      <c r="M99" s="2111"/>
      <c r="N99" s="2111"/>
      <c r="O99" s="2111"/>
      <c r="P99" s="2111"/>
      <c r="Q99" s="2111"/>
      <c r="R99" s="2117"/>
      <c r="S99" s="57"/>
      <c r="T99" s="57"/>
      <c r="U99" s="57"/>
      <c r="V99" s="57"/>
      <c r="W99" s="57"/>
      <c r="X99" s="681"/>
      <c r="Y99" s="681"/>
      <c r="Z99" s="681"/>
    </row>
    <row r="100" spans="1:26" ht="15.75" customHeight="1">
      <c r="A100" s="2094" t="s">
        <v>249</v>
      </c>
      <c r="B100" s="2101" t="s">
        <v>278</v>
      </c>
      <c r="C100" s="2110"/>
      <c r="D100" s="2110"/>
      <c r="E100" s="2144"/>
      <c r="F100" s="2144"/>
      <c r="G100" s="2144"/>
      <c r="H100" s="2144"/>
      <c r="I100" s="2110"/>
      <c r="J100" s="2111"/>
      <c r="K100" s="2111"/>
      <c r="L100" s="2111"/>
      <c r="M100" s="2111"/>
      <c r="N100" s="2111"/>
      <c r="O100" s="2111"/>
      <c r="P100" s="2111"/>
      <c r="Q100" s="2111"/>
      <c r="R100" s="2117"/>
      <c r="S100" s="57"/>
      <c r="T100" s="57"/>
      <c r="U100" s="57"/>
      <c r="V100" s="57"/>
      <c r="W100" s="57"/>
      <c r="X100" s="681"/>
      <c r="Y100" s="681"/>
      <c r="Z100" s="681"/>
    </row>
    <row r="101" spans="1:26" ht="15.75" customHeight="1">
      <c r="A101" s="2145" t="s">
        <v>251</v>
      </c>
      <c r="B101" s="2138" t="s">
        <v>252</v>
      </c>
      <c r="C101" s="2110"/>
      <c r="D101" s="2110"/>
      <c r="E101" s="2144"/>
      <c r="F101" s="2144"/>
      <c r="G101" s="2144"/>
      <c r="H101" s="2144"/>
      <c r="I101" s="2110"/>
      <c r="J101" s="2111"/>
      <c r="K101" s="2111"/>
      <c r="L101" s="2111"/>
      <c r="M101" s="2111"/>
      <c r="N101" s="2111"/>
      <c r="O101" s="2111"/>
      <c r="P101" s="2111"/>
      <c r="Q101" s="2111"/>
      <c r="R101" s="2117"/>
      <c r="S101" s="57"/>
      <c r="T101" s="57"/>
      <c r="U101" s="57"/>
      <c r="V101" s="57"/>
      <c r="W101" s="57"/>
      <c r="X101" s="681"/>
      <c r="Y101" s="681"/>
      <c r="Z101" s="681"/>
    </row>
    <row r="102" spans="1:26" ht="15.75" customHeight="1">
      <c r="A102" s="2146" t="s">
        <v>253</v>
      </c>
      <c r="B102" s="2138" t="s">
        <v>252</v>
      </c>
      <c r="C102" s="2110"/>
      <c r="D102" s="2110"/>
      <c r="E102" s="2144"/>
      <c r="F102" s="2144"/>
      <c r="G102" s="2144"/>
      <c r="H102" s="2144"/>
      <c r="I102" s="2110"/>
      <c r="J102" s="2111"/>
      <c r="K102" s="2111"/>
      <c r="L102" s="2111"/>
      <c r="M102" s="2111"/>
      <c r="N102" s="2111"/>
      <c r="O102" s="2111"/>
      <c r="P102" s="2111"/>
      <c r="Q102" s="2111"/>
      <c r="R102" s="2117"/>
      <c r="S102" s="57"/>
      <c r="T102" s="57"/>
      <c r="U102" s="57"/>
      <c r="V102" s="57"/>
      <c r="W102" s="57"/>
      <c r="X102" s="681"/>
      <c r="Y102" s="681"/>
      <c r="Z102" s="681"/>
    </row>
    <row r="103" spans="1:26" ht="15.75" customHeight="1">
      <c r="A103" s="2132" t="s">
        <v>254</v>
      </c>
      <c r="B103" s="2138" t="s">
        <v>252</v>
      </c>
      <c r="C103" s="2110"/>
      <c r="D103" s="2110"/>
      <c r="E103" s="2144"/>
      <c r="F103" s="2144"/>
      <c r="G103" s="2144"/>
      <c r="H103" s="2144"/>
      <c r="I103" s="2110"/>
      <c r="J103" s="2111"/>
      <c r="K103" s="2111"/>
      <c r="L103" s="2111"/>
      <c r="M103" s="2111"/>
      <c r="N103" s="2111"/>
      <c r="O103" s="2111"/>
      <c r="P103" s="2111"/>
      <c r="Q103" s="2111"/>
      <c r="R103" s="2117"/>
      <c r="S103" s="57"/>
      <c r="T103" s="57"/>
      <c r="U103" s="57"/>
      <c r="V103" s="57"/>
      <c r="W103" s="57"/>
      <c r="X103" s="681"/>
      <c r="Y103" s="681"/>
      <c r="Z103" s="681"/>
    </row>
    <row r="104" spans="1:26" ht="15.75" customHeight="1">
      <c r="A104" s="2134" t="s">
        <v>255</v>
      </c>
      <c r="B104" s="2138" t="s">
        <v>252</v>
      </c>
      <c r="C104" s="2110"/>
      <c r="D104" s="2110"/>
      <c r="E104" s="2144"/>
      <c r="F104" s="2144"/>
      <c r="G104" s="2144"/>
      <c r="H104" s="2144"/>
      <c r="I104" s="2110"/>
      <c r="J104" s="2111"/>
      <c r="K104" s="2111"/>
      <c r="L104" s="2111"/>
      <c r="M104" s="2111"/>
      <c r="N104" s="2111"/>
      <c r="O104" s="2111"/>
      <c r="P104" s="2111"/>
      <c r="Q104" s="2111"/>
      <c r="R104" s="2117"/>
      <c r="S104" s="57"/>
      <c r="T104" s="57"/>
      <c r="U104" s="57"/>
      <c r="V104" s="57"/>
      <c r="W104" s="57"/>
      <c r="X104" s="681"/>
      <c r="Y104" s="681"/>
      <c r="Z104" s="681"/>
    </row>
    <row r="105" spans="1:26" ht="15.75" customHeight="1">
      <c r="A105" s="2146" t="s">
        <v>256</v>
      </c>
      <c r="B105" s="2138" t="s">
        <v>252</v>
      </c>
      <c r="C105" s="2110"/>
      <c r="D105" s="2110"/>
      <c r="E105" s="2144"/>
      <c r="F105" s="2144"/>
      <c r="G105" s="2144"/>
      <c r="H105" s="2144"/>
      <c r="I105" s="2110"/>
      <c r="J105" s="2111"/>
      <c r="K105" s="2111"/>
      <c r="L105" s="2111"/>
      <c r="M105" s="2111"/>
      <c r="N105" s="2111"/>
      <c r="O105" s="2111"/>
      <c r="P105" s="2111"/>
      <c r="Q105" s="2111"/>
      <c r="R105" s="2117"/>
      <c r="S105" s="57"/>
      <c r="T105" s="57"/>
      <c r="U105" s="57"/>
      <c r="V105" s="57"/>
      <c r="W105" s="57"/>
      <c r="X105" s="681"/>
      <c r="Y105" s="681"/>
      <c r="Z105" s="681"/>
    </row>
    <row r="106" spans="1:26" ht="15.75" customHeight="1">
      <c r="A106" s="2147" t="s">
        <v>258</v>
      </c>
      <c r="B106" s="2133"/>
      <c r="C106" s="2110"/>
      <c r="D106" s="2110"/>
      <c r="E106" s="2144"/>
      <c r="F106" s="2144"/>
      <c r="G106" s="2144"/>
      <c r="H106" s="2144"/>
      <c r="I106" s="2110"/>
      <c r="J106" s="2111"/>
      <c r="K106" s="2111"/>
      <c r="L106" s="2111"/>
      <c r="M106" s="2111"/>
      <c r="N106" s="2111"/>
      <c r="O106" s="2111"/>
      <c r="P106" s="2111"/>
      <c r="Q106" s="2111"/>
      <c r="R106" s="2117"/>
      <c r="S106" s="57"/>
      <c r="T106" s="57"/>
      <c r="U106" s="57"/>
      <c r="V106" s="57"/>
      <c r="W106" s="57"/>
      <c r="X106" s="681"/>
      <c r="Y106" s="681"/>
      <c r="Z106" s="681"/>
    </row>
    <row r="107" spans="1:26" ht="15.75" customHeight="1">
      <c r="A107" s="2148" t="s">
        <v>279</v>
      </c>
      <c r="B107" s="2149" t="s">
        <v>280</v>
      </c>
      <c r="C107" s="2110"/>
      <c r="D107" s="2110"/>
      <c r="E107" s="2144"/>
      <c r="F107" s="2144"/>
      <c r="G107" s="2144"/>
      <c r="H107" s="2144"/>
      <c r="I107" s="2110"/>
      <c r="J107" s="2111"/>
      <c r="K107" s="2111"/>
      <c r="L107" s="2111"/>
      <c r="M107" s="2111"/>
      <c r="N107" s="2111"/>
      <c r="O107" s="2111"/>
      <c r="P107" s="2111"/>
      <c r="Q107" s="2111"/>
      <c r="R107" s="2117"/>
      <c r="S107" s="57"/>
      <c r="T107" s="57"/>
      <c r="U107" s="57"/>
      <c r="V107" s="57"/>
      <c r="W107" s="57"/>
      <c r="X107" s="681"/>
      <c r="Y107" s="681"/>
      <c r="Z107" s="681"/>
    </row>
    <row r="108" spans="1:26" ht="15.75" customHeight="1">
      <c r="A108" s="2150"/>
      <c r="B108" s="2151"/>
      <c r="C108" s="2113"/>
      <c r="D108" s="2113"/>
      <c r="E108" s="2152"/>
      <c r="F108" s="2152"/>
      <c r="G108" s="2152"/>
      <c r="H108" s="2152"/>
      <c r="I108" s="2113"/>
      <c r="J108" s="2153"/>
      <c r="K108" s="2153"/>
      <c r="L108" s="2153"/>
      <c r="M108" s="2153"/>
      <c r="N108" s="2153"/>
      <c r="O108" s="2153"/>
      <c r="P108" s="2153"/>
      <c r="Q108" s="2153"/>
      <c r="R108" s="2154"/>
      <c r="S108" s="57"/>
      <c r="T108" s="57"/>
      <c r="U108" s="57"/>
      <c r="V108" s="57"/>
      <c r="W108" s="57"/>
      <c r="X108" s="681"/>
      <c r="Y108" s="681"/>
      <c r="Z108" s="681"/>
    </row>
    <row r="109" spans="1:26" ht="15.75" customHeight="1">
      <c r="A109" s="2150"/>
      <c r="B109" s="2151"/>
      <c r="C109" s="2113"/>
      <c r="D109" s="2113"/>
      <c r="E109" s="2152"/>
      <c r="F109" s="2152"/>
      <c r="G109" s="2152"/>
      <c r="H109" s="2152"/>
      <c r="I109" s="2113"/>
      <c r="J109" s="2153"/>
      <c r="K109" s="2153"/>
      <c r="L109" s="2153"/>
      <c r="M109" s="2153"/>
      <c r="N109" s="2153"/>
      <c r="O109" s="2153"/>
      <c r="P109" s="2153"/>
      <c r="Q109" s="2153"/>
      <c r="R109" s="2154"/>
      <c r="S109" s="57"/>
      <c r="T109" s="57"/>
      <c r="U109" s="57"/>
      <c r="V109" s="57"/>
      <c r="W109" s="57"/>
      <c r="X109" s="681"/>
      <c r="Y109" s="681"/>
      <c r="Z109" s="681"/>
    </row>
    <row r="110" spans="1:26" ht="20.25" customHeight="1">
      <c r="A110" s="2155" t="s">
        <v>1924</v>
      </c>
      <c r="B110" s="2156" t="s">
        <v>2307</v>
      </c>
      <c r="C110" s="2157"/>
      <c r="D110" s="2157"/>
      <c r="E110" s="2158"/>
      <c r="F110" s="2159">
        <f>F107+F10</f>
        <v>0</v>
      </c>
      <c r="G110" s="2159"/>
      <c r="H110" s="2158"/>
      <c r="I110" s="2159">
        <f t="shared" ref="I110:Q110" si="18">I107+I10</f>
        <v>5063.75</v>
      </c>
      <c r="J110" s="2159">
        <f t="shared" si="18"/>
        <v>3803.75</v>
      </c>
      <c r="K110" s="2159">
        <f t="shared" si="18"/>
        <v>980</v>
      </c>
      <c r="L110" s="2159">
        <f t="shared" si="18"/>
        <v>280</v>
      </c>
      <c r="M110" s="2159">
        <f t="shared" si="18"/>
        <v>3210</v>
      </c>
      <c r="N110" s="2159">
        <f t="shared" si="18"/>
        <v>2742</v>
      </c>
      <c r="O110" s="2159">
        <f t="shared" si="18"/>
        <v>593.75</v>
      </c>
      <c r="P110" s="2159">
        <f t="shared" si="18"/>
        <v>3889.75</v>
      </c>
      <c r="Q110" s="2159">
        <f t="shared" si="18"/>
        <v>2160.75</v>
      </c>
      <c r="R110" s="2160"/>
      <c r="S110" s="60"/>
      <c r="T110" s="60"/>
      <c r="U110" s="60"/>
      <c r="V110" s="60"/>
      <c r="W110" s="60"/>
      <c r="X110" s="762"/>
      <c r="Y110" s="762"/>
      <c r="Z110" s="762"/>
    </row>
    <row r="111" spans="1:26" ht="20.25" customHeight="1">
      <c r="A111" s="2161" t="s">
        <v>81</v>
      </c>
      <c r="B111" s="2162" t="s">
        <v>1926</v>
      </c>
      <c r="C111" s="2157" t="s">
        <v>281</v>
      </c>
      <c r="D111" s="2157"/>
      <c r="E111" s="2158"/>
      <c r="F111" s="2158"/>
      <c r="G111" s="2158"/>
      <c r="H111" s="2158"/>
      <c r="I111" s="2157"/>
      <c r="J111" s="2163"/>
      <c r="K111" s="2163"/>
      <c r="L111" s="2163"/>
      <c r="M111" s="2163"/>
      <c r="N111" s="2163"/>
      <c r="O111" s="2163"/>
      <c r="P111" s="2163"/>
      <c r="Q111" s="2163"/>
      <c r="R111" s="2160"/>
      <c r="S111" s="60"/>
      <c r="T111" s="60"/>
      <c r="U111" s="60"/>
      <c r="V111" s="60"/>
      <c r="W111" s="60"/>
      <c r="X111" s="762"/>
      <c r="Y111" s="762"/>
      <c r="Z111" s="762"/>
    </row>
    <row r="112" spans="1:26" ht="20.25" customHeight="1">
      <c r="A112" s="2155" t="s">
        <v>104</v>
      </c>
      <c r="B112" s="2162" t="s">
        <v>282</v>
      </c>
      <c r="C112" s="2157" t="s">
        <v>281</v>
      </c>
      <c r="D112" s="2157"/>
      <c r="E112" s="2158"/>
      <c r="F112" s="2158"/>
      <c r="G112" s="2158"/>
      <c r="H112" s="2158"/>
      <c r="I112" s="2157"/>
      <c r="J112" s="2163"/>
      <c r="K112" s="2163"/>
      <c r="L112" s="2163"/>
      <c r="M112" s="2163"/>
      <c r="N112" s="2163"/>
      <c r="O112" s="2163"/>
      <c r="P112" s="2163"/>
      <c r="Q112" s="2163"/>
      <c r="R112" s="2160"/>
      <c r="S112" s="60"/>
      <c r="T112" s="60"/>
      <c r="U112" s="60"/>
      <c r="V112" s="60"/>
      <c r="W112" s="60"/>
      <c r="X112" s="762"/>
      <c r="Y112" s="762"/>
      <c r="Z112" s="762"/>
    </row>
    <row r="113" spans="1:26" ht="20.25" customHeight="1">
      <c r="A113" s="2155" t="s">
        <v>113</v>
      </c>
      <c r="B113" s="2156" t="s">
        <v>268</v>
      </c>
      <c r="C113" s="2157" t="s">
        <v>281</v>
      </c>
      <c r="D113" s="2157"/>
      <c r="E113" s="2158"/>
      <c r="F113" s="2158"/>
      <c r="G113" s="2158"/>
      <c r="H113" s="2158"/>
      <c r="I113" s="2157"/>
      <c r="J113" s="2163"/>
      <c r="K113" s="2163"/>
      <c r="L113" s="2163"/>
      <c r="M113" s="2163"/>
      <c r="N113" s="2163"/>
      <c r="O113" s="2163"/>
      <c r="P113" s="2163"/>
      <c r="Q113" s="2163"/>
      <c r="R113" s="2160"/>
      <c r="S113" s="60"/>
      <c r="T113" s="60"/>
      <c r="U113" s="60"/>
      <c r="V113" s="60"/>
      <c r="W113" s="60"/>
      <c r="X113" s="762"/>
      <c r="Y113" s="762"/>
      <c r="Z113" s="762"/>
    </row>
    <row r="114" spans="1:26" ht="20.25" customHeight="1">
      <c r="A114" s="2164"/>
      <c r="B114" s="2165"/>
      <c r="C114" s="2157"/>
      <c r="D114" s="2157"/>
      <c r="E114" s="2158"/>
      <c r="F114" s="2158"/>
      <c r="G114" s="2158"/>
      <c r="H114" s="2158"/>
      <c r="I114" s="2157"/>
      <c r="J114" s="2163"/>
      <c r="K114" s="2163"/>
      <c r="L114" s="2163"/>
      <c r="M114" s="2163"/>
      <c r="N114" s="2163"/>
      <c r="O114" s="2163"/>
      <c r="P114" s="2163"/>
      <c r="Q114" s="2163"/>
      <c r="R114" s="2160"/>
      <c r="S114" s="60"/>
      <c r="T114" s="60"/>
      <c r="U114" s="60"/>
      <c r="V114" s="60"/>
      <c r="W114" s="60"/>
      <c r="X114" s="762"/>
      <c r="Y114" s="762"/>
      <c r="Z114" s="762"/>
    </row>
    <row r="115" spans="1:26" ht="20.25" customHeight="1">
      <c r="A115" s="2161"/>
      <c r="B115" s="2162" t="s">
        <v>1928</v>
      </c>
      <c r="C115" s="2157" t="s">
        <v>281</v>
      </c>
      <c r="D115" s="2157"/>
      <c r="E115" s="2158"/>
      <c r="F115" s="2158"/>
      <c r="G115" s="2158"/>
      <c r="H115" s="2158"/>
      <c r="I115" s="2157"/>
      <c r="J115" s="2163"/>
      <c r="K115" s="2163"/>
      <c r="L115" s="2163"/>
      <c r="M115" s="2163"/>
      <c r="N115" s="2163"/>
      <c r="O115" s="2163"/>
      <c r="P115" s="2163"/>
      <c r="Q115" s="2163"/>
      <c r="R115" s="2160"/>
      <c r="S115" s="60"/>
      <c r="T115" s="60"/>
      <c r="U115" s="60"/>
      <c r="V115" s="60"/>
      <c r="W115" s="60"/>
      <c r="X115" s="762"/>
      <c r="Y115" s="762"/>
      <c r="Z115" s="762"/>
    </row>
    <row r="116" spans="1:26" ht="20.25" customHeight="1">
      <c r="A116" s="2161"/>
      <c r="B116" s="2162" t="s">
        <v>1929</v>
      </c>
      <c r="C116" s="2157" t="s">
        <v>281</v>
      </c>
      <c r="D116" s="2157"/>
      <c r="E116" s="2158"/>
      <c r="F116" s="2158"/>
      <c r="G116" s="2158"/>
      <c r="H116" s="2158"/>
      <c r="I116" s="2157"/>
      <c r="J116" s="2163"/>
      <c r="K116" s="2163"/>
      <c r="L116" s="2163"/>
      <c r="M116" s="2163"/>
      <c r="N116" s="2163"/>
      <c r="O116" s="2163"/>
      <c r="P116" s="2163"/>
      <c r="Q116" s="2163"/>
      <c r="R116" s="2160"/>
      <c r="S116" s="60"/>
      <c r="T116" s="60"/>
      <c r="U116" s="60"/>
      <c r="V116" s="60"/>
      <c r="W116" s="60"/>
      <c r="X116" s="762"/>
      <c r="Y116" s="762"/>
      <c r="Z116" s="762"/>
    </row>
    <row r="117" spans="1:26" ht="20.25" customHeight="1">
      <c r="A117" s="2164"/>
      <c r="B117" s="2162" t="s">
        <v>283</v>
      </c>
      <c r="C117" s="2157"/>
      <c r="D117" s="2157"/>
      <c r="E117" s="2158"/>
      <c r="F117" s="2158"/>
      <c r="G117" s="2158"/>
      <c r="H117" s="2158"/>
      <c r="I117" s="2157"/>
      <c r="J117" s="2163"/>
      <c r="K117" s="2163"/>
      <c r="L117" s="2163"/>
      <c r="M117" s="2163"/>
      <c r="N117" s="2163"/>
      <c r="O117" s="2163"/>
      <c r="P117" s="2163"/>
      <c r="Q117" s="2163"/>
      <c r="R117" s="2160"/>
      <c r="S117" s="60"/>
      <c r="T117" s="60"/>
      <c r="U117" s="60"/>
      <c r="V117" s="60"/>
      <c r="W117" s="60"/>
      <c r="X117" s="762"/>
      <c r="Y117" s="762"/>
      <c r="Z117" s="762"/>
    </row>
    <row r="118" spans="1:26" ht="20.25" customHeight="1">
      <c r="A118" s="2164"/>
      <c r="B118" s="2162" t="s">
        <v>284</v>
      </c>
      <c r="C118" s="2157"/>
      <c r="D118" s="2157"/>
      <c r="E118" s="2158"/>
      <c r="F118" s="2158"/>
      <c r="G118" s="2158"/>
      <c r="H118" s="2158"/>
      <c r="I118" s="2157"/>
      <c r="J118" s="2163"/>
      <c r="K118" s="2163"/>
      <c r="L118" s="2163"/>
      <c r="M118" s="2163"/>
      <c r="N118" s="2163"/>
      <c r="O118" s="2163"/>
      <c r="P118" s="2163"/>
      <c r="Q118" s="2163"/>
      <c r="R118" s="2160"/>
      <c r="S118" s="60"/>
      <c r="T118" s="60"/>
      <c r="U118" s="60"/>
      <c r="V118" s="60"/>
      <c r="W118" s="60"/>
      <c r="X118" s="762"/>
      <c r="Y118" s="762"/>
      <c r="Z118" s="762"/>
    </row>
    <row r="119" spans="1:26" ht="20.25" customHeight="1">
      <c r="A119" s="2146"/>
      <c r="B119" s="2166"/>
      <c r="C119" s="2113"/>
      <c r="D119" s="2113"/>
      <c r="E119" s="2152"/>
      <c r="F119" s="2152"/>
      <c r="G119" s="2152"/>
      <c r="H119" s="2152"/>
      <c r="I119" s="2113"/>
      <c r="J119" s="2153"/>
      <c r="K119" s="2153"/>
      <c r="L119" s="2153"/>
      <c r="M119" s="2153"/>
      <c r="N119" s="2153"/>
      <c r="O119" s="2153"/>
      <c r="P119" s="2153"/>
      <c r="Q119" s="2153"/>
      <c r="R119" s="2154"/>
      <c r="S119" s="60"/>
      <c r="T119" s="60"/>
      <c r="U119" s="60"/>
      <c r="V119" s="60"/>
      <c r="W119" s="60"/>
      <c r="X119" s="762"/>
      <c r="Y119" s="762"/>
      <c r="Z119" s="762"/>
    </row>
    <row r="120" spans="1:26" ht="20.25" customHeight="1" thickBot="1">
      <c r="A120" s="2167"/>
      <c r="B120" s="2168"/>
      <c r="C120" s="2169"/>
      <c r="D120" s="2169"/>
      <c r="E120" s="2170"/>
      <c r="F120" s="2170"/>
      <c r="G120" s="2170"/>
      <c r="H120" s="2170"/>
      <c r="I120" s="2169"/>
      <c r="J120" s="2171"/>
      <c r="K120" s="2171"/>
      <c r="L120" s="2171"/>
      <c r="M120" s="2171"/>
      <c r="N120" s="2171"/>
      <c r="O120" s="2171"/>
      <c r="P120" s="2171"/>
      <c r="Q120" s="2171"/>
      <c r="R120" s="2172"/>
      <c r="S120" s="60"/>
      <c r="T120" s="60"/>
      <c r="U120" s="60"/>
      <c r="V120" s="60"/>
      <c r="W120" s="60"/>
      <c r="X120" s="762"/>
      <c r="Y120" s="762"/>
      <c r="Z120" s="762"/>
    </row>
    <row r="121" spans="1:26" ht="21" customHeight="1" thickTop="1">
      <c r="A121" s="2069"/>
      <c r="B121" s="2173"/>
      <c r="C121" s="428"/>
      <c r="D121" s="428"/>
      <c r="E121" s="1"/>
      <c r="F121" s="1"/>
      <c r="G121" s="1"/>
      <c r="H121" s="1"/>
      <c r="I121" s="1"/>
      <c r="J121" s="1"/>
      <c r="K121" s="1"/>
      <c r="L121" s="1"/>
      <c r="M121" s="1"/>
      <c r="N121" s="1"/>
      <c r="O121" s="2394" t="s">
        <v>127</v>
      </c>
      <c r="P121" s="2388"/>
      <c r="Q121" s="2388"/>
      <c r="R121" s="2388"/>
      <c r="S121" s="2"/>
      <c r="T121" s="2"/>
      <c r="U121" s="2"/>
      <c r="V121" s="2"/>
      <c r="W121" s="2"/>
      <c r="X121" s="592"/>
      <c r="Y121" s="592"/>
      <c r="Z121" s="592"/>
    </row>
    <row r="122" spans="1:26" ht="21" customHeight="1">
      <c r="A122" s="2069"/>
      <c r="B122" s="2173"/>
      <c r="C122" s="428"/>
      <c r="D122" s="428"/>
      <c r="E122" s="1"/>
      <c r="F122" s="1"/>
      <c r="G122" s="1"/>
      <c r="H122" s="1"/>
      <c r="I122" s="1"/>
      <c r="J122" s="1"/>
      <c r="K122" s="1"/>
      <c r="L122" s="1"/>
      <c r="M122" s="1"/>
      <c r="N122" s="1"/>
      <c r="O122" s="2325" t="s">
        <v>128</v>
      </c>
      <c r="P122" s="2388"/>
      <c r="Q122" s="2388"/>
      <c r="R122" s="2388"/>
      <c r="S122" s="2"/>
      <c r="T122" s="2"/>
      <c r="U122" s="2"/>
      <c r="V122" s="2"/>
      <c r="W122" s="2"/>
      <c r="X122" s="592"/>
      <c r="Y122" s="592"/>
      <c r="Z122" s="592"/>
    </row>
    <row r="123" spans="1:26" ht="21" customHeight="1">
      <c r="A123" s="2069"/>
      <c r="B123" s="2395"/>
      <c r="C123" s="2388"/>
      <c r="D123" s="2388"/>
      <c r="E123" s="2388"/>
      <c r="F123" s="2388"/>
      <c r="G123" s="2388"/>
      <c r="H123" s="2388"/>
      <c r="I123" s="2388"/>
      <c r="J123" s="2388"/>
      <c r="K123" s="2388"/>
      <c r="L123" s="2388"/>
      <c r="M123" s="1"/>
      <c r="N123" s="1"/>
      <c r="O123" s="1"/>
      <c r="P123" s="1"/>
      <c r="Q123" s="1"/>
      <c r="R123" s="2067"/>
      <c r="S123" s="2"/>
      <c r="T123" s="2"/>
      <c r="U123" s="2"/>
      <c r="V123" s="2"/>
      <c r="W123" s="2"/>
    </row>
    <row r="124" spans="1:26" ht="39.75" customHeight="1">
      <c r="A124" s="2069"/>
      <c r="B124" s="2396" t="s">
        <v>285</v>
      </c>
      <c r="C124" s="2388"/>
      <c r="D124" s="2388"/>
      <c r="E124" s="2388"/>
      <c r="F124" s="2388"/>
      <c r="G124" s="2388"/>
      <c r="H124" s="2388"/>
      <c r="I124" s="2388"/>
      <c r="J124" s="2388"/>
      <c r="K124" s="2388"/>
      <c r="L124" s="2388"/>
      <c r="M124" s="1"/>
      <c r="N124" s="1"/>
      <c r="O124" s="1"/>
      <c r="P124" s="1"/>
      <c r="Q124" s="1"/>
      <c r="R124" s="2067"/>
      <c r="S124" s="2"/>
      <c r="T124" s="2"/>
      <c r="U124" s="2"/>
      <c r="V124" s="2"/>
      <c r="W124" s="2"/>
    </row>
    <row r="125" spans="1:26" ht="20.25" customHeight="1">
      <c r="A125" s="2069"/>
      <c r="B125" s="2335" t="s">
        <v>286</v>
      </c>
      <c r="C125" s="2388"/>
      <c r="D125" s="2388"/>
      <c r="E125" s="2388"/>
      <c r="F125" s="2388"/>
      <c r="G125" s="2388"/>
      <c r="H125" s="2388"/>
      <c r="I125" s="2388"/>
      <c r="J125" s="2388"/>
      <c r="K125" s="2388"/>
      <c r="L125" s="2388"/>
      <c r="M125" s="1"/>
      <c r="N125" s="1"/>
      <c r="O125" s="1"/>
      <c r="P125" s="1"/>
      <c r="Q125" s="1"/>
      <c r="R125" s="2067"/>
      <c r="S125" s="2"/>
      <c r="T125" s="2"/>
      <c r="U125" s="2"/>
      <c r="V125" s="2"/>
      <c r="W125" s="2"/>
    </row>
    <row r="126" spans="1:26" ht="15" customHeight="1">
      <c r="A126" s="2069"/>
      <c r="B126" s="61" t="s">
        <v>287</v>
      </c>
      <c r="C126" s="763"/>
      <c r="D126" s="763"/>
      <c r="E126" s="62"/>
      <c r="F126" s="62"/>
      <c r="G126" s="62"/>
      <c r="H126" s="62"/>
      <c r="I126" s="62"/>
      <c r="J126" s="62"/>
      <c r="K126" s="62"/>
      <c r="L126" s="62"/>
      <c r="M126" s="1"/>
      <c r="N126" s="1"/>
      <c r="O126" s="1"/>
      <c r="P126" s="1"/>
      <c r="Q126" s="1"/>
      <c r="R126" s="2069"/>
      <c r="S126" s="2"/>
      <c r="T126" s="2"/>
      <c r="U126" s="2"/>
      <c r="V126" s="2"/>
      <c r="W126" s="2"/>
    </row>
    <row r="127" spans="1:26" ht="15.75" customHeight="1">
      <c r="A127" s="2069"/>
      <c r="B127" s="61" t="s">
        <v>288</v>
      </c>
      <c r="C127" s="428"/>
      <c r="D127" s="428"/>
      <c r="E127" s="1"/>
      <c r="F127" s="1"/>
      <c r="G127" s="1"/>
      <c r="H127" s="1"/>
      <c r="I127" s="1"/>
      <c r="J127" s="1"/>
      <c r="K127" s="1"/>
      <c r="L127" s="1"/>
      <c r="M127" s="1"/>
      <c r="N127" s="1"/>
      <c r="O127" s="1"/>
      <c r="P127" s="1"/>
      <c r="Q127" s="1"/>
      <c r="R127" s="2"/>
      <c r="S127" s="2"/>
      <c r="T127" s="2"/>
      <c r="U127" s="2"/>
      <c r="V127" s="2"/>
      <c r="W127" s="2"/>
    </row>
    <row r="128" spans="1:26" ht="15.75" customHeight="1">
      <c r="A128" s="2069"/>
      <c r="B128" s="61" t="s">
        <v>289</v>
      </c>
      <c r="C128" s="428"/>
      <c r="D128" s="428"/>
      <c r="E128" s="1"/>
      <c r="F128" s="1"/>
      <c r="G128" s="1"/>
      <c r="H128" s="1"/>
      <c r="I128" s="1"/>
      <c r="J128" s="1"/>
      <c r="K128" s="1"/>
      <c r="L128" s="1"/>
      <c r="M128" s="1"/>
      <c r="N128" s="1"/>
      <c r="O128" s="1"/>
      <c r="P128" s="1"/>
      <c r="Q128" s="1"/>
      <c r="R128" s="2"/>
      <c r="S128" s="2"/>
      <c r="T128" s="2"/>
      <c r="U128" s="2"/>
      <c r="V128" s="2"/>
      <c r="W128" s="2"/>
    </row>
    <row r="129" spans="1:23" ht="15.75" customHeight="1">
      <c r="A129" s="2069"/>
      <c r="B129" s="61" t="s">
        <v>290</v>
      </c>
      <c r="C129" s="428"/>
      <c r="D129" s="428"/>
      <c r="E129" s="1"/>
      <c r="F129" s="1"/>
      <c r="G129" s="1"/>
      <c r="H129" s="1"/>
      <c r="I129" s="1"/>
      <c r="J129" s="1"/>
      <c r="K129" s="1"/>
      <c r="L129" s="1"/>
      <c r="M129" s="1"/>
      <c r="N129" s="1"/>
      <c r="O129" s="1"/>
      <c r="P129" s="1"/>
      <c r="Q129" s="1"/>
      <c r="R129" s="2"/>
      <c r="S129" s="2"/>
      <c r="T129" s="2"/>
      <c r="U129" s="2"/>
      <c r="V129" s="2"/>
      <c r="W129" s="2"/>
    </row>
    <row r="130" spans="1:23" ht="15.75" customHeight="1">
      <c r="A130" s="2069"/>
      <c r="B130" s="2173"/>
      <c r="C130" s="2069"/>
      <c r="D130" s="2069"/>
      <c r="E130" s="2"/>
      <c r="F130" s="2"/>
      <c r="G130" s="2"/>
      <c r="H130" s="2"/>
      <c r="I130" s="1"/>
      <c r="J130" s="1"/>
      <c r="K130" s="1"/>
      <c r="L130" s="1"/>
      <c r="M130" s="1"/>
      <c r="N130" s="1"/>
      <c r="O130" s="1"/>
      <c r="P130" s="1"/>
      <c r="Q130" s="1"/>
      <c r="R130" s="2"/>
      <c r="S130" s="2"/>
      <c r="T130" s="2"/>
      <c r="U130" s="2"/>
      <c r="V130" s="2"/>
      <c r="W130" s="2"/>
    </row>
    <row r="131" spans="1:23" ht="15.75" customHeight="1">
      <c r="A131" s="2069"/>
      <c r="B131" s="2173"/>
      <c r="C131" s="2069"/>
      <c r="D131" s="2069"/>
      <c r="E131" s="2"/>
      <c r="F131" s="2"/>
      <c r="G131" s="2"/>
      <c r="H131" s="2"/>
      <c r="I131" s="1"/>
      <c r="J131" s="1"/>
      <c r="K131" s="1"/>
      <c r="L131" s="1"/>
      <c r="M131" s="1"/>
      <c r="N131" s="1"/>
      <c r="O131" s="1"/>
      <c r="P131" s="1"/>
      <c r="Q131" s="1"/>
      <c r="R131" s="2"/>
      <c r="S131" s="2"/>
      <c r="T131" s="2"/>
      <c r="U131" s="2"/>
      <c r="V131" s="2"/>
      <c r="W131" s="2"/>
    </row>
    <row r="132" spans="1:23" ht="13.5" customHeight="1">
      <c r="A132" s="2069"/>
      <c r="B132" s="2173"/>
      <c r="C132" s="2069"/>
      <c r="D132" s="2069"/>
      <c r="E132" s="2173"/>
      <c r="F132" s="2173"/>
      <c r="G132" s="2173"/>
      <c r="H132" s="2173"/>
      <c r="I132" s="1"/>
      <c r="J132" s="1"/>
      <c r="K132" s="1"/>
      <c r="L132" s="1"/>
      <c r="M132" s="1"/>
      <c r="N132" s="1"/>
      <c r="O132" s="1"/>
      <c r="P132" s="1"/>
      <c r="Q132" s="1"/>
      <c r="R132" s="2"/>
      <c r="S132" s="2"/>
      <c r="T132" s="2"/>
      <c r="U132" s="2"/>
      <c r="V132" s="2"/>
      <c r="W132" s="2"/>
    </row>
    <row r="133" spans="1:23" ht="15.75" customHeight="1">
      <c r="A133" s="2069"/>
      <c r="B133" s="2173"/>
      <c r="C133" s="428"/>
      <c r="D133" s="428"/>
      <c r="E133" s="1"/>
      <c r="F133" s="1"/>
      <c r="G133" s="1"/>
      <c r="H133" s="1"/>
      <c r="I133" s="1"/>
      <c r="J133" s="1"/>
      <c r="K133" s="1"/>
      <c r="L133" s="1"/>
      <c r="M133" s="1"/>
      <c r="N133" s="1"/>
      <c r="O133" s="1"/>
      <c r="P133" s="1"/>
      <c r="Q133" s="1"/>
      <c r="R133" s="2"/>
      <c r="S133" s="2"/>
      <c r="T133" s="2"/>
      <c r="U133" s="2"/>
      <c r="V133" s="2"/>
      <c r="W133" s="2"/>
    </row>
    <row r="134" spans="1:23" ht="15.75" customHeight="1">
      <c r="A134" s="2069"/>
      <c r="B134" s="2173"/>
      <c r="C134" s="428"/>
      <c r="D134" s="428"/>
      <c r="E134" s="1"/>
      <c r="F134" s="1"/>
      <c r="G134" s="1"/>
      <c r="H134" s="1"/>
      <c r="I134" s="1"/>
      <c r="J134" s="1"/>
      <c r="K134" s="1"/>
      <c r="L134" s="1"/>
      <c r="M134" s="1"/>
      <c r="N134" s="1"/>
      <c r="O134" s="1"/>
      <c r="P134" s="1"/>
      <c r="Q134" s="1"/>
      <c r="R134" s="2"/>
      <c r="S134" s="2"/>
      <c r="T134" s="2"/>
      <c r="U134" s="2"/>
      <c r="V134" s="2"/>
      <c r="W134" s="2"/>
    </row>
    <row r="135" spans="1:23" ht="15.75" customHeight="1">
      <c r="A135" s="2069"/>
      <c r="B135" s="2173"/>
      <c r="C135" s="428"/>
      <c r="D135" s="428"/>
      <c r="E135" s="1"/>
      <c r="F135" s="1"/>
      <c r="G135" s="1"/>
      <c r="H135" s="1"/>
      <c r="I135" s="1"/>
      <c r="J135" s="1"/>
      <c r="K135" s="1"/>
      <c r="L135" s="1"/>
      <c r="M135" s="1"/>
      <c r="N135" s="1"/>
      <c r="O135" s="1"/>
      <c r="P135" s="1"/>
      <c r="Q135" s="1"/>
      <c r="R135" s="2"/>
      <c r="S135" s="2"/>
      <c r="T135" s="2"/>
      <c r="U135" s="2"/>
      <c r="V135" s="2"/>
      <c r="W135" s="2"/>
    </row>
    <row r="136" spans="1:23" ht="15.75" customHeight="1">
      <c r="A136" s="2069"/>
      <c r="B136" s="2173"/>
      <c r="C136" s="428"/>
      <c r="D136" s="428"/>
      <c r="E136" s="1"/>
      <c r="F136" s="1"/>
      <c r="G136" s="1"/>
      <c r="H136" s="1"/>
      <c r="I136" s="1"/>
      <c r="J136" s="1"/>
      <c r="K136" s="1"/>
      <c r="L136" s="1"/>
      <c r="M136" s="1"/>
      <c r="N136" s="1"/>
      <c r="O136" s="1"/>
      <c r="P136" s="1"/>
      <c r="Q136" s="1"/>
      <c r="R136" s="2"/>
      <c r="S136" s="2"/>
      <c r="T136" s="2"/>
      <c r="U136" s="2"/>
      <c r="V136" s="2"/>
      <c r="W136" s="2"/>
    </row>
    <row r="137" spans="1:23" ht="15.75" customHeight="1">
      <c r="A137" s="2069"/>
      <c r="B137" s="2173"/>
      <c r="C137" s="428"/>
      <c r="D137" s="428"/>
      <c r="E137" s="1"/>
      <c r="F137" s="1"/>
      <c r="G137" s="1"/>
      <c r="H137" s="1"/>
      <c r="I137" s="1"/>
      <c r="J137" s="1"/>
      <c r="K137" s="1"/>
      <c r="L137" s="1"/>
      <c r="M137" s="1"/>
      <c r="N137" s="1"/>
      <c r="O137" s="1"/>
      <c r="P137" s="1"/>
      <c r="Q137" s="1"/>
      <c r="R137" s="2"/>
      <c r="S137" s="2"/>
      <c r="T137" s="2"/>
      <c r="U137" s="2"/>
      <c r="V137" s="2"/>
      <c r="W137" s="2"/>
    </row>
    <row r="138" spans="1:23" ht="15.75" customHeight="1">
      <c r="A138" s="2069"/>
      <c r="B138" s="2173"/>
      <c r="C138" s="428"/>
      <c r="D138" s="428"/>
      <c r="E138" s="1"/>
      <c r="F138" s="1"/>
      <c r="G138" s="1"/>
      <c r="H138" s="1"/>
      <c r="I138" s="1"/>
      <c r="J138" s="1"/>
      <c r="K138" s="1"/>
      <c r="L138" s="1"/>
      <c r="M138" s="1"/>
      <c r="N138" s="1"/>
      <c r="O138" s="1"/>
      <c r="P138" s="1"/>
      <c r="Q138" s="1"/>
      <c r="R138" s="2"/>
      <c r="S138" s="2"/>
      <c r="T138" s="2"/>
      <c r="U138" s="2"/>
      <c r="V138" s="2"/>
      <c r="W138" s="2"/>
    </row>
    <row r="139" spans="1:23" ht="15.75" customHeight="1">
      <c r="A139" s="2069"/>
      <c r="B139" s="2173"/>
      <c r="C139" s="428"/>
      <c r="D139" s="428"/>
      <c r="E139" s="1"/>
      <c r="F139" s="1"/>
      <c r="G139" s="1"/>
      <c r="H139" s="1"/>
      <c r="I139" s="1"/>
      <c r="J139" s="1"/>
      <c r="K139" s="1"/>
      <c r="L139" s="1"/>
      <c r="M139" s="1"/>
      <c r="N139" s="1"/>
      <c r="O139" s="1"/>
      <c r="P139" s="1"/>
      <c r="Q139" s="1"/>
      <c r="R139" s="2"/>
      <c r="S139" s="2"/>
      <c r="T139" s="2"/>
      <c r="U139" s="2"/>
      <c r="V139" s="2"/>
      <c r="W139" s="2"/>
    </row>
    <row r="140" spans="1:23" ht="15.75" customHeight="1">
      <c r="A140" s="2069"/>
      <c r="B140" s="2173"/>
      <c r="C140" s="428"/>
      <c r="D140" s="428"/>
      <c r="E140" s="1"/>
      <c r="F140" s="1"/>
      <c r="G140" s="1"/>
      <c r="H140" s="1"/>
      <c r="I140" s="1"/>
      <c r="J140" s="1"/>
      <c r="K140" s="1"/>
      <c r="L140" s="1"/>
      <c r="M140" s="1"/>
      <c r="N140" s="1"/>
      <c r="O140" s="1"/>
      <c r="P140" s="1"/>
      <c r="Q140" s="1"/>
      <c r="R140" s="2"/>
      <c r="S140" s="2"/>
      <c r="T140" s="2"/>
      <c r="U140" s="2"/>
      <c r="V140" s="2"/>
      <c r="W140" s="2"/>
    </row>
    <row r="141" spans="1:23" ht="15.75" customHeight="1">
      <c r="A141" s="2069"/>
      <c r="B141" s="2173"/>
      <c r="C141" s="428"/>
      <c r="D141" s="428"/>
      <c r="E141" s="1"/>
      <c r="F141" s="1"/>
      <c r="G141" s="1"/>
      <c r="H141" s="1"/>
      <c r="I141" s="1"/>
      <c r="J141" s="1"/>
      <c r="K141" s="1"/>
      <c r="L141" s="1"/>
      <c r="M141" s="1"/>
      <c r="N141" s="1"/>
      <c r="O141" s="1"/>
      <c r="P141" s="1"/>
      <c r="Q141" s="1"/>
      <c r="R141" s="2"/>
      <c r="S141" s="2"/>
      <c r="T141" s="2"/>
      <c r="U141" s="2"/>
      <c r="V141" s="2"/>
      <c r="W141" s="2"/>
    </row>
    <row r="142" spans="1:23" ht="15.75" customHeight="1">
      <c r="A142" s="2069"/>
      <c r="B142" s="2173"/>
      <c r="C142" s="428"/>
      <c r="D142" s="428"/>
      <c r="E142" s="1"/>
      <c r="F142" s="1"/>
      <c r="G142" s="1"/>
      <c r="H142" s="1"/>
      <c r="I142" s="1"/>
      <c r="J142" s="1"/>
      <c r="K142" s="1"/>
      <c r="L142" s="1"/>
      <c r="M142" s="1"/>
      <c r="N142" s="1"/>
      <c r="O142" s="1"/>
      <c r="P142" s="1"/>
      <c r="Q142" s="1"/>
      <c r="R142" s="2"/>
      <c r="S142" s="2"/>
      <c r="T142" s="2"/>
      <c r="U142" s="2"/>
      <c r="V142" s="2"/>
      <c r="W142" s="2"/>
    </row>
    <row r="143" spans="1:23" ht="15.75" customHeight="1">
      <c r="A143" s="2069"/>
      <c r="B143" s="2173"/>
      <c r="C143" s="428"/>
      <c r="D143" s="428"/>
      <c r="E143" s="1"/>
      <c r="F143" s="1"/>
      <c r="G143" s="1"/>
      <c r="H143" s="1"/>
      <c r="I143" s="1"/>
      <c r="J143" s="1"/>
      <c r="K143" s="1"/>
      <c r="L143" s="1"/>
      <c r="M143" s="1"/>
      <c r="N143" s="1"/>
      <c r="O143" s="1"/>
      <c r="P143" s="1"/>
      <c r="Q143" s="1"/>
      <c r="R143" s="2"/>
      <c r="S143" s="2"/>
      <c r="T143" s="2"/>
      <c r="U143" s="2"/>
      <c r="V143" s="2"/>
      <c r="W143" s="2"/>
    </row>
    <row r="144" spans="1:23" ht="15.75" customHeight="1">
      <c r="A144" s="2069"/>
      <c r="B144" s="2173"/>
      <c r="C144" s="428"/>
      <c r="D144" s="428"/>
      <c r="E144" s="1"/>
      <c r="F144" s="1"/>
      <c r="G144" s="1"/>
      <c r="H144" s="1"/>
      <c r="I144" s="1"/>
      <c r="J144" s="1"/>
      <c r="K144" s="1"/>
      <c r="L144" s="1"/>
      <c r="M144" s="1"/>
      <c r="N144" s="1"/>
      <c r="O144" s="1"/>
      <c r="P144" s="1"/>
      <c r="Q144" s="1"/>
      <c r="R144" s="2"/>
      <c r="S144" s="2"/>
      <c r="T144" s="2"/>
      <c r="U144" s="2"/>
      <c r="V144" s="2"/>
      <c r="W144" s="2"/>
    </row>
    <row r="145" spans="1:23" ht="15.75" customHeight="1">
      <c r="A145" s="2069"/>
      <c r="B145" s="2173"/>
      <c r="C145" s="428"/>
      <c r="D145" s="428"/>
      <c r="E145" s="1"/>
      <c r="F145" s="1"/>
      <c r="G145" s="1"/>
      <c r="H145" s="1"/>
      <c r="I145" s="1"/>
      <c r="J145" s="1"/>
      <c r="K145" s="1"/>
      <c r="L145" s="1"/>
      <c r="M145" s="1"/>
      <c r="N145" s="1"/>
      <c r="O145" s="1"/>
      <c r="P145" s="1"/>
      <c r="Q145" s="1"/>
      <c r="R145" s="2"/>
      <c r="S145" s="2"/>
      <c r="T145" s="2"/>
      <c r="U145" s="2"/>
      <c r="V145" s="2"/>
      <c r="W145" s="2"/>
    </row>
    <row r="146" spans="1:23" ht="15.75" customHeight="1">
      <c r="A146" s="2069"/>
      <c r="B146" s="2173"/>
      <c r="C146" s="428"/>
      <c r="D146" s="428"/>
      <c r="E146" s="1"/>
      <c r="F146" s="1"/>
      <c r="G146" s="1"/>
      <c r="H146" s="1"/>
      <c r="I146" s="1"/>
      <c r="J146" s="1"/>
      <c r="K146" s="1"/>
      <c r="L146" s="1"/>
      <c r="M146" s="1"/>
      <c r="N146" s="1"/>
      <c r="O146" s="1"/>
      <c r="P146" s="1"/>
      <c r="Q146" s="1"/>
      <c r="R146" s="2"/>
      <c r="S146" s="2"/>
      <c r="T146" s="2"/>
      <c r="U146" s="2"/>
      <c r="V146" s="2"/>
      <c r="W146" s="2"/>
    </row>
    <row r="147" spans="1:23" ht="15.75" customHeight="1">
      <c r="A147" s="2069"/>
      <c r="B147" s="2173"/>
      <c r="C147" s="428"/>
      <c r="D147" s="428"/>
      <c r="E147" s="1"/>
      <c r="F147" s="1"/>
      <c r="G147" s="1"/>
      <c r="H147" s="1"/>
      <c r="I147" s="1"/>
      <c r="J147" s="1"/>
      <c r="K147" s="1"/>
      <c r="L147" s="1"/>
      <c r="M147" s="1"/>
      <c r="N147" s="1"/>
      <c r="O147" s="1"/>
      <c r="P147" s="1"/>
      <c r="Q147" s="1"/>
      <c r="R147" s="2"/>
      <c r="S147" s="2"/>
      <c r="T147" s="2"/>
      <c r="U147" s="2"/>
      <c r="V147" s="2"/>
      <c r="W147" s="2"/>
    </row>
    <row r="148" spans="1:23" ht="15.75" customHeight="1">
      <c r="A148" s="2069"/>
      <c r="B148" s="2173"/>
      <c r="C148" s="428"/>
      <c r="D148" s="428"/>
      <c r="E148" s="1"/>
      <c r="F148" s="1"/>
      <c r="G148" s="1"/>
      <c r="H148" s="1"/>
      <c r="I148" s="1"/>
      <c r="J148" s="1"/>
      <c r="K148" s="1"/>
      <c r="L148" s="1"/>
      <c r="M148" s="1"/>
      <c r="N148" s="1"/>
      <c r="O148" s="1"/>
      <c r="P148" s="1"/>
      <c r="Q148" s="1"/>
      <c r="R148" s="2"/>
      <c r="S148" s="2"/>
      <c r="T148" s="2"/>
      <c r="U148" s="2"/>
      <c r="V148" s="2"/>
      <c r="W148" s="2"/>
    </row>
    <row r="149" spans="1:23" ht="15.75" customHeight="1">
      <c r="A149" s="2069"/>
      <c r="B149" s="2173"/>
      <c r="C149" s="428"/>
      <c r="D149" s="428"/>
      <c r="E149" s="1"/>
      <c r="F149" s="1"/>
      <c r="G149" s="1"/>
      <c r="H149" s="1"/>
      <c r="I149" s="1"/>
      <c r="J149" s="1"/>
      <c r="K149" s="1"/>
      <c r="L149" s="1"/>
      <c r="M149" s="1"/>
      <c r="N149" s="1"/>
      <c r="O149" s="1"/>
      <c r="P149" s="1"/>
      <c r="Q149" s="1"/>
      <c r="R149" s="2"/>
      <c r="S149" s="2"/>
      <c r="T149" s="2"/>
      <c r="U149" s="2"/>
      <c r="V149" s="2"/>
      <c r="W149" s="2"/>
    </row>
    <row r="150" spans="1:23" ht="15.75" customHeight="1">
      <c r="A150" s="2069"/>
      <c r="B150" s="2173"/>
      <c r="C150" s="428"/>
      <c r="D150" s="428"/>
      <c r="E150" s="1"/>
      <c r="F150" s="1"/>
      <c r="G150" s="1"/>
      <c r="H150" s="1"/>
      <c r="I150" s="1"/>
      <c r="J150" s="1"/>
      <c r="K150" s="1"/>
      <c r="L150" s="1"/>
      <c r="M150" s="1"/>
      <c r="N150" s="1"/>
      <c r="O150" s="1"/>
      <c r="P150" s="1"/>
      <c r="Q150" s="1"/>
      <c r="R150" s="2"/>
      <c r="S150" s="2"/>
      <c r="T150" s="2"/>
      <c r="U150" s="2"/>
      <c r="V150" s="2"/>
      <c r="W150" s="2"/>
    </row>
    <row r="151" spans="1:23" ht="15.75" customHeight="1">
      <c r="A151" s="2069"/>
      <c r="B151" s="2173"/>
      <c r="C151" s="428"/>
      <c r="D151" s="428"/>
      <c r="E151" s="1"/>
      <c r="F151" s="1"/>
      <c r="G151" s="1"/>
      <c r="H151" s="1"/>
      <c r="I151" s="1"/>
      <c r="J151" s="1"/>
      <c r="K151" s="1"/>
      <c r="L151" s="1"/>
      <c r="M151" s="1"/>
      <c r="N151" s="1"/>
      <c r="O151" s="1"/>
      <c r="P151" s="1"/>
      <c r="Q151" s="1"/>
      <c r="R151" s="2"/>
      <c r="S151" s="2"/>
      <c r="T151" s="2"/>
      <c r="U151" s="2"/>
      <c r="V151" s="2"/>
      <c r="W151" s="2"/>
    </row>
    <row r="152" spans="1:23" ht="15.75" customHeight="1">
      <c r="A152" s="2069"/>
      <c r="B152" s="2173"/>
      <c r="C152" s="428"/>
      <c r="D152" s="428"/>
      <c r="E152" s="1"/>
      <c r="F152" s="1"/>
      <c r="G152" s="1"/>
      <c r="H152" s="1"/>
      <c r="I152" s="1"/>
      <c r="J152" s="1"/>
      <c r="K152" s="1"/>
      <c r="L152" s="1"/>
      <c r="M152" s="1"/>
      <c r="N152" s="1"/>
      <c r="O152" s="1"/>
      <c r="P152" s="1"/>
      <c r="Q152" s="1"/>
      <c r="R152" s="2"/>
      <c r="S152" s="2"/>
      <c r="T152" s="2"/>
      <c r="U152" s="2"/>
      <c r="V152" s="2"/>
      <c r="W152" s="2"/>
    </row>
    <row r="153" spans="1:23" ht="15.75" customHeight="1">
      <c r="A153" s="2069"/>
      <c r="B153" s="2173"/>
      <c r="C153" s="428"/>
      <c r="D153" s="428"/>
      <c r="E153" s="1"/>
      <c r="F153" s="1"/>
      <c r="G153" s="1"/>
      <c r="H153" s="1"/>
      <c r="I153" s="1"/>
      <c r="J153" s="1"/>
      <c r="K153" s="1"/>
      <c r="L153" s="1"/>
      <c r="M153" s="1"/>
      <c r="N153" s="1"/>
      <c r="O153" s="1"/>
      <c r="P153" s="1"/>
      <c r="Q153" s="1"/>
      <c r="R153" s="2"/>
      <c r="S153" s="2"/>
      <c r="T153" s="2"/>
      <c r="U153" s="2"/>
      <c r="V153" s="2"/>
      <c r="W153" s="2"/>
    </row>
    <row r="154" spans="1:23" ht="15.75" customHeight="1">
      <c r="A154" s="2069"/>
      <c r="B154" s="2173"/>
      <c r="C154" s="428"/>
      <c r="D154" s="428"/>
      <c r="E154" s="1"/>
      <c r="F154" s="1"/>
      <c r="G154" s="1"/>
      <c r="H154" s="1"/>
      <c r="I154" s="1"/>
      <c r="J154" s="1"/>
      <c r="K154" s="1"/>
      <c r="L154" s="1"/>
      <c r="M154" s="1"/>
      <c r="N154" s="1"/>
      <c r="O154" s="1"/>
      <c r="P154" s="1"/>
      <c r="Q154" s="1"/>
      <c r="R154" s="2"/>
      <c r="S154" s="2"/>
      <c r="T154" s="2"/>
      <c r="U154" s="2"/>
      <c r="V154" s="2"/>
      <c r="W154" s="2"/>
    </row>
    <row r="155" spans="1:23" ht="15.75" customHeight="1">
      <c r="A155" s="2174"/>
      <c r="B155" s="2175"/>
      <c r="C155" s="2176"/>
      <c r="D155" s="2176"/>
      <c r="E155" s="2177"/>
      <c r="F155" s="2177"/>
      <c r="G155" s="2177"/>
      <c r="H155" s="2177"/>
      <c r="I155" s="2177"/>
      <c r="J155" s="2177"/>
      <c r="K155" s="2177"/>
      <c r="L155" s="2177"/>
      <c r="M155" s="2177"/>
      <c r="N155" s="2177"/>
      <c r="O155" s="2177"/>
      <c r="P155" s="2177"/>
      <c r="Q155" s="2177"/>
    </row>
    <row r="156" spans="1:23" ht="15.75" customHeight="1">
      <c r="A156" s="2174"/>
      <c r="B156" s="2175"/>
      <c r="C156" s="2176"/>
      <c r="D156" s="2176"/>
      <c r="E156" s="2177"/>
      <c r="F156" s="2177"/>
      <c r="G156" s="2177"/>
      <c r="H156" s="2177"/>
      <c r="I156" s="2177"/>
      <c r="J156" s="2177"/>
      <c r="K156" s="2177"/>
      <c r="L156" s="2177"/>
      <c r="M156" s="2177"/>
      <c r="N156" s="2177"/>
      <c r="O156" s="2177"/>
      <c r="P156" s="2177"/>
      <c r="Q156" s="2177"/>
    </row>
    <row r="157" spans="1:23" ht="15.75" customHeight="1">
      <c r="A157" s="2174"/>
      <c r="B157" s="2175"/>
      <c r="C157" s="2176"/>
      <c r="D157" s="2176"/>
      <c r="E157" s="2177"/>
      <c r="F157" s="2177"/>
      <c r="G157" s="2177"/>
      <c r="H157" s="2177"/>
      <c r="I157" s="2177"/>
      <c r="J157" s="2177"/>
      <c r="K157" s="2177"/>
      <c r="L157" s="2177"/>
      <c r="M157" s="2177"/>
      <c r="N157" s="2177"/>
      <c r="O157" s="2177"/>
      <c r="P157" s="2177"/>
      <c r="Q157" s="2177"/>
    </row>
    <row r="158" spans="1:23" ht="15.75" customHeight="1">
      <c r="A158" s="2174"/>
      <c r="B158" s="2175"/>
      <c r="C158" s="2176"/>
      <c r="D158" s="2176"/>
      <c r="E158" s="2177"/>
      <c r="F158" s="2177"/>
      <c r="G158" s="2177"/>
      <c r="H158" s="2177"/>
      <c r="I158" s="2177"/>
      <c r="J158" s="2177"/>
      <c r="K158" s="2177"/>
      <c r="L158" s="2177"/>
      <c r="M158" s="2177"/>
      <c r="N158" s="2177"/>
      <c r="O158" s="2177"/>
      <c r="P158" s="2177"/>
      <c r="Q158" s="2177"/>
    </row>
    <row r="159" spans="1:23" ht="15.75" customHeight="1">
      <c r="A159" s="2174"/>
      <c r="B159" s="2175"/>
      <c r="C159" s="2176"/>
      <c r="D159" s="2176"/>
      <c r="E159" s="2177"/>
      <c r="F159" s="2177"/>
      <c r="G159" s="2177"/>
      <c r="H159" s="2177"/>
      <c r="I159" s="2177"/>
      <c r="J159" s="2177"/>
      <c r="K159" s="2177"/>
      <c r="L159" s="2177"/>
      <c r="M159" s="2177"/>
      <c r="N159" s="2177"/>
      <c r="O159" s="2177"/>
      <c r="P159" s="2177"/>
      <c r="Q159" s="2177"/>
    </row>
    <row r="160" spans="1:23" ht="15.75" customHeight="1">
      <c r="A160" s="2174"/>
      <c r="B160" s="2175"/>
      <c r="C160" s="2176"/>
      <c r="D160" s="2176"/>
      <c r="E160" s="2177"/>
      <c r="F160" s="2177"/>
      <c r="G160" s="2177"/>
      <c r="H160" s="2177"/>
      <c r="I160" s="2177"/>
      <c r="J160" s="2177"/>
      <c r="K160" s="2177"/>
      <c r="L160" s="2177"/>
      <c r="M160" s="2177"/>
      <c r="N160" s="2177"/>
      <c r="O160" s="2177"/>
      <c r="P160" s="2177"/>
      <c r="Q160" s="2177"/>
    </row>
    <row r="161" spans="1:17" ht="15.75" customHeight="1">
      <c r="A161" s="2174"/>
      <c r="B161" s="2175"/>
      <c r="C161" s="2176"/>
      <c r="D161" s="2176"/>
      <c r="E161" s="2177"/>
      <c r="F161" s="2177"/>
      <c r="G161" s="2177"/>
      <c r="H161" s="2177"/>
      <c r="I161" s="2177"/>
      <c r="J161" s="2177"/>
      <c r="K161" s="2177"/>
      <c r="L161" s="2177"/>
      <c r="M161" s="2177"/>
      <c r="N161" s="2177"/>
      <c r="O161" s="2177"/>
      <c r="P161" s="2177"/>
      <c r="Q161" s="2177"/>
    </row>
    <row r="162" spans="1:17" ht="15.75" customHeight="1">
      <c r="A162" s="2174"/>
      <c r="B162" s="2175"/>
      <c r="C162" s="2176"/>
      <c r="D162" s="2176"/>
      <c r="E162" s="2177"/>
      <c r="F162" s="2177"/>
      <c r="G162" s="2177"/>
      <c r="H162" s="2177"/>
      <c r="I162" s="2177"/>
      <c r="J162" s="2177"/>
      <c r="K162" s="2177"/>
      <c r="L162" s="2177"/>
      <c r="M162" s="2177"/>
      <c r="N162" s="2177"/>
      <c r="O162" s="2177"/>
      <c r="P162" s="2177"/>
      <c r="Q162" s="2177"/>
    </row>
    <row r="163" spans="1:17" ht="15.75" customHeight="1">
      <c r="A163" s="2174"/>
      <c r="B163" s="2175"/>
      <c r="C163" s="2176"/>
      <c r="D163" s="2176"/>
      <c r="E163" s="2177"/>
      <c r="F163" s="2177"/>
      <c r="G163" s="2177"/>
      <c r="H163" s="2177"/>
      <c r="I163" s="2177"/>
      <c r="J163" s="2177"/>
      <c r="K163" s="2177"/>
      <c r="L163" s="2177"/>
      <c r="M163" s="2177"/>
      <c r="N163" s="2177"/>
      <c r="O163" s="2177"/>
      <c r="P163" s="2177"/>
      <c r="Q163" s="2177"/>
    </row>
    <row r="164" spans="1:17" ht="15.75" customHeight="1">
      <c r="A164" s="2174"/>
      <c r="B164" s="2175"/>
      <c r="C164" s="2176"/>
      <c r="D164" s="2176"/>
      <c r="E164" s="2177"/>
      <c r="F164" s="2177"/>
      <c r="G164" s="2177"/>
      <c r="H164" s="2177"/>
      <c r="I164" s="2177"/>
      <c r="J164" s="2177"/>
      <c r="K164" s="2177"/>
      <c r="L164" s="2177"/>
      <c r="M164" s="2177"/>
      <c r="N164" s="2177"/>
      <c r="O164" s="2177"/>
      <c r="P164" s="2177"/>
      <c r="Q164" s="2177"/>
    </row>
    <row r="165" spans="1:17" ht="15.75" customHeight="1">
      <c r="A165" s="2174"/>
      <c r="B165" s="2175"/>
      <c r="C165" s="2176"/>
      <c r="D165" s="2176"/>
      <c r="E165" s="2177"/>
      <c r="F165" s="2177"/>
      <c r="G165" s="2177"/>
      <c r="H165" s="2177"/>
      <c r="I165" s="2177"/>
      <c r="J165" s="2177"/>
      <c r="K165" s="2177"/>
      <c r="L165" s="2177"/>
      <c r="M165" s="2177"/>
      <c r="N165" s="2177"/>
      <c r="O165" s="2177"/>
      <c r="P165" s="2177"/>
      <c r="Q165" s="2177"/>
    </row>
    <row r="166" spans="1:17" ht="15.75" customHeight="1">
      <c r="A166" s="2174"/>
      <c r="B166" s="2175"/>
      <c r="C166" s="2176"/>
      <c r="D166" s="2176"/>
      <c r="E166" s="2177"/>
      <c r="F166" s="2177"/>
      <c r="G166" s="2177"/>
      <c r="H166" s="2177"/>
      <c r="I166" s="2177"/>
      <c r="J166" s="2177"/>
      <c r="K166" s="2177"/>
      <c r="L166" s="2177"/>
      <c r="M166" s="2177"/>
      <c r="N166" s="2177"/>
      <c r="O166" s="2177"/>
      <c r="P166" s="2177"/>
      <c r="Q166" s="2177"/>
    </row>
    <row r="167" spans="1:17" ht="15.75" customHeight="1">
      <c r="A167" s="2174"/>
      <c r="B167" s="2175"/>
      <c r="C167" s="2176"/>
      <c r="D167" s="2176"/>
      <c r="E167" s="2177"/>
      <c r="F167" s="2177"/>
      <c r="G167" s="2177"/>
      <c r="H167" s="2177"/>
      <c r="I167" s="2177"/>
      <c r="J167" s="2177"/>
      <c r="K167" s="2177"/>
      <c r="L167" s="2177"/>
      <c r="M167" s="2177"/>
      <c r="N167" s="2177"/>
      <c r="O167" s="2177"/>
      <c r="P167" s="2177"/>
      <c r="Q167" s="2177"/>
    </row>
    <row r="168" spans="1:17" ht="15.75" customHeight="1">
      <c r="A168" s="2174"/>
      <c r="B168" s="2175"/>
      <c r="C168" s="2176"/>
      <c r="D168" s="2176"/>
      <c r="E168" s="2177"/>
      <c r="F168" s="2177"/>
      <c r="G168" s="2177"/>
      <c r="H168" s="2177"/>
      <c r="I168" s="2177"/>
      <c r="J168" s="2177"/>
      <c r="K168" s="2177"/>
      <c r="L168" s="2177"/>
      <c r="M168" s="2177"/>
      <c r="N168" s="2177"/>
      <c r="O168" s="2177"/>
      <c r="P168" s="2177"/>
      <c r="Q168" s="2177"/>
    </row>
    <row r="169" spans="1:17" ht="15.75" customHeight="1">
      <c r="A169" s="2174"/>
      <c r="B169" s="2175"/>
      <c r="C169" s="2176"/>
      <c r="D169" s="2176"/>
      <c r="E169" s="2177"/>
      <c r="F169" s="2177"/>
      <c r="G169" s="2177"/>
      <c r="H169" s="2177"/>
      <c r="I169" s="2177"/>
      <c r="J169" s="2177"/>
      <c r="K169" s="2177"/>
      <c r="L169" s="2177"/>
      <c r="M169" s="2177"/>
      <c r="N169" s="2177"/>
      <c r="O169" s="2177"/>
      <c r="P169" s="2177"/>
      <c r="Q169" s="2177"/>
    </row>
    <row r="170" spans="1:17" ht="15.75" customHeight="1">
      <c r="A170" s="2174"/>
      <c r="B170" s="2175"/>
      <c r="C170" s="2176"/>
      <c r="D170" s="2176"/>
      <c r="E170" s="2177"/>
      <c r="F170" s="2177"/>
      <c r="G170" s="2177"/>
      <c r="H170" s="2177"/>
      <c r="I170" s="2177"/>
      <c r="J170" s="2177"/>
      <c r="K170" s="2177"/>
      <c r="L170" s="2177"/>
      <c r="M170" s="2177"/>
      <c r="N170" s="2177"/>
      <c r="O170" s="2177"/>
      <c r="P170" s="2177"/>
      <c r="Q170" s="2177"/>
    </row>
    <row r="171" spans="1:17" ht="15.75" customHeight="1">
      <c r="A171" s="2174"/>
      <c r="B171" s="2175"/>
      <c r="C171" s="2176"/>
      <c r="D171" s="2176"/>
      <c r="E171" s="2177"/>
      <c r="F171" s="2177"/>
      <c r="G171" s="2177"/>
      <c r="H171" s="2177"/>
      <c r="I171" s="2177"/>
      <c r="J171" s="2177"/>
      <c r="K171" s="2177"/>
      <c r="L171" s="2177"/>
      <c r="M171" s="2177"/>
      <c r="N171" s="2177"/>
      <c r="O171" s="2177"/>
      <c r="P171" s="2177"/>
      <c r="Q171" s="2177"/>
    </row>
    <row r="172" spans="1:17" ht="15.75" customHeight="1">
      <c r="A172" s="2174"/>
      <c r="B172" s="2175"/>
      <c r="C172" s="2176"/>
      <c r="D172" s="2176"/>
      <c r="E172" s="2177"/>
      <c r="F172" s="2177"/>
      <c r="G172" s="2177"/>
      <c r="H172" s="2177"/>
      <c r="I172" s="2177"/>
      <c r="J172" s="2177"/>
      <c r="K172" s="2177"/>
      <c r="L172" s="2177"/>
      <c r="M172" s="2177"/>
      <c r="N172" s="2177"/>
      <c r="O172" s="2177"/>
      <c r="P172" s="2177"/>
      <c r="Q172" s="2177"/>
    </row>
    <row r="173" spans="1:17" ht="15.75" customHeight="1">
      <c r="A173" s="2174"/>
      <c r="B173" s="2175"/>
      <c r="C173" s="2176"/>
      <c r="D173" s="2176"/>
      <c r="E173" s="2177"/>
      <c r="F173" s="2177"/>
      <c r="G173" s="2177"/>
      <c r="H173" s="2177"/>
      <c r="I173" s="2177"/>
      <c r="J173" s="2177"/>
      <c r="K173" s="2177"/>
      <c r="L173" s="2177"/>
      <c r="M173" s="2177"/>
      <c r="N173" s="2177"/>
      <c r="O173" s="2177"/>
      <c r="P173" s="2177"/>
      <c r="Q173" s="2177"/>
    </row>
    <row r="174" spans="1:17" ht="15.75" customHeight="1">
      <c r="A174" s="2174"/>
      <c r="B174" s="2175"/>
      <c r="C174" s="2176"/>
      <c r="D174" s="2176"/>
      <c r="E174" s="2177"/>
      <c r="F174" s="2177"/>
      <c r="G174" s="2177"/>
      <c r="H174" s="2177"/>
      <c r="I174" s="2177"/>
      <c r="J174" s="2177"/>
      <c r="K174" s="2177"/>
      <c r="L174" s="2177"/>
      <c r="M174" s="2177"/>
      <c r="N174" s="2177"/>
      <c r="O174" s="2177"/>
      <c r="P174" s="2177"/>
      <c r="Q174" s="2177"/>
    </row>
    <row r="175" spans="1:17" ht="15.75" customHeight="1">
      <c r="A175" s="2174"/>
      <c r="B175" s="2175"/>
      <c r="C175" s="2176"/>
      <c r="D175" s="2176"/>
      <c r="E175" s="2177"/>
      <c r="F175" s="2177"/>
      <c r="G175" s="2177"/>
      <c r="H175" s="2177"/>
      <c r="I175" s="2177"/>
      <c r="J175" s="2177"/>
      <c r="K175" s="2177"/>
      <c r="L175" s="2177"/>
      <c r="M175" s="2177"/>
      <c r="N175" s="2177"/>
      <c r="O175" s="2177"/>
      <c r="P175" s="2177"/>
      <c r="Q175" s="2177"/>
    </row>
    <row r="176" spans="1:17" ht="15.75" customHeight="1">
      <c r="A176" s="2174"/>
      <c r="B176" s="2175"/>
      <c r="C176" s="2176"/>
      <c r="D176" s="2176"/>
      <c r="E176" s="2177"/>
      <c r="F176" s="2177"/>
      <c r="G176" s="2177"/>
      <c r="H176" s="2177"/>
      <c r="I176" s="2177"/>
      <c r="J176" s="2177"/>
      <c r="K176" s="2177"/>
      <c r="L176" s="2177"/>
      <c r="M176" s="2177"/>
      <c r="N176" s="2177"/>
      <c r="O176" s="2177"/>
      <c r="P176" s="2177"/>
      <c r="Q176" s="2177"/>
    </row>
    <row r="177" spans="1:17" ht="15.75" customHeight="1">
      <c r="A177" s="2174"/>
      <c r="B177" s="2175"/>
      <c r="C177" s="2176"/>
      <c r="D177" s="2176"/>
      <c r="E177" s="2177"/>
      <c r="F177" s="2177"/>
      <c r="G177" s="2177"/>
      <c r="H177" s="2177"/>
      <c r="I177" s="2177"/>
      <c r="J177" s="2177"/>
      <c r="K177" s="2177"/>
      <c r="L177" s="2177"/>
      <c r="M177" s="2177"/>
      <c r="N177" s="2177"/>
      <c r="O177" s="2177"/>
      <c r="P177" s="2177"/>
      <c r="Q177" s="2177"/>
    </row>
    <row r="178" spans="1:17" ht="15.75" customHeight="1">
      <c r="A178" s="2174"/>
      <c r="B178" s="2175"/>
      <c r="C178" s="2176"/>
      <c r="D178" s="2176"/>
      <c r="E178" s="2177"/>
      <c r="F178" s="2177"/>
      <c r="G178" s="2177"/>
      <c r="H178" s="2177"/>
      <c r="I178" s="2177"/>
      <c r="J178" s="2177"/>
      <c r="K178" s="2177"/>
      <c r="L178" s="2177"/>
      <c r="M178" s="2177"/>
      <c r="N178" s="2177"/>
      <c r="O178" s="2177"/>
      <c r="P178" s="2177"/>
      <c r="Q178" s="2177"/>
    </row>
    <row r="179" spans="1:17" ht="15.75" customHeight="1">
      <c r="A179" s="2174"/>
      <c r="B179" s="2175"/>
      <c r="C179" s="2176"/>
      <c r="D179" s="2176"/>
      <c r="E179" s="2177"/>
      <c r="F179" s="2177"/>
      <c r="G179" s="2177"/>
      <c r="H179" s="2177"/>
      <c r="I179" s="2177"/>
      <c r="J179" s="2177"/>
      <c r="K179" s="2177"/>
      <c r="L179" s="2177"/>
      <c r="M179" s="2177"/>
      <c r="N179" s="2177"/>
      <c r="O179" s="2177"/>
      <c r="P179" s="2177"/>
      <c r="Q179" s="2177"/>
    </row>
    <row r="180" spans="1:17" ht="15.75" customHeight="1">
      <c r="A180" s="2174"/>
      <c r="B180" s="2175"/>
      <c r="C180" s="2176"/>
      <c r="D180" s="2176"/>
      <c r="E180" s="2177"/>
      <c r="F180" s="2177"/>
      <c r="G180" s="2177"/>
      <c r="H180" s="2177"/>
      <c r="I180" s="2177"/>
      <c r="J180" s="2177"/>
      <c r="K180" s="2177"/>
      <c r="L180" s="2177"/>
      <c r="M180" s="2177"/>
      <c r="N180" s="2177"/>
      <c r="O180" s="2177"/>
      <c r="P180" s="2177"/>
      <c r="Q180" s="2177"/>
    </row>
    <row r="181" spans="1:17" ht="15.75" customHeight="1">
      <c r="A181" s="2174"/>
      <c r="B181" s="2175"/>
      <c r="C181" s="2176"/>
      <c r="D181" s="2176"/>
      <c r="E181" s="2177"/>
      <c r="F181" s="2177"/>
      <c r="G181" s="2177"/>
      <c r="H181" s="2177"/>
      <c r="I181" s="2177"/>
      <c r="J181" s="2177"/>
      <c r="K181" s="2177"/>
      <c r="L181" s="2177"/>
      <c r="M181" s="2177"/>
      <c r="N181" s="2177"/>
      <c r="O181" s="2177"/>
      <c r="P181" s="2177"/>
      <c r="Q181" s="2177"/>
    </row>
    <row r="182" spans="1:17" ht="15.75" customHeight="1">
      <c r="A182" s="2174"/>
      <c r="B182" s="2175"/>
      <c r="C182" s="2176"/>
      <c r="D182" s="2176"/>
      <c r="E182" s="2177"/>
      <c r="F182" s="2177"/>
      <c r="G182" s="2177"/>
      <c r="H182" s="2177"/>
      <c r="I182" s="2177"/>
      <c r="J182" s="2177"/>
      <c r="K182" s="2177"/>
      <c r="L182" s="2177"/>
      <c r="M182" s="2177"/>
      <c r="N182" s="2177"/>
      <c r="O182" s="2177"/>
      <c r="P182" s="2177"/>
      <c r="Q182" s="2177"/>
    </row>
    <row r="183" spans="1:17" ht="15.75" customHeight="1">
      <c r="A183" s="2174"/>
      <c r="B183" s="2175"/>
      <c r="C183" s="2176"/>
      <c r="D183" s="2176"/>
      <c r="E183" s="2177"/>
      <c r="F183" s="2177"/>
      <c r="G183" s="2177"/>
      <c r="H183" s="2177"/>
      <c r="I183" s="2177"/>
      <c r="J183" s="2177"/>
      <c r="K183" s="2177"/>
      <c r="L183" s="2177"/>
      <c r="M183" s="2177"/>
      <c r="N183" s="2177"/>
      <c r="O183" s="2177"/>
      <c r="P183" s="2177"/>
      <c r="Q183" s="2177"/>
    </row>
    <row r="184" spans="1:17" ht="15.75" customHeight="1">
      <c r="A184" s="2174"/>
      <c r="B184" s="2175"/>
      <c r="C184" s="2176"/>
      <c r="D184" s="2176"/>
      <c r="E184" s="2177"/>
      <c r="F184" s="2177"/>
      <c r="G184" s="2177"/>
      <c r="H184" s="2177"/>
      <c r="I184" s="2177"/>
      <c r="J184" s="2177"/>
      <c r="K184" s="2177"/>
      <c r="L184" s="2177"/>
      <c r="M184" s="2177"/>
      <c r="N184" s="2177"/>
      <c r="O184" s="2177"/>
      <c r="P184" s="2177"/>
      <c r="Q184" s="2177"/>
    </row>
    <row r="185" spans="1:17" ht="15.75" customHeight="1">
      <c r="A185" s="2174"/>
      <c r="B185" s="2175"/>
      <c r="C185" s="2176"/>
      <c r="D185" s="2176"/>
      <c r="E185" s="2177"/>
      <c r="F185" s="2177"/>
      <c r="G185" s="2177"/>
      <c r="H185" s="2177"/>
      <c r="I185" s="2177"/>
      <c r="J185" s="2177"/>
      <c r="K185" s="2177"/>
      <c r="L185" s="2177"/>
      <c r="M185" s="2177"/>
      <c r="N185" s="2177"/>
      <c r="O185" s="2177"/>
      <c r="P185" s="2177"/>
      <c r="Q185" s="2177"/>
    </row>
    <row r="186" spans="1:17" ht="15.75" customHeight="1">
      <c r="A186" s="2174"/>
      <c r="B186" s="2175"/>
      <c r="C186" s="2176"/>
      <c r="D186" s="2176"/>
      <c r="E186" s="2177"/>
      <c r="F186" s="2177"/>
      <c r="G186" s="2177"/>
      <c r="H186" s="2177"/>
      <c r="I186" s="2177"/>
      <c r="J186" s="2177"/>
      <c r="K186" s="2177"/>
      <c r="L186" s="2177"/>
      <c r="M186" s="2177"/>
      <c r="N186" s="2177"/>
      <c r="O186" s="2177"/>
      <c r="P186" s="2177"/>
      <c r="Q186" s="2177"/>
    </row>
    <row r="187" spans="1:17" ht="15.75" customHeight="1">
      <c r="A187" s="2174"/>
      <c r="B187" s="2175"/>
      <c r="C187" s="2176"/>
      <c r="D187" s="2176"/>
      <c r="E187" s="2177"/>
      <c r="F187" s="2177"/>
      <c r="G187" s="2177"/>
      <c r="H187" s="2177"/>
      <c r="I187" s="2177"/>
      <c r="J187" s="2177"/>
      <c r="K187" s="2177"/>
      <c r="L187" s="2177"/>
      <c r="M187" s="2177"/>
      <c r="N187" s="2177"/>
      <c r="O187" s="2177"/>
      <c r="P187" s="2177"/>
      <c r="Q187" s="2177"/>
    </row>
    <row r="188" spans="1:17" ht="15.75" customHeight="1">
      <c r="A188" s="2174"/>
      <c r="B188" s="2175"/>
      <c r="C188" s="2176"/>
      <c r="D188" s="2176"/>
      <c r="E188" s="2177"/>
      <c r="F188" s="2177"/>
      <c r="G188" s="2177"/>
      <c r="H188" s="2177"/>
      <c r="I188" s="2177"/>
      <c r="J188" s="2177"/>
      <c r="K188" s="2177"/>
      <c r="L188" s="2177"/>
      <c r="M188" s="2177"/>
      <c r="N188" s="2177"/>
      <c r="O188" s="2177"/>
      <c r="P188" s="2177"/>
      <c r="Q188" s="2177"/>
    </row>
    <row r="189" spans="1:17" ht="15.75" customHeight="1">
      <c r="A189" s="2174"/>
      <c r="B189" s="2175"/>
      <c r="C189" s="2176"/>
      <c r="D189" s="2176"/>
      <c r="E189" s="2177"/>
      <c r="F189" s="2177"/>
      <c r="G189" s="2177"/>
      <c r="H189" s="2177"/>
      <c r="I189" s="2177"/>
      <c r="J189" s="2177"/>
      <c r="K189" s="2177"/>
      <c r="L189" s="2177"/>
      <c r="M189" s="2177"/>
      <c r="N189" s="2177"/>
      <c r="O189" s="2177"/>
      <c r="P189" s="2177"/>
      <c r="Q189" s="2177"/>
    </row>
    <row r="190" spans="1:17" ht="15.75" customHeight="1">
      <c r="A190" s="2174"/>
      <c r="B190" s="2175"/>
      <c r="C190" s="2176"/>
      <c r="D190" s="2176"/>
      <c r="E190" s="2177"/>
      <c r="F190" s="2177"/>
      <c r="G190" s="2177"/>
      <c r="H190" s="2177"/>
      <c r="I190" s="2177"/>
      <c r="J190" s="2177"/>
      <c r="K190" s="2177"/>
      <c r="L190" s="2177"/>
      <c r="M190" s="2177"/>
      <c r="N190" s="2177"/>
      <c r="O190" s="2177"/>
      <c r="P190" s="2177"/>
      <c r="Q190" s="2177"/>
    </row>
    <row r="191" spans="1:17" ht="15.75" customHeight="1">
      <c r="A191" s="2174"/>
      <c r="B191" s="2175"/>
      <c r="C191" s="2176"/>
      <c r="D191" s="2176"/>
      <c r="E191" s="2177"/>
      <c r="F191" s="2177"/>
      <c r="G191" s="2177"/>
      <c r="H191" s="2177"/>
      <c r="I191" s="2177"/>
      <c r="J191" s="2177"/>
      <c r="K191" s="2177"/>
      <c r="L191" s="2177"/>
      <c r="M191" s="2177"/>
      <c r="N191" s="2177"/>
      <c r="O191" s="2177"/>
      <c r="P191" s="2177"/>
      <c r="Q191" s="2177"/>
    </row>
    <row r="192" spans="1:17" ht="15.75" customHeight="1">
      <c r="A192" s="2174"/>
      <c r="B192" s="2175"/>
      <c r="C192" s="2176"/>
      <c r="D192" s="2176"/>
      <c r="E192" s="2177"/>
      <c r="F192" s="2177"/>
      <c r="G192" s="2177"/>
      <c r="H192" s="2177"/>
      <c r="I192" s="2177"/>
      <c r="J192" s="2177"/>
      <c r="K192" s="2177"/>
      <c r="L192" s="2177"/>
      <c r="M192" s="2177"/>
      <c r="N192" s="2177"/>
      <c r="O192" s="2177"/>
      <c r="P192" s="2177"/>
      <c r="Q192" s="2177"/>
    </row>
    <row r="193" spans="1:17" ht="15.75" customHeight="1">
      <c r="A193" s="2174"/>
      <c r="B193" s="2175"/>
      <c r="C193" s="2176"/>
      <c r="D193" s="2176"/>
      <c r="E193" s="2177"/>
      <c r="F193" s="2177"/>
      <c r="G193" s="2177"/>
      <c r="H193" s="2177"/>
      <c r="I193" s="2177"/>
      <c r="J193" s="2177"/>
      <c r="K193" s="2177"/>
      <c r="L193" s="2177"/>
      <c r="M193" s="2177"/>
      <c r="N193" s="2177"/>
      <c r="O193" s="2177"/>
      <c r="P193" s="2177"/>
      <c r="Q193" s="2177"/>
    </row>
    <row r="194" spans="1:17" ht="15.75" customHeight="1">
      <c r="A194" s="2174"/>
      <c r="B194" s="2175"/>
      <c r="C194" s="2176"/>
      <c r="D194" s="2176"/>
      <c r="E194" s="2177"/>
      <c r="F194" s="2177"/>
      <c r="G194" s="2177"/>
      <c r="H194" s="2177"/>
      <c r="I194" s="2177"/>
      <c r="J194" s="2177"/>
      <c r="K194" s="2177"/>
      <c r="L194" s="2177"/>
      <c r="M194" s="2177"/>
      <c r="N194" s="2177"/>
      <c r="O194" s="2177"/>
      <c r="P194" s="2177"/>
      <c r="Q194" s="2177"/>
    </row>
    <row r="195" spans="1:17" ht="15.75" customHeight="1">
      <c r="A195" s="2174"/>
      <c r="B195" s="2175"/>
      <c r="C195" s="2176"/>
      <c r="D195" s="2176"/>
      <c r="E195" s="2177"/>
      <c r="F195" s="2177"/>
      <c r="G195" s="2177"/>
      <c r="H195" s="2177"/>
      <c r="I195" s="2177"/>
      <c r="J195" s="2177"/>
      <c r="K195" s="2177"/>
      <c r="L195" s="2177"/>
      <c r="M195" s="2177"/>
      <c r="N195" s="2177"/>
      <c r="O195" s="2177"/>
      <c r="P195" s="2177"/>
      <c r="Q195" s="2177"/>
    </row>
    <row r="196" spans="1:17" ht="15.75" customHeight="1">
      <c r="A196" s="2174"/>
      <c r="B196" s="2175"/>
      <c r="C196" s="2176"/>
      <c r="D196" s="2176"/>
      <c r="E196" s="2177"/>
      <c r="F196" s="2177"/>
      <c r="G196" s="2177"/>
      <c r="H196" s="2177"/>
      <c r="I196" s="2177"/>
      <c r="J196" s="2177"/>
      <c r="K196" s="2177"/>
      <c r="L196" s="2177"/>
      <c r="M196" s="2177"/>
      <c r="N196" s="2177"/>
      <c r="O196" s="2177"/>
      <c r="P196" s="2177"/>
      <c r="Q196" s="2177"/>
    </row>
    <row r="197" spans="1:17" ht="15.75" customHeight="1">
      <c r="A197" s="2174"/>
      <c r="B197" s="2175"/>
      <c r="C197" s="2176"/>
      <c r="D197" s="2176"/>
      <c r="E197" s="2177"/>
      <c r="F197" s="2177"/>
      <c r="G197" s="2177"/>
      <c r="H197" s="2177"/>
      <c r="I197" s="2177"/>
      <c r="J197" s="2177"/>
      <c r="K197" s="2177"/>
      <c r="L197" s="2177"/>
      <c r="M197" s="2177"/>
      <c r="N197" s="2177"/>
      <c r="O197" s="2177"/>
      <c r="P197" s="2177"/>
      <c r="Q197" s="2177"/>
    </row>
    <row r="198" spans="1:17" ht="15.75" customHeight="1">
      <c r="A198" s="2174"/>
      <c r="B198" s="2175"/>
      <c r="C198" s="2176"/>
      <c r="D198" s="2176"/>
      <c r="E198" s="2177"/>
      <c r="F198" s="2177"/>
      <c r="G198" s="2177"/>
      <c r="H198" s="2177"/>
      <c r="I198" s="2177"/>
      <c r="J198" s="2177"/>
      <c r="K198" s="2177"/>
      <c r="L198" s="2177"/>
      <c r="M198" s="2177"/>
      <c r="N198" s="2177"/>
      <c r="O198" s="2177"/>
      <c r="P198" s="2177"/>
      <c r="Q198" s="2177"/>
    </row>
    <row r="199" spans="1:17" ht="15.75" customHeight="1">
      <c r="A199" s="2174"/>
      <c r="B199" s="2175"/>
      <c r="C199" s="2176"/>
      <c r="D199" s="2176"/>
      <c r="E199" s="2177"/>
      <c r="F199" s="2177"/>
      <c r="G199" s="2177"/>
      <c r="H199" s="2177"/>
      <c r="I199" s="2177"/>
      <c r="J199" s="2177"/>
      <c r="K199" s="2177"/>
      <c r="L199" s="2177"/>
      <c r="M199" s="2177"/>
      <c r="N199" s="2177"/>
      <c r="O199" s="2177"/>
      <c r="P199" s="2177"/>
      <c r="Q199" s="2177"/>
    </row>
    <row r="200" spans="1:17" ht="15.75" customHeight="1">
      <c r="A200" s="2174"/>
      <c r="B200" s="2175"/>
      <c r="C200" s="2176"/>
      <c r="D200" s="2176"/>
      <c r="E200" s="2177"/>
      <c r="F200" s="2177"/>
      <c r="G200" s="2177"/>
      <c r="H200" s="2177"/>
      <c r="I200" s="2177"/>
      <c r="J200" s="2177"/>
      <c r="K200" s="2177"/>
      <c r="L200" s="2177"/>
      <c r="M200" s="2177"/>
      <c r="N200" s="2177"/>
      <c r="O200" s="2177"/>
      <c r="P200" s="2177"/>
      <c r="Q200" s="2177"/>
    </row>
    <row r="201" spans="1:17" ht="15.75" customHeight="1">
      <c r="A201" s="2174"/>
      <c r="B201" s="2175"/>
      <c r="C201" s="2176"/>
      <c r="D201" s="2176"/>
      <c r="E201" s="2177"/>
      <c r="F201" s="2177"/>
      <c r="G201" s="2177"/>
      <c r="H201" s="2177"/>
      <c r="I201" s="2177"/>
      <c r="J201" s="2177"/>
      <c r="K201" s="2177"/>
      <c r="L201" s="2177"/>
      <c r="M201" s="2177"/>
      <c r="N201" s="2177"/>
      <c r="O201" s="2177"/>
      <c r="P201" s="2177"/>
      <c r="Q201" s="2177"/>
    </row>
    <row r="202" spans="1:17" ht="15.75" customHeight="1">
      <c r="A202" s="2174"/>
      <c r="B202" s="2175"/>
      <c r="C202" s="2176"/>
      <c r="D202" s="2176"/>
      <c r="E202" s="2177"/>
      <c r="F202" s="2177"/>
      <c r="G202" s="2177"/>
      <c r="H202" s="2177"/>
      <c r="I202" s="2177"/>
      <c r="J202" s="2177"/>
      <c r="K202" s="2177"/>
      <c r="L202" s="2177"/>
      <c r="M202" s="2177"/>
      <c r="N202" s="2177"/>
      <c r="O202" s="2177"/>
      <c r="P202" s="2177"/>
      <c r="Q202" s="2177"/>
    </row>
    <row r="203" spans="1:17" ht="15.75" customHeight="1">
      <c r="A203" s="2174"/>
      <c r="B203" s="2175"/>
      <c r="C203" s="2176"/>
      <c r="D203" s="2176"/>
      <c r="E203" s="2177"/>
      <c r="F203" s="2177"/>
      <c r="G203" s="2177"/>
      <c r="H203" s="2177"/>
      <c r="I203" s="2177"/>
      <c r="J203" s="2177"/>
      <c r="K203" s="2177"/>
      <c r="L203" s="2177"/>
      <c r="M203" s="2177"/>
      <c r="N203" s="2177"/>
      <c r="O203" s="2177"/>
      <c r="P203" s="2177"/>
      <c r="Q203" s="2177"/>
    </row>
    <row r="204" spans="1:17" ht="15.75" customHeight="1">
      <c r="A204" s="2174"/>
      <c r="B204" s="2175"/>
      <c r="C204" s="2176"/>
      <c r="D204" s="2176"/>
      <c r="E204" s="2177"/>
      <c r="F204" s="2177"/>
      <c r="G204" s="2177"/>
      <c r="H204" s="2177"/>
      <c r="I204" s="2177"/>
      <c r="J204" s="2177"/>
      <c r="K204" s="2177"/>
      <c r="L204" s="2177"/>
      <c r="M204" s="2177"/>
      <c r="N204" s="2177"/>
      <c r="O204" s="2177"/>
      <c r="P204" s="2177"/>
      <c r="Q204" s="2177"/>
    </row>
    <row r="205" spans="1:17" ht="15.75" customHeight="1">
      <c r="A205" s="2174"/>
      <c r="B205" s="2175"/>
      <c r="C205" s="2176"/>
      <c r="D205" s="2176"/>
      <c r="E205" s="2177"/>
      <c r="F205" s="2177"/>
      <c r="G205" s="2177"/>
      <c r="H205" s="2177"/>
      <c r="I205" s="2177"/>
      <c r="J205" s="2177"/>
      <c r="K205" s="2177"/>
      <c r="L205" s="2177"/>
      <c r="M205" s="2177"/>
      <c r="N205" s="2177"/>
      <c r="O205" s="2177"/>
      <c r="P205" s="2177"/>
      <c r="Q205" s="2177"/>
    </row>
    <row r="206" spans="1:17" ht="15.75" customHeight="1">
      <c r="A206" s="2174"/>
      <c r="B206" s="2175"/>
      <c r="C206" s="2176"/>
      <c r="D206" s="2176"/>
      <c r="E206" s="2177"/>
      <c r="F206" s="2177"/>
      <c r="G206" s="2177"/>
      <c r="H206" s="2177"/>
      <c r="I206" s="2177"/>
      <c r="J206" s="2177"/>
      <c r="K206" s="2177"/>
      <c r="L206" s="2177"/>
      <c r="M206" s="2177"/>
      <c r="N206" s="2177"/>
      <c r="O206" s="2177"/>
      <c r="P206" s="2177"/>
      <c r="Q206" s="2177"/>
    </row>
    <row r="207" spans="1:17" ht="15.75" customHeight="1">
      <c r="A207" s="2174"/>
      <c r="B207" s="2175"/>
      <c r="C207" s="2176"/>
      <c r="D207" s="2176"/>
      <c r="E207" s="2177"/>
      <c r="F207" s="2177"/>
      <c r="G207" s="2177"/>
      <c r="H207" s="2177"/>
      <c r="I207" s="2177"/>
      <c r="J207" s="2177"/>
      <c r="K207" s="2177"/>
      <c r="L207" s="2177"/>
      <c r="M207" s="2177"/>
      <c r="N207" s="2177"/>
      <c r="O207" s="2177"/>
      <c r="P207" s="2177"/>
      <c r="Q207" s="2177"/>
    </row>
    <row r="208" spans="1:17" ht="15.75" customHeight="1">
      <c r="A208" s="2174"/>
      <c r="B208" s="2175"/>
      <c r="C208" s="2176"/>
      <c r="D208" s="2176"/>
      <c r="E208" s="2177"/>
      <c r="F208" s="2177"/>
      <c r="G208" s="2177"/>
      <c r="H208" s="2177"/>
      <c r="I208" s="2177"/>
      <c r="J208" s="2177"/>
      <c r="K208" s="2177"/>
      <c r="L208" s="2177"/>
      <c r="M208" s="2177"/>
      <c r="N208" s="2177"/>
      <c r="O208" s="2177"/>
      <c r="P208" s="2177"/>
      <c r="Q208" s="2177"/>
    </row>
    <row r="209" spans="1:17" ht="15.75" customHeight="1">
      <c r="A209" s="2174"/>
      <c r="B209" s="2175"/>
      <c r="C209" s="2176"/>
      <c r="D209" s="2176"/>
      <c r="E209" s="2177"/>
      <c r="F209" s="2177"/>
      <c r="G209" s="2177"/>
      <c r="H209" s="2177"/>
      <c r="I209" s="2177"/>
      <c r="J209" s="2177"/>
      <c r="K209" s="2177"/>
      <c r="L209" s="2177"/>
      <c r="M209" s="2177"/>
      <c r="N209" s="2177"/>
      <c r="O209" s="2177"/>
      <c r="P209" s="2177"/>
      <c r="Q209" s="2177"/>
    </row>
    <row r="210" spans="1:17" ht="15.75" customHeight="1">
      <c r="A210" s="2174"/>
      <c r="B210" s="2175"/>
      <c r="C210" s="2176"/>
      <c r="D210" s="2176"/>
      <c r="E210" s="2177"/>
      <c r="F210" s="2177"/>
      <c r="G210" s="2177"/>
      <c r="H210" s="2177"/>
      <c r="I210" s="2177"/>
      <c r="J210" s="2177"/>
      <c r="K210" s="2177"/>
      <c r="L210" s="2177"/>
      <c r="M210" s="2177"/>
      <c r="N210" s="2177"/>
      <c r="O210" s="2177"/>
      <c r="P210" s="2177"/>
      <c r="Q210" s="2177"/>
    </row>
    <row r="211" spans="1:17" ht="15.75" customHeight="1">
      <c r="A211" s="2174"/>
      <c r="B211" s="2175"/>
      <c r="C211" s="2176"/>
      <c r="D211" s="2176"/>
      <c r="E211" s="2177"/>
      <c r="F211" s="2177"/>
      <c r="G211" s="2177"/>
      <c r="H211" s="2177"/>
      <c r="I211" s="2177"/>
      <c r="J211" s="2177"/>
      <c r="K211" s="2177"/>
      <c r="L211" s="2177"/>
      <c r="M211" s="2177"/>
      <c r="N211" s="2177"/>
      <c r="O211" s="2177"/>
      <c r="P211" s="2177"/>
      <c r="Q211" s="2177"/>
    </row>
    <row r="212" spans="1:17" ht="15.75" customHeight="1">
      <c r="A212" s="2174"/>
      <c r="B212" s="2175"/>
      <c r="C212" s="2176"/>
      <c r="D212" s="2176"/>
      <c r="E212" s="2177"/>
      <c r="F212" s="2177"/>
      <c r="G212" s="2177"/>
      <c r="H212" s="2177"/>
      <c r="I212" s="2177"/>
      <c r="J212" s="2177"/>
      <c r="K212" s="2177"/>
      <c r="L212" s="2177"/>
      <c r="M212" s="2177"/>
      <c r="N212" s="2177"/>
      <c r="O212" s="2177"/>
      <c r="P212" s="2177"/>
      <c r="Q212" s="2177"/>
    </row>
    <row r="213" spans="1:17" ht="15.75" customHeight="1">
      <c r="A213" s="2174"/>
      <c r="B213" s="2175"/>
      <c r="C213" s="2176"/>
      <c r="D213" s="2176"/>
      <c r="E213" s="2177"/>
      <c r="F213" s="2177"/>
      <c r="G213" s="2177"/>
      <c r="H213" s="2177"/>
      <c r="I213" s="2177"/>
      <c r="J213" s="2177"/>
      <c r="K213" s="2177"/>
      <c r="L213" s="2177"/>
      <c r="M213" s="2177"/>
      <c r="N213" s="2177"/>
      <c r="O213" s="2177"/>
      <c r="P213" s="2177"/>
      <c r="Q213" s="2177"/>
    </row>
    <row r="214" spans="1:17" ht="15.75" customHeight="1">
      <c r="A214" s="2174"/>
      <c r="B214" s="2175"/>
      <c r="C214" s="2176"/>
      <c r="D214" s="2176"/>
      <c r="E214" s="2177"/>
      <c r="F214" s="2177"/>
      <c r="G214" s="2177"/>
      <c r="H214" s="2177"/>
      <c r="I214" s="2177"/>
      <c r="J214" s="2177"/>
      <c r="K214" s="2177"/>
      <c r="L214" s="2177"/>
      <c r="M214" s="2177"/>
      <c r="N214" s="2177"/>
      <c r="O214" s="2177"/>
      <c r="P214" s="2177"/>
      <c r="Q214" s="2177"/>
    </row>
    <row r="215" spans="1:17" ht="15.75" customHeight="1">
      <c r="A215" s="2174"/>
      <c r="B215" s="2175"/>
      <c r="C215" s="2176"/>
      <c r="D215" s="2176"/>
      <c r="E215" s="2177"/>
      <c r="F215" s="2177"/>
      <c r="G215" s="2177"/>
      <c r="H215" s="2177"/>
      <c r="I215" s="2177"/>
      <c r="J215" s="2177"/>
      <c r="K215" s="2177"/>
      <c r="L215" s="2177"/>
      <c r="M215" s="2177"/>
      <c r="N215" s="2177"/>
      <c r="O215" s="2177"/>
      <c r="P215" s="2177"/>
      <c r="Q215" s="2177"/>
    </row>
    <row r="216" spans="1:17" ht="15.75" customHeight="1">
      <c r="A216" s="2174"/>
      <c r="B216" s="2175"/>
      <c r="C216" s="2176"/>
      <c r="D216" s="2176"/>
      <c r="E216" s="2177"/>
      <c r="F216" s="2177"/>
      <c r="G216" s="2177"/>
      <c r="H216" s="2177"/>
      <c r="I216" s="2177"/>
      <c r="J216" s="2177"/>
      <c r="K216" s="2177"/>
      <c r="L216" s="2177"/>
      <c r="M216" s="2177"/>
      <c r="N216" s="2177"/>
      <c r="O216" s="2177"/>
      <c r="P216" s="2177"/>
      <c r="Q216" s="2177"/>
    </row>
    <row r="217" spans="1:17" ht="15.75" customHeight="1">
      <c r="A217" s="2174"/>
      <c r="B217" s="2175"/>
      <c r="C217" s="2176"/>
      <c r="D217" s="2176"/>
      <c r="E217" s="2177"/>
      <c r="F217" s="2177"/>
      <c r="G217" s="2177"/>
      <c r="H217" s="2177"/>
      <c r="I217" s="2177"/>
      <c r="J217" s="2177"/>
      <c r="K217" s="2177"/>
      <c r="L217" s="2177"/>
      <c r="M217" s="2177"/>
      <c r="N217" s="2177"/>
      <c r="O217" s="2177"/>
      <c r="P217" s="2177"/>
      <c r="Q217" s="2177"/>
    </row>
    <row r="218" spans="1:17" ht="15.75" customHeight="1">
      <c r="A218" s="2174"/>
      <c r="B218" s="2175"/>
      <c r="C218" s="2176"/>
      <c r="D218" s="2176"/>
      <c r="E218" s="2177"/>
      <c r="F218" s="2177"/>
      <c r="G218" s="2177"/>
      <c r="H218" s="2177"/>
      <c r="I218" s="2177"/>
      <c r="J218" s="2177"/>
      <c r="K218" s="2177"/>
      <c r="L218" s="2177"/>
      <c r="M218" s="2177"/>
      <c r="N218" s="2177"/>
      <c r="O218" s="2177"/>
      <c r="P218" s="2177"/>
      <c r="Q218" s="2177"/>
    </row>
    <row r="219" spans="1:17" ht="15.75" customHeight="1">
      <c r="A219" s="2174"/>
      <c r="B219" s="2175"/>
      <c r="C219" s="2176"/>
      <c r="D219" s="2176"/>
      <c r="E219" s="2177"/>
      <c r="F219" s="2177"/>
      <c r="G219" s="2177"/>
      <c r="H219" s="2177"/>
      <c r="I219" s="2177"/>
      <c r="J219" s="2177"/>
      <c r="K219" s="2177"/>
      <c r="L219" s="2177"/>
      <c r="M219" s="2177"/>
      <c r="N219" s="2177"/>
      <c r="O219" s="2177"/>
      <c r="P219" s="2177"/>
      <c r="Q219" s="2177"/>
    </row>
    <row r="220" spans="1:17" ht="15.75" customHeight="1">
      <c r="A220" s="2174"/>
      <c r="B220" s="2175"/>
      <c r="C220" s="2176"/>
      <c r="D220" s="2176"/>
      <c r="E220" s="2177"/>
      <c r="F220" s="2177"/>
      <c r="G220" s="2177"/>
      <c r="H220" s="2177"/>
      <c r="I220" s="2177"/>
      <c r="J220" s="2177"/>
      <c r="K220" s="2177"/>
      <c r="L220" s="2177"/>
      <c r="M220" s="2177"/>
      <c r="N220" s="2177"/>
      <c r="O220" s="2177"/>
      <c r="P220" s="2177"/>
      <c r="Q220" s="2177"/>
    </row>
    <row r="221" spans="1:17" ht="15.75" customHeight="1">
      <c r="A221" s="2174"/>
      <c r="B221" s="2175"/>
      <c r="C221" s="2176"/>
      <c r="D221" s="2176"/>
      <c r="E221" s="2177"/>
      <c r="F221" s="2177"/>
      <c r="G221" s="2177"/>
      <c r="H221" s="2177"/>
      <c r="I221" s="2177"/>
      <c r="J221" s="2177"/>
      <c r="K221" s="2177"/>
      <c r="L221" s="2177"/>
      <c r="M221" s="2177"/>
      <c r="N221" s="2177"/>
      <c r="O221" s="2177"/>
      <c r="P221" s="2177"/>
      <c r="Q221" s="2177"/>
    </row>
    <row r="222" spans="1:17" ht="15.75" customHeight="1">
      <c r="A222" s="2174"/>
      <c r="B222" s="2175"/>
      <c r="C222" s="2176"/>
      <c r="D222" s="2176"/>
      <c r="E222" s="2177"/>
      <c r="F222" s="2177"/>
      <c r="G222" s="2177"/>
      <c r="H222" s="2177"/>
      <c r="I222" s="2177"/>
      <c r="J222" s="2177"/>
      <c r="K222" s="2177"/>
      <c r="L222" s="2177"/>
      <c r="M222" s="2177"/>
      <c r="N222" s="2177"/>
      <c r="O222" s="2177"/>
      <c r="P222" s="2177"/>
      <c r="Q222" s="2177"/>
    </row>
    <row r="223" spans="1:17" ht="15.75" customHeight="1">
      <c r="A223" s="2174"/>
      <c r="B223" s="2175"/>
      <c r="C223" s="2176"/>
      <c r="D223" s="2176"/>
      <c r="E223" s="2177"/>
      <c r="F223" s="2177"/>
      <c r="G223" s="2177"/>
      <c r="H223" s="2177"/>
      <c r="I223" s="2177"/>
      <c r="J223" s="2177"/>
      <c r="K223" s="2177"/>
      <c r="L223" s="2177"/>
      <c r="M223" s="2177"/>
      <c r="N223" s="2177"/>
      <c r="O223" s="2177"/>
      <c r="P223" s="2177"/>
      <c r="Q223" s="2177"/>
    </row>
    <row r="224" spans="1:17" ht="15.75" customHeight="1">
      <c r="A224" s="2174"/>
      <c r="B224" s="2175"/>
      <c r="C224" s="2176"/>
      <c r="D224" s="2176"/>
      <c r="E224" s="2177"/>
      <c r="F224" s="2177"/>
      <c r="G224" s="2177"/>
      <c r="H224" s="2177"/>
      <c r="I224" s="2177"/>
      <c r="J224" s="2177"/>
      <c r="K224" s="2177"/>
      <c r="L224" s="2177"/>
      <c r="M224" s="2177"/>
      <c r="N224" s="2177"/>
      <c r="O224" s="2177"/>
      <c r="P224" s="2177"/>
      <c r="Q224" s="2177"/>
    </row>
    <row r="225" spans="1:17" ht="15.75" customHeight="1">
      <c r="A225" s="2174"/>
      <c r="B225" s="2175"/>
      <c r="C225" s="2176"/>
      <c r="D225" s="2176"/>
      <c r="E225" s="2177"/>
      <c r="F225" s="2177"/>
      <c r="G225" s="2177"/>
      <c r="H225" s="2177"/>
      <c r="I225" s="2177"/>
      <c r="J225" s="2177"/>
      <c r="K225" s="2177"/>
      <c r="L225" s="2177"/>
      <c r="M225" s="2177"/>
      <c r="N225" s="2177"/>
      <c r="O225" s="2177"/>
      <c r="P225" s="2177"/>
      <c r="Q225" s="2177"/>
    </row>
    <row r="226" spans="1:17" ht="15.75" customHeight="1">
      <c r="A226" s="2174"/>
      <c r="B226" s="2175"/>
      <c r="C226" s="2176"/>
      <c r="D226" s="2176"/>
      <c r="E226" s="2177"/>
      <c r="F226" s="2177"/>
      <c r="G226" s="2177"/>
      <c r="H226" s="2177"/>
      <c r="I226" s="2177"/>
      <c r="J226" s="2177"/>
      <c r="K226" s="2177"/>
      <c r="L226" s="2177"/>
      <c r="M226" s="2177"/>
      <c r="N226" s="2177"/>
      <c r="O226" s="2177"/>
      <c r="P226" s="2177"/>
      <c r="Q226" s="2177"/>
    </row>
    <row r="227" spans="1:17" ht="15.75" customHeight="1">
      <c r="A227" s="2174"/>
      <c r="B227" s="2175"/>
      <c r="C227" s="2176"/>
      <c r="D227" s="2176"/>
      <c r="E227" s="2177"/>
      <c r="F227" s="2177"/>
      <c r="G227" s="2177"/>
      <c r="H227" s="2177"/>
      <c r="I227" s="2177"/>
      <c r="J227" s="2177"/>
      <c r="K227" s="2177"/>
      <c r="L227" s="2177"/>
      <c r="M227" s="2177"/>
      <c r="N227" s="2177"/>
      <c r="O227" s="2177"/>
      <c r="P227" s="2177"/>
      <c r="Q227" s="2177"/>
    </row>
    <row r="228" spans="1:17" ht="15.75" customHeight="1">
      <c r="A228" s="2174"/>
      <c r="B228" s="2175"/>
      <c r="C228" s="2176"/>
      <c r="D228" s="2176"/>
      <c r="E228" s="2177"/>
      <c r="F228" s="2177"/>
      <c r="G228" s="2177"/>
      <c r="H228" s="2177"/>
      <c r="I228" s="2177"/>
      <c r="J228" s="2177"/>
      <c r="K228" s="2177"/>
      <c r="L228" s="2177"/>
      <c r="M228" s="2177"/>
      <c r="N228" s="2177"/>
      <c r="O228" s="2177"/>
      <c r="P228" s="2177"/>
      <c r="Q228" s="2177"/>
    </row>
    <row r="229" spans="1:17" ht="15.75" customHeight="1">
      <c r="A229" s="2174"/>
      <c r="B229" s="2175"/>
      <c r="C229" s="2176"/>
      <c r="D229" s="2176"/>
      <c r="E229" s="2177"/>
      <c r="F229" s="2177"/>
      <c r="G229" s="2177"/>
      <c r="H229" s="2177"/>
      <c r="I229" s="2177"/>
      <c r="J229" s="2177"/>
      <c r="K229" s="2177"/>
      <c r="L229" s="2177"/>
      <c r="M229" s="2177"/>
      <c r="N229" s="2177"/>
      <c r="O229" s="2177"/>
      <c r="P229" s="2177"/>
      <c r="Q229" s="2177"/>
    </row>
    <row r="230" spans="1:17" ht="15.75" customHeight="1">
      <c r="A230" s="2174"/>
      <c r="B230" s="2175"/>
      <c r="C230" s="2176"/>
      <c r="D230" s="2176"/>
      <c r="E230" s="2177"/>
      <c r="F230" s="2177"/>
      <c r="G230" s="2177"/>
      <c r="H230" s="2177"/>
      <c r="I230" s="2177"/>
      <c r="J230" s="2177"/>
      <c r="K230" s="2177"/>
      <c r="L230" s="2177"/>
      <c r="M230" s="2177"/>
      <c r="N230" s="2177"/>
      <c r="O230" s="2177"/>
      <c r="P230" s="2177"/>
      <c r="Q230" s="2177"/>
    </row>
    <row r="231" spans="1:17" ht="15.75" customHeight="1">
      <c r="A231" s="2174"/>
      <c r="B231" s="2175"/>
      <c r="C231" s="2176"/>
      <c r="D231" s="2176"/>
      <c r="E231" s="2177"/>
      <c r="F231" s="2177"/>
      <c r="G231" s="2177"/>
      <c r="H231" s="2177"/>
      <c r="I231" s="2177"/>
      <c r="J231" s="2177"/>
      <c r="K231" s="2177"/>
      <c r="L231" s="2177"/>
      <c r="M231" s="2177"/>
      <c r="N231" s="2177"/>
      <c r="O231" s="2177"/>
      <c r="P231" s="2177"/>
      <c r="Q231" s="2177"/>
    </row>
    <row r="232" spans="1:17" ht="15.75" customHeight="1">
      <c r="A232" s="2174"/>
      <c r="B232" s="2175"/>
      <c r="C232" s="2176"/>
      <c r="D232" s="2176"/>
      <c r="E232" s="2177"/>
      <c r="F232" s="2177"/>
      <c r="G232" s="2177"/>
      <c r="H232" s="2177"/>
      <c r="I232" s="2177"/>
      <c r="J232" s="2177"/>
      <c r="K232" s="2177"/>
      <c r="L232" s="2177"/>
      <c r="M232" s="2177"/>
      <c r="N232" s="2177"/>
      <c r="O232" s="2177"/>
      <c r="P232" s="2177"/>
      <c r="Q232" s="2177"/>
    </row>
    <row r="233" spans="1:17" ht="15.75" customHeight="1">
      <c r="A233" s="2174"/>
      <c r="B233" s="2175"/>
      <c r="C233" s="2176"/>
      <c r="D233" s="2176"/>
      <c r="E233" s="2177"/>
      <c r="F233" s="2177"/>
      <c r="G233" s="2177"/>
      <c r="H233" s="2177"/>
      <c r="I233" s="2177"/>
      <c r="J233" s="2177"/>
      <c r="K233" s="2177"/>
      <c r="L233" s="2177"/>
      <c r="M233" s="2177"/>
      <c r="N233" s="2177"/>
      <c r="O233" s="2177"/>
      <c r="P233" s="2177"/>
      <c r="Q233" s="2177"/>
    </row>
    <row r="234" spans="1:17" ht="15.75" customHeight="1">
      <c r="A234" s="2174"/>
      <c r="B234" s="2175"/>
      <c r="C234" s="2176"/>
      <c r="D234" s="2176"/>
      <c r="E234" s="2177"/>
      <c r="F234" s="2177"/>
      <c r="G234" s="2177"/>
      <c r="H234" s="2177"/>
      <c r="I234" s="2177"/>
      <c r="J234" s="2177"/>
      <c r="K234" s="2177"/>
      <c r="L234" s="2177"/>
      <c r="M234" s="2177"/>
      <c r="N234" s="2177"/>
      <c r="O234" s="2177"/>
      <c r="P234" s="2177"/>
      <c r="Q234" s="2177"/>
    </row>
    <row r="235" spans="1:17" ht="15.75" customHeight="1">
      <c r="A235" s="2174"/>
      <c r="B235" s="2175"/>
      <c r="C235" s="2176"/>
      <c r="D235" s="2176"/>
      <c r="E235" s="2177"/>
      <c r="F235" s="2177"/>
      <c r="G235" s="2177"/>
      <c r="H235" s="2177"/>
      <c r="I235" s="2177"/>
      <c r="J235" s="2177"/>
      <c r="K235" s="2177"/>
      <c r="L235" s="2177"/>
      <c r="M235" s="2177"/>
      <c r="N235" s="2177"/>
      <c r="O235" s="2177"/>
      <c r="P235" s="2177"/>
      <c r="Q235" s="2177"/>
    </row>
    <row r="236" spans="1:17" ht="15.75" customHeight="1">
      <c r="A236" s="2174"/>
      <c r="B236" s="2175"/>
      <c r="C236" s="2176"/>
      <c r="D236" s="2176"/>
      <c r="E236" s="2177"/>
      <c r="F236" s="2177"/>
      <c r="G236" s="2177"/>
      <c r="H236" s="2177"/>
      <c r="I236" s="2177"/>
      <c r="J236" s="2177"/>
      <c r="K236" s="2177"/>
      <c r="L236" s="2177"/>
      <c r="M236" s="2177"/>
      <c r="N236" s="2177"/>
      <c r="O236" s="2177"/>
      <c r="P236" s="2177"/>
      <c r="Q236" s="2177"/>
    </row>
    <row r="237" spans="1:17" ht="15.75" customHeight="1">
      <c r="A237" s="2174"/>
      <c r="B237" s="2175"/>
      <c r="C237" s="2176"/>
      <c r="D237" s="2176"/>
      <c r="E237" s="2177"/>
      <c r="F237" s="2177"/>
      <c r="G237" s="2177"/>
      <c r="H237" s="2177"/>
      <c r="I237" s="2177"/>
      <c r="J237" s="2177"/>
      <c r="K237" s="2177"/>
      <c r="L237" s="2177"/>
      <c r="M237" s="2177"/>
      <c r="N237" s="2177"/>
      <c r="O237" s="2177"/>
      <c r="P237" s="2177"/>
      <c r="Q237" s="2177"/>
    </row>
    <row r="238" spans="1:17" ht="15.75" customHeight="1">
      <c r="A238" s="2174"/>
      <c r="B238" s="2175"/>
      <c r="C238" s="2176"/>
      <c r="D238" s="2176"/>
      <c r="E238" s="2177"/>
      <c r="F238" s="2177"/>
      <c r="G238" s="2177"/>
      <c r="H238" s="2177"/>
      <c r="I238" s="2177"/>
      <c r="J238" s="2177"/>
      <c r="K238" s="2177"/>
      <c r="L238" s="2177"/>
      <c r="M238" s="2177"/>
      <c r="N238" s="2177"/>
      <c r="O238" s="2177"/>
      <c r="P238" s="2177"/>
      <c r="Q238" s="2177"/>
    </row>
    <row r="239" spans="1:17" ht="15.75" customHeight="1">
      <c r="A239" s="2174"/>
      <c r="B239" s="2175"/>
      <c r="C239" s="2176"/>
      <c r="D239" s="2176"/>
      <c r="E239" s="2177"/>
      <c r="F239" s="2177"/>
      <c r="G239" s="2177"/>
      <c r="H239" s="2177"/>
      <c r="I239" s="2177"/>
      <c r="J239" s="2177"/>
      <c r="K239" s="2177"/>
      <c r="L239" s="2177"/>
      <c r="M239" s="2177"/>
      <c r="N239" s="2177"/>
      <c r="O239" s="2177"/>
      <c r="P239" s="2177"/>
      <c r="Q239" s="2177"/>
    </row>
    <row r="240" spans="1:17" ht="15.75" customHeight="1">
      <c r="A240" s="2174"/>
      <c r="B240" s="2175"/>
      <c r="C240" s="2176"/>
      <c r="D240" s="2176"/>
      <c r="E240" s="2177"/>
      <c r="F240" s="2177"/>
      <c r="G240" s="2177"/>
      <c r="H240" s="2177"/>
      <c r="I240" s="2177"/>
      <c r="J240" s="2177"/>
      <c r="K240" s="2177"/>
      <c r="L240" s="2177"/>
      <c r="M240" s="2177"/>
      <c r="N240" s="2177"/>
      <c r="O240" s="2177"/>
      <c r="P240" s="2177"/>
      <c r="Q240" s="2177"/>
    </row>
    <row r="241" spans="1:17" ht="15.75" customHeight="1">
      <c r="A241" s="2174"/>
      <c r="B241" s="2175"/>
      <c r="C241" s="2176"/>
      <c r="D241" s="2176"/>
      <c r="E241" s="2177"/>
      <c r="F241" s="2177"/>
      <c r="G241" s="2177"/>
      <c r="H241" s="2177"/>
      <c r="I241" s="2177"/>
      <c r="J241" s="2177"/>
      <c r="K241" s="2177"/>
      <c r="L241" s="2177"/>
      <c r="M241" s="2177"/>
      <c r="N241" s="2177"/>
      <c r="O241" s="2177"/>
      <c r="P241" s="2177"/>
      <c r="Q241" s="2177"/>
    </row>
    <row r="242" spans="1:17" ht="15.75" customHeight="1">
      <c r="A242" s="2174"/>
      <c r="B242" s="2175"/>
      <c r="C242" s="2176"/>
      <c r="D242" s="2176"/>
      <c r="E242" s="2177"/>
      <c r="F242" s="2177"/>
      <c r="G242" s="2177"/>
      <c r="H242" s="2177"/>
      <c r="I242" s="2177"/>
      <c r="J242" s="2177"/>
      <c r="K242" s="2177"/>
      <c r="L242" s="2177"/>
      <c r="M242" s="2177"/>
      <c r="N242" s="2177"/>
      <c r="O242" s="2177"/>
      <c r="P242" s="2177"/>
      <c r="Q242" s="2177"/>
    </row>
    <row r="243" spans="1:17" ht="15.75" customHeight="1">
      <c r="A243" s="2174"/>
      <c r="B243" s="2175"/>
      <c r="C243" s="2176"/>
      <c r="D243" s="2176"/>
      <c r="E243" s="2177"/>
      <c r="F243" s="2177"/>
      <c r="G243" s="2177"/>
      <c r="H243" s="2177"/>
      <c r="I243" s="2177"/>
      <c r="J243" s="2177"/>
      <c r="K243" s="2177"/>
      <c r="L243" s="2177"/>
      <c r="M243" s="2177"/>
      <c r="N243" s="2177"/>
      <c r="O243" s="2177"/>
      <c r="P243" s="2177"/>
      <c r="Q243" s="2177"/>
    </row>
    <row r="244" spans="1:17" ht="15.75" customHeight="1">
      <c r="A244" s="2174"/>
      <c r="B244" s="2175"/>
      <c r="C244" s="2176"/>
      <c r="D244" s="2176"/>
      <c r="E244" s="2177"/>
      <c r="F244" s="2177"/>
      <c r="G244" s="2177"/>
      <c r="H244" s="2177"/>
      <c r="I244" s="2177"/>
      <c r="J244" s="2177"/>
      <c r="K244" s="2177"/>
      <c r="L244" s="2177"/>
      <c r="M244" s="2177"/>
      <c r="N244" s="2177"/>
      <c r="O244" s="2177"/>
      <c r="P244" s="2177"/>
      <c r="Q244" s="2177"/>
    </row>
    <row r="245" spans="1:17" ht="15.75" customHeight="1">
      <c r="A245" s="2174"/>
      <c r="B245" s="2175"/>
      <c r="C245" s="2176"/>
      <c r="D245" s="2176"/>
      <c r="E245" s="2177"/>
      <c r="F245" s="2177"/>
      <c r="G245" s="2177"/>
      <c r="H245" s="2177"/>
      <c r="I245" s="2177"/>
      <c r="J245" s="2177"/>
      <c r="K245" s="2177"/>
      <c r="L245" s="2177"/>
      <c r="M245" s="2177"/>
      <c r="N245" s="2177"/>
      <c r="O245" s="2177"/>
      <c r="P245" s="2177"/>
      <c r="Q245" s="2177"/>
    </row>
    <row r="246" spans="1:17" ht="15.75" customHeight="1">
      <c r="A246" s="2174"/>
      <c r="B246" s="2175"/>
      <c r="C246" s="2176"/>
      <c r="D246" s="2176"/>
      <c r="E246" s="2177"/>
      <c r="F246" s="2177"/>
      <c r="G246" s="2177"/>
      <c r="H246" s="2177"/>
      <c r="I246" s="2177"/>
      <c r="J246" s="2177"/>
      <c r="K246" s="2177"/>
      <c r="L246" s="2177"/>
      <c r="M246" s="2177"/>
      <c r="N246" s="2177"/>
      <c r="O246" s="2177"/>
      <c r="P246" s="2177"/>
      <c r="Q246" s="2177"/>
    </row>
    <row r="247" spans="1:17" ht="15.75" customHeight="1">
      <c r="A247" s="2174"/>
      <c r="B247" s="2175"/>
      <c r="C247" s="2176"/>
      <c r="D247" s="2176"/>
      <c r="E247" s="2177"/>
      <c r="F247" s="2177"/>
      <c r="G247" s="2177"/>
      <c r="H247" s="2177"/>
      <c r="I247" s="2177"/>
      <c r="J247" s="2177"/>
      <c r="K247" s="2177"/>
      <c r="L247" s="2177"/>
      <c r="M247" s="2177"/>
      <c r="N247" s="2177"/>
      <c r="O247" s="2177"/>
      <c r="P247" s="2177"/>
      <c r="Q247" s="2177"/>
    </row>
    <row r="248" spans="1:17" ht="15.75" customHeight="1">
      <c r="A248" s="2174"/>
      <c r="B248" s="2175"/>
      <c r="C248" s="2176"/>
      <c r="D248" s="2176"/>
      <c r="E248" s="2177"/>
      <c r="F248" s="2177"/>
      <c r="G248" s="2177"/>
      <c r="H248" s="2177"/>
      <c r="I248" s="2177"/>
      <c r="J248" s="2177"/>
      <c r="K248" s="2177"/>
      <c r="L248" s="2177"/>
      <c r="M248" s="2177"/>
      <c r="N248" s="2177"/>
      <c r="O248" s="2177"/>
      <c r="P248" s="2177"/>
      <c r="Q248" s="2177"/>
    </row>
    <row r="249" spans="1:17" ht="15.75" customHeight="1">
      <c r="A249" s="2174"/>
      <c r="B249" s="2175"/>
      <c r="C249" s="2176"/>
      <c r="D249" s="2176"/>
      <c r="E249" s="2177"/>
      <c r="F249" s="2177"/>
      <c r="G249" s="2177"/>
      <c r="H249" s="2177"/>
      <c r="I249" s="2177"/>
      <c r="J249" s="2177"/>
      <c r="K249" s="2177"/>
      <c r="L249" s="2177"/>
      <c r="M249" s="2177"/>
      <c r="N249" s="2177"/>
      <c r="O249" s="2177"/>
      <c r="P249" s="2177"/>
      <c r="Q249" s="2177"/>
    </row>
    <row r="250" spans="1:17" ht="15.75" customHeight="1">
      <c r="A250" s="2174"/>
      <c r="B250" s="2175"/>
      <c r="C250" s="2176"/>
      <c r="D250" s="2176"/>
      <c r="E250" s="2177"/>
      <c r="F250" s="2177"/>
      <c r="G250" s="2177"/>
      <c r="H250" s="2177"/>
      <c r="I250" s="2177"/>
      <c r="J250" s="2177"/>
      <c r="K250" s="2177"/>
      <c r="L250" s="2177"/>
      <c r="M250" s="2177"/>
      <c r="N250" s="2177"/>
      <c r="O250" s="2177"/>
      <c r="P250" s="2177"/>
      <c r="Q250" s="2177"/>
    </row>
    <row r="251" spans="1:17" ht="15.75" customHeight="1">
      <c r="A251" s="2174"/>
      <c r="B251" s="2175"/>
      <c r="C251" s="2176"/>
      <c r="D251" s="2176"/>
      <c r="E251" s="2177"/>
      <c r="F251" s="2177"/>
      <c r="G251" s="2177"/>
      <c r="H251" s="2177"/>
      <c r="I251" s="2177"/>
      <c r="J251" s="2177"/>
      <c r="K251" s="2177"/>
      <c r="L251" s="2177"/>
      <c r="M251" s="2177"/>
      <c r="N251" s="2177"/>
      <c r="O251" s="2177"/>
      <c r="P251" s="2177"/>
      <c r="Q251" s="2177"/>
    </row>
    <row r="252" spans="1:17" ht="15.75" customHeight="1">
      <c r="A252" s="2174"/>
      <c r="B252" s="2175"/>
      <c r="C252" s="2176"/>
      <c r="D252" s="2176"/>
      <c r="E252" s="2177"/>
      <c r="F252" s="2177"/>
      <c r="G252" s="2177"/>
      <c r="H252" s="2177"/>
      <c r="I252" s="2177"/>
      <c r="J252" s="2177"/>
      <c r="K252" s="2177"/>
      <c r="L252" s="2177"/>
      <c r="M252" s="2177"/>
      <c r="N252" s="2177"/>
      <c r="O252" s="2177"/>
      <c r="P252" s="2177"/>
      <c r="Q252" s="2177"/>
    </row>
    <row r="253" spans="1:17" ht="15.75" customHeight="1">
      <c r="A253" s="2174"/>
      <c r="B253" s="2175"/>
      <c r="C253" s="2176"/>
      <c r="D253" s="2176"/>
      <c r="E253" s="2177"/>
      <c r="F253" s="2177"/>
      <c r="G253" s="2177"/>
      <c r="H253" s="2177"/>
      <c r="I253" s="2177"/>
      <c r="J253" s="2177"/>
      <c r="K253" s="2177"/>
      <c r="L253" s="2177"/>
      <c r="M253" s="2177"/>
      <c r="N253" s="2177"/>
      <c r="O253" s="2177"/>
      <c r="P253" s="2177"/>
      <c r="Q253" s="2177"/>
    </row>
    <row r="254" spans="1:17" ht="15.75" customHeight="1">
      <c r="A254" s="2174"/>
      <c r="B254" s="2175"/>
      <c r="C254" s="2176"/>
      <c r="D254" s="2176"/>
      <c r="E254" s="2177"/>
      <c r="F254" s="2177"/>
      <c r="G254" s="2177"/>
      <c r="H254" s="2177"/>
      <c r="I254" s="2177"/>
      <c r="J254" s="2177"/>
      <c r="K254" s="2177"/>
      <c r="L254" s="2177"/>
      <c r="M254" s="2177"/>
      <c r="N254" s="2177"/>
      <c r="O254" s="2177"/>
      <c r="P254" s="2177"/>
      <c r="Q254" s="2177"/>
    </row>
    <row r="255" spans="1:17" ht="15.75" customHeight="1">
      <c r="A255" s="2174"/>
      <c r="B255" s="2175"/>
      <c r="C255" s="2176"/>
      <c r="D255" s="2176"/>
      <c r="E255" s="2177"/>
      <c r="F255" s="2177"/>
      <c r="G255" s="2177"/>
      <c r="H255" s="2177"/>
      <c r="I255" s="2177"/>
      <c r="J255" s="2177"/>
      <c r="K255" s="2177"/>
      <c r="L255" s="2177"/>
      <c r="M255" s="2177"/>
      <c r="N255" s="2177"/>
      <c r="O255" s="2177"/>
      <c r="P255" s="2177"/>
      <c r="Q255" s="2177"/>
    </row>
    <row r="256" spans="1:17" ht="15.75" customHeight="1">
      <c r="A256" s="2174"/>
      <c r="B256" s="2175"/>
      <c r="C256" s="2176"/>
      <c r="D256" s="2176"/>
      <c r="E256" s="2177"/>
      <c r="F256" s="2177"/>
      <c r="G256" s="2177"/>
      <c r="H256" s="2177"/>
      <c r="I256" s="2177"/>
      <c r="J256" s="2177"/>
      <c r="K256" s="2177"/>
      <c r="L256" s="2177"/>
      <c r="M256" s="2177"/>
      <c r="N256" s="2177"/>
      <c r="O256" s="2177"/>
      <c r="P256" s="2177"/>
      <c r="Q256" s="2177"/>
    </row>
    <row r="257" spans="1:17" ht="15.75" customHeight="1">
      <c r="A257" s="2174"/>
      <c r="B257" s="2175"/>
      <c r="C257" s="2176"/>
      <c r="D257" s="2176"/>
      <c r="E257" s="2177"/>
      <c r="F257" s="2177"/>
      <c r="G257" s="2177"/>
      <c r="H257" s="2177"/>
      <c r="I257" s="2177"/>
      <c r="J257" s="2177"/>
      <c r="K257" s="2177"/>
      <c r="L257" s="2177"/>
      <c r="M257" s="2177"/>
      <c r="N257" s="2177"/>
      <c r="O257" s="2177"/>
      <c r="P257" s="2177"/>
      <c r="Q257" s="2177"/>
    </row>
    <row r="258" spans="1:17" ht="15.75" customHeight="1">
      <c r="A258" s="2174"/>
      <c r="B258" s="2175"/>
      <c r="C258" s="2176"/>
      <c r="D258" s="2176"/>
      <c r="E258" s="2177"/>
      <c r="F258" s="2177"/>
      <c r="G258" s="2177"/>
      <c r="H258" s="2177"/>
      <c r="I258" s="2177"/>
      <c r="J258" s="2177"/>
      <c r="K258" s="2177"/>
      <c r="L258" s="2177"/>
      <c r="M258" s="2177"/>
      <c r="N258" s="2177"/>
      <c r="O258" s="2177"/>
      <c r="P258" s="2177"/>
      <c r="Q258" s="2177"/>
    </row>
    <row r="259" spans="1:17" ht="15.75" customHeight="1">
      <c r="A259" s="2174"/>
      <c r="B259" s="2175"/>
      <c r="C259" s="2176"/>
      <c r="D259" s="2176"/>
      <c r="E259" s="2177"/>
      <c r="F259" s="2177"/>
      <c r="G259" s="2177"/>
      <c r="H259" s="2177"/>
      <c r="I259" s="2177"/>
      <c r="J259" s="2177"/>
      <c r="K259" s="2177"/>
      <c r="L259" s="2177"/>
      <c r="M259" s="2177"/>
      <c r="N259" s="2177"/>
      <c r="O259" s="2177"/>
      <c r="P259" s="2177"/>
      <c r="Q259" s="2177"/>
    </row>
    <row r="260" spans="1:17" ht="15.75" customHeight="1">
      <c r="A260" s="2174"/>
      <c r="B260" s="2175"/>
      <c r="C260" s="2176"/>
      <c r="D260" s="2176"/>
      <c r="E260" s="2177"/>
      <c r="F260" s="2177"/>
      <c r="G260" s="2177"/>
      <c r="H260" s="2177"/>
      <c r="I260" s="2177"/>
      <c r="J260" s="2177"/>
      <c r="K260" s="2177"/>
      <c r="L260" s="2177"/>
      <c r="M260" s="2177"/>
      <c r="N260" s="2177"/>
      <c r="O260" s="2177"/>
      <c r="P260" s="2177"/>
      <c r="Q260" s="2177"/>
    </row>
    <row r="261" spans="1:17" ht="15.75" customHeight="1">
      <c r="A261" s="2174"/>
      <c r="B261" s="2175"/>
      <c r="C261" s="2176"/>
      <c r="D261" s="2176"/>
      <c r="E261" s="2177"/>
      <c r="F261" s="2177"/>
      <c r="G261" s="2177"/>
      <c r="H261" s="2177"/>
      <c r="I261" s="2177"/>
      <c r="J261" s="2177"/>
      <c r="K261" s="2177"/>
      <c r="L261" s="2177"/>
      <c r="M261" s="2177"/>
      <c r="N261" s="2177"/>
      <c r="O261" s="2177"/>
      <c r="P261" s="2177"/>
      <c r="Q261" s="2177"/>
    </row>
    <row r="262" spans="1:17" ht="15.75" customHeight="1">
      <c r="A262" s="2174"/>
      <c r="B262" s="2175"/>
      <c r="C262" s="2176"/>
      <c r="D262" s="2176"/>
      <c r="E262" s="2177"/>
      <c r="F262" s="2177"/>
      <c r="G262" s="2177"/>
      <c r="H262" s="2177"/>
      <c r="I262" s="2177"/>
      <c r="J262" s="2177"/>
      <c r="K262" s="2177"/>
      <c r="L262" s="2177"/>
      <c r="M262" s="2177"/>
      <c r="N262" s="2177"/>
      <c r="O262" s="2177"/>
      <c r="P262" s="2177"/>
      <c r="Q262" s="2177"/>
    </row>
    <row r="263" spans="1:17" ht="15.75" customHeight="1">
      <c r="A263" s="2174"/>
      <c r="B263" s="2175"/>
      <c r="C263" s="2176"/>
      <c r="D263" s="2176"/>
      <c r="E263" s="2177"/>
      <c r="F263" s="2177"/>
      <c r="G263" s="2177"/>
      <c r="H263" s="2177"/>
      <c r="I263" s="2177"/>
      <c r="J263" s="2177"/>
      <c r="K263" s="2177"/>
      <c r="L263" s="2177"/>
      <c r="M263" s="2177"/>
      <c r="N263" s="2177"/>
      <c r="O263" s="2177"/>
      <c r="P263" s="2177"/>
      <c r="Q263" s="2177"/>
    </row>
    <row r="264" spans="1:17" ht="15.75" customHeight="1">
      <c r="A264" s="2174"/>
      <c r="B264" s="2175"/>
      <c r="C264" s="2176"/>
      <c r="D264" s="2176"/>
      <c r="E264" s="2177"/>
      <c r="F264" s="2177"/>
      <c r="G264" s="2177"/>
      <c r="H264" s="2177"/>
      <c r="I264" s="2177"/>
      <c r="J264" s="2177"/>
      <c r="K264" s="2177"/>
      <c r="L264" s="2177"/>
      <c r="M264" s="2177"/>
      <c r="N264" s="2177"/>
      <c r="O264" s="2177"/>
      <c r="P264" s="2177"/>
      <c r="Q264" s="2177"/>
    </row>
    <row r="265" spans="1:17" ht="15.75" customHeight="1">
      <c r="A265" s="2174"/>
      <c r="B265" s="2175"/>
      <c r="C265" s="2176"/>
      <c r="D265" s="2176"/>
      <c r="E265" s="2177"/>
      <c r="F265" s="2177"/>
      <c r="G265" s="2177"/>
      <c r="H265" s="2177"/>
      <c r="I265" s="2177"/>
      <c r="J265" s="2177"/>
      <c r="K265" s="2177"/>
      <c r="L265" s="2177"/>
      <c r="M265" s="2177"/>
      <c r="N265" s="2177"/>
      <c r="O265" s="2177"/>
      <c r="P265" s="2177"/>
      <c r="Q265" s="2177"/>
    </row>
    <row r="266" spans="1:17" ht="15.75" customHeight="1">
      <c r="A266" s="2174"/>
      <c r="B266" s="2175"/>
      <c r="C266" s="2176"/>
      <c r="D266" s="2176"/>
      <c r="E266" s="2177"/>
      <c r="F266" s="2177"/>
      <c r="G266" s="2177"/>
      <c r="H266" s="2177"/>
      <c r="I266" s="2177"/>
      <c r="J266" s="2177"/>
      <c r="K266" s="2177"/>
      <c r="L266" s="2177"/>
      <c r="M266" s="2177"/>
      <c r="N266" s="2177"/>
      <c r="O266" s="2177"/>
      <c r="P266" s="2177"/>
      <c r="Q266" s="2177"/>
    </row>
    <row r="267" spans="1:17" ht="15.75" customHeight="1">
      <c r="A267" s="2174"/>
      <c r="B267" s="2175"/>
      <c r="C267" s="2176"/>
      <c r="D267" s="2176"/>
      <c r="E267" s="2177"/>
      <c r="F267" s="2177"/>
      <c r="G267" s="2177"/>
      <c r="H267" s="2177"/>
      <c r="I267" s="2177"/>
      <c r="J267" s="2177"/>
      <c r="K267" s="2177"/>
      <c r="L267" s="2177"/>
      <c r="M267" s="2177"/>
      <c r="N267" s="2177"/>
      <c r="O267" s="2177"/>
      <c r="P267" s="2177"/>
      <c r="Q267" s="2177"/>
    </row>
    <row r="268" spans="1:17" ht="15.75" customHeight="1">
      <c r="A268" s="2174"/>
      <c r="B268" s="2175"/>
      <c r="C268" s="2176"/>
      <c r="D268" s="2176"/>
      <c r="E268" s="2177"/>
      <c r="F268" s="2177"/>
      <c r="G268" s="2177"/>
      <c r="H268" s="2177"/>
      <c r="I268" s="2177"/>
      <c r="J268" s="2177"/>
      <c r="K268" s="2177"/>
      <c r="L268" s="2177"/>
      <c r="M268" s="2177"/>
      <c r="N268" s="2177"/>
      <c r="O268" s="2177"/>
      <c r="P268" s="2177"/>
      <c r="Q268" s="2177"/>
    </row>
    <row r="269" spans="1:17" ht="15.75" customHeight="1">
      <c r="A269" s="2174"/>
      <c r="B269" s="2175"/>
      <c r="C269" s="2176"/>
      <c r="D269" s="2176"/>
      <c r="E269" s="2177"/>
      <c r="F269" s="2177"/>
      <c r="G269" s="2177"/>
      <c r="H269" s="2177"/>
      <c r="I269" s="2177"/>
      <c r="J269" s="2177"/>
      <c r="K269" s="2177"/>
      <c r="L269" s="2177"/>
      <c r="M269" s="2177"/>
      <c r="N269" s="2177"/>
      <c r="O269" s="2177"/>
      <c r="P269" s="2177"/>
      <c r="Q269" s="2177"/>
    </row>
    <row r="270" spans="1:17" ht="15.75" customHeight="1">
      <c r="A270" s="2174"/>
      <c r="B270" s="2175"/>
      <c r="C270" s="2176"/>
      <c r="D270" s="2176"/>
      <c r="E270" s="2177"/>
      <c r="F270" s="2177"/>
      <c r="G270" s="2177"/>
      <c r="H270" s="2177"/>
      <c r="I270" s="2177"/>
      <c r="J270" s="2177"/>
      <c r="K270" s="2177"/>
      <c r="L270" s="2177"/>
      <c r="M270" s="2177"/>
      <c r="N270" s="2177"/>
      <c r="O270" s="2177"/>
      <c r="P270" s="2177"/>
      <c r="Q270" s="2177"/>
    </row>
    <row r="271" spans="1:17" ht="15.75" customHeight="1">
      <c r="A271" s="2174"/>
      <c r="B271" s="2175"/>
      <c r="C271" s="2176"/>
      <c r="D271" s="2176"/>
      <c r="E271" s="2177"/>
      <c r="F271" s="2177"/>
      <c r="G271" s="2177"/>
      <c r="H271" s="2177"/>
      <c r="I271" s="2177"/>
      <c r="J271" s="2177"/>
      <c r="K271" s="2177"/>
      <c r="L271" s="2177"/>
      <c r="M271" s="2177"/>
      <c r="N271" s="2177"/>
      <c r="O271" s="2177"/>
      <c r="P271" s="2177"/>
      <c r="Q271" s="2177"/>
    </row>
    <row r="272" spans="1:17" ht="15.75" customHeight="1">
      <c r="A272" s="2174"/>
      <c r="B272" s="2175"/>
      <c r="C272" s="2176"/>
      <c r="D272" s="2176"/>
      <c r="E272" s="2177"/>
      <c r="F272" s="2177"/>
      <c r="G272" s="2177"/>
      <c r="H272" s="2177"/>
      <c r="I272" s="2177"/>
      <c r="J272" s="2177"/>
      <c r="K272" s="2177"/>
      <c r="L272" s="2177"/>
      <c r="M272" s="2177"/>
      <c r="N272" s="2177"/>
      <c r="O272" s="2177"/>
      <c r="P272" s="2177"/>
      <c r="Q272" s="2177"/>
    </row>
    <row r="273" spans="1:17" ht="15.75" customHeight="1">
      <c r="A273" s="2174"/>
      <c r="B273" s="2175"/>
      <c r="C273" s="2176"/>
      <c r="D273" s="2176"/>
      <c r="E273" s="2177"/>
      <c r="F273" s="2177"/>
      <c r="G273" s="2177"/>
      <c r="H273" s="2177"/>
      <c r="I273" s="2177"/>
      <c r="J273" s="2177"/>
      <c r="K273" s="2177"/>
      <c r="L273" s="2177"/>
      <c r="M273" s="2177"/>
      <c r="N273" s="2177"/>
      <c r="O273" s="2177"/>
      <c r="P273" s="2177"/>
      <c r="Q273" s="2177"/>
    </row>
    <row r="274" spans="1:17" ht="15.75" customHeight="1">
      <c r="A274" s="2174"/>
      <c r="B274" s="2175"/>
      <c r="C274" s="2176"/>
      <c r="D274" s="2176"/>
      <c r="E274" s="2177"/>
      <c r="F274" s="2177"/>
      <c r="G274" s="2177"/>
      <c r="H274" s="2177"/>
      <c r="I274" s="2177"/>
      <c r="J274" s="2177"/>
      <c r="K274" s="2177"/>
      <c r="L274" s="2177"/>
      <c r="M274" s="2177"/>
      <c r="N274" s="2177"/>
      <c r="O274" s="2177"/>
      <c r="P274" s="2177"/>
      <c r="Q274" s="2177"/>
    </row>
    <row r="275" spans="1:17" ht="15.75" customHeight="1">
      <c r="A275" s="2174"/>
      <c r="B275" s="2175"/>
      <c r="C275" s="2176"/>
      <c r="D275" s="2176"/>
      <c r="E275" s="2177"/>
      <c r="F275" s="2177"/>
      <c r="G275" s="2177"/>
      <c r="H275" s="2177"/>
      <c r="I275" s="2177"/>
      <c r="J275" s="2177"/>
      <c r="K275" s="2177"/>
      <c r="L275" s="2177"/>
      <c r="M275" s="2177"/>
      <c r="N275" s="2177"/>
      <c r="O275" s="2177"/>
      <c r="P275" s="2177"/>
      <c r="Q275" s="2177"/>
    </row>
    <row r="276" spans="1:17" ht="15.75" customHeight="1">
      <c r="A276" s="2174"/>
      <c r="B276" s="2175"/>
      <c r="C276" s="2176"/>
      <c r="D276" s="2176"/>
      <c r="E276" s="2177"/>
      <c r="F276" s="2177"/>
      <c r="G276" s="2177"/>
      <c r="H276" s="2177"/>
      <c r="I276" s="2177"/>
      <c r="J276" s="2177"/>
      <c r="K276" s="2177"/>
      <c r="L276" s="2177"/>
      <c r="M276" s="2177"/>
      <c r="N276" s="2177"/>
      <c r="O276" s="2177"/>
      <c r="P276" s="2177"/>
      <c r="Q276" s="2177"/>
    </row>
    <row r="277" spans="1:17" ht="15.75" customHeight="1">
      <c r="A277" s="2174"/>
      <c r="B277" s="2175"/>
      <c r="C277" s="2176"/>
      <c r="D277" s="2176"/>
      <c r="E277" s="2177"/>
      <c r="F277" s="2177"/>
      <c r="G277" s="2177"/>
      <c r="H277" s="2177"/>
      <c r="I277" s="2177"/>
      <c r="J277" s="2177"/>
      <c r="K277" s="2177"/>
      <c r="L277" s="2177"/>
      <c r="M277" s="2177"/>
      <c r="N277" s="2177"/>
      <c r="O277" s="2177"/>
      <c r="P277" s="2177"/>
      <c r="Q277" s="2177"/>
    </row>
    <row r="278" spans="1:17" ht="15.75" customHeight="1">
      <c r="A278" s="2174"/>
      <c r="B278" s="2175"/>
      <c r="C278" s="2176"/>
      <c r="D278" s="2176"/>
      <c r="E278" s="2177"/>
      <c r="F278" s="2177"/>
      <c r="G278" s="2177"/>
      <c r="H278" s="2177"/>
      <c r="I278" s="2177"/>
      <c r="J278" s="2177"/>
      <c r="K278" s="2177"/>
      <c r="L278" s="2177"/>
      <c r="M278" s="2177"/>
      <c r="N278" s="2177"/>
      <c r="O278" s="2177"/>
      <c r="P278" s="2177"/>
      <c r="Q278" s="2177"/>
    </row>
    <row r="279" spans="1:17" ht="15.75" customHeight="1">
      <c r="A279" s="2174"/>
      <c r="B279" s="2175"/>
      <c r="C279" s="2176"/>
      <c r="D279" s="2176"/>
      <c r="E279" s="2177"/>
      <c r="F279" s="2177"/>
      <c r="G279" s="2177"/>
      <c r="H279" s="2177"/>
      <c r="I279" s="2177"/>
      <c r="J279" s="2177"/>
      <c r="K279" s="2177"/>
      <c r="L279" s="2177"/>
      <c r="M279" s="2177"/>
      <c r="N279" s="2177"/>
      <c r="O279" s="2177"/>
      <c r="P279" s="2177"/>
      <c r="Q279" s="2177"/>
    </row>
    <row r="280" spans="1:17" ht="15.75" customHeight="1">
      <c r="A280" s="2174"/>
      <c r="B280" s="2175"/>
      <c r="C280" s="2176"/>
      <c r="D280" s="2176"/>
      <c r="E280" s="2177"/>
      <c r="F280" s="2177"/>
      <c r="G280" s="2177"/>
      <c r="H280" s="2177"/>
      <c r="I280" s="2177"/>
      <c r="J280" s="2177"/>
      <c r="K280" s="2177"/>
      <c r="L280" s="2177"/>
      <c r="M280" s="2177"/>
      <c r="N280" s="2177"/>
      <c r="O280" s="2177"/>
      <c r="P280" s="2177"/>
      <c r="Q280" s="2177"/>
    </row>
    <row r="281" spans="1:17" ht="15.75" customHeight="1">
      <c r="A281" s="2174"/>
      <c r="B281" s="2175"/>
      <c r="C281" s="2176"/>
      <c r="D281" s="2176"/>
      <c r="E281" s="2177"/>
      <c r="F281" s="2177"/>
      <c r="G281" s="2177"/>
      <c r="H281" s="2177"/>
      <c r="I281" s="2177"/>
      <c r="J281" s="2177"/>
      <c r="K281" s="2177"/>
      <c r="L281" s="2177"/>
      <c r="M281" s="2177"/>
      <c r="N281" s="2177"/>
      <c r="O281" s="2177"/>
      <c r="P281" s="2177"/>
      <c r="Q281" s="2177"/>
    </row>
    <row r="282" spans="1:17" ht="15.75" customHeight="1">
      <c r="A282" s="2174"/>
      <c r="B282" s="2175"/>
      <c r="C282" s="2176"/>
      <c r="D282" s="2176"/>
      <c r="E282" s="2177"/>
      <c r="F282" s="2177"/>
      <c r="G282" s="2177"/>
      <c r="H282" s="2177"/>
      <c r="I282" s="2177"/>
      <c r="J282" s="2177"/>
      <c r="K282" s="2177"/>
      <c r="L282" s="2177"/>
      <c r="M282" s="2177"/>
      <c r="N282" s="2177"/>
      <c r="O282" s="2177"/>
      <c r="P282" s="2177"/>
      <c r="Q282" s="2177"/>
    </row>
    <row r="283" spans="1:17" ht="15.75" customHeight="1">
      <c r="A283" s="2174"/>
      <c r="B283" s="2175"/>
      <c r="C283" s="2176"/>
      <c r="D283" s="2176"/>
      <c r="E283" s="2177"/>
      <c r="F283" s="2177"/>
      <c r="G283" s="2177"/>
      <c r="H283" s="2177"/>
      <c r="I283" s="2177"/>
      <c r="J283" s="2177"/>
      <c r="K283" s="2177"/>
      <c r="L283" s="2177"/>
      <c r="M283" s="2177"/>
      <c r="N283" s="2177"/>
      <c r="O283" s="2177"/>
      <c r="P283" s="2177"/>
      <c r="Q283" s="2177"/>
    </row>
    <row r="284" spans="1:17" ht="15.75" customHeight="1">
      <c r="A284" s="2174"/>
      <c r="B284" s="2175"/>
      <c r="C284" s="2176"/>
      <c r="D284" s="2176"/>
      <c r="E284" s="2177"/>
      <c r="F284" s="2177"/>
      <c r="G284" s="2177"/>
      <c r="H284" s="2177"/>
      <c r="I284" s="2177"/>
      <c r="J284" s="2177"/>
      <c r="K284" s="2177"/>
      <c r="L284" s="2177"/>
      <c r="M284" s="2177"/>
      <c r="N284" s="2177"/>
      <c r="O284" s="2177"/>
      <c r="P284" s="2177"/>
      <c r="Q284" s="2177"/>
    </row>
    <row r="285" spans="1:17" ht="15.75" customHeight="1">
      <c r="A285" s="2174"/>
      <c r="B285" s="2175"/>
      <c r="C285" s="2176"/>
      <c r="D285" s="2176"/>
      <c r="E285" s="2177"/>
      <c r="F285" s="2177"/>
      <c r="G285" s="2177"/>
      <c r="H285" s="2177"/>
      <c r="I285" s="2177"/>
      <c r="J285" s="2177"/>
      <c r="K285" s="2177"/>
      <c r="L285" s="2177"/>
      <c r="M285" s="2177"/>
      <c r="N285" s="2177"/>
      <c r="O285" s="2177"/>
      <c r="P285" s="2177"/>
      <c r="Q285" s="2177"/>
    </row>
    <row r="286" spans="1:17" ht="15.75" customHeight="1">
      <c r="A286" s="2174"/>
      <c r="B286" s="2175"/>
      <c r="C286" s="2176"/>
      <c r="D286" s="2176"/>
      <c r="E286" s="2177"/>
      <c r="F286" s="2177"/>
      <c r="G286" s="2177"/>
      <c r="H286" s="2177"/>
      <c r="I286" s="2177"/>
      <c r="J286" s="2177"/>
      <c r="K286" s="2177"/>
      <c r="L286" s="2177"/>
      <c r="M286" s="2177"/>
      <c r="N286" s="2177"/>
      <c r="O286" s="2177"/>
      <c r="P286" s="2177"/>
      <c r="Q286" s="2177"/>
    </row>
    <row r="287" spans="1:17" ht="15.75" customHeight="1">
      <c r="A287" s="2174"/>
      <c r="B287" s="2175"/>
      <c r="C287" s="2176"/>
      <c r="D287" s="2176"/>
      <c r="E287" s="2177"/>
      <c r="F287" s="2177"/>
      <c r="G287" s="2177"/>
      <c r="H287" s="2177"/>
      <c r="I287" s="2177"/>
      <c r="J287" s="2177"/>
      <c r="K287" s="2177"/>
      <c r="L287" s="2177"/>
      <c r="M287" s="2177"/>
      <c r="N287" s="2177"/>
      <c r="O287" s="2177"/>
      <c r="P287" s="2177"/>
      <c r="Q287" s="2177"/>
    </row>
    <row r="288" spans="1:17" ht="15.75" customHeight="1">
      <c r="A288" s="2174"/>
      <c r="B288" s="2175"/>
      <c r="C288" s="2176"/>
      <c r="D288" s="2176"/>
      <c r="E288" s="2177"/>
      <c r="F288" s="2177"/>
      <c r="G288" s="2177"/>
      <c r="H288" s="2177"/>
      <c r="I288" s="2177"/>
      <c r="J288" s="2177"/>
      <c r="K288" s="2177"/>
      <c r="L288" s="2177"/>
      <c r="M288" s="2177"/>
      <c r="N288" s="2177"/>
      <c r="O288" s="2177"/>
      <c r="P288" s="2177"/>
      <c r="Q288" s="2177"/>
    </row>
    <row r="289" spans="1:17" ht="15.75" customHeight="1">
      <c r="A289" s="2174"/>
      <c r="B289" s="2175"/>
      <c r="C289" s="2176"/>
      <c r="D289" s="2176"/>
      <c r="E289" s="2177"/>
      <c r="F289" s="2177"/>
      <c r="G289" s="2177"/>
      <c r="H289" s="2177"/>
      <c r="I289" s="2177"/>
      <c r="J289" s="2177"/>
      <c r="K289" s="2177"/>
      <c r="L289" s="2177"/>
      <c r="M289" s="2177"/>
      <c r="N289" s="2177"/>
      <c r="O289" s="2177"/>
      <c r="P289" s="2177"/>
      <c r="Q289" s="2177"/>
    </row>
    <row r="290" spans="1:17" ht="15.75" customHeight="1">
      <c r="A290" s="2174"/>
      <c r="B290" s="2175"/>
      <c r="C290" s="2176"/>
      <c r="D290" s="2176"/>
      <c r="E290" s="2177"/>
      <c r="F290" s="2177"/>
      <c r="G290" s="2177"/>
      <c r="H290" s="2177"/>
      <c r="I290" s="2177"/>
      <c r="J290" s="2177"/>
      <c r="K290" s="2177"/>
      <c r="L290" s="2177"/>
      <c r="M290" s="2177"/>
      <c r="N290" s="2177"/>
      <c r="O290" s="2177"/>
      <c r="P290" s="2177"/>
      <c r="Q290" s="2177"/>
    </row>
    <row r="291" spans="1:17" ht="15.75" customHeight="1">
      <c r="A291" s="2174"/>
      <c r="B291" s="2175"/>
      <c r="C291" s="2176"/>
      <c r="D291" s="2176"/>
      <c r="E291" s="2177"/>
      <c r="F291" s="2177"/>
      <c r="G291" s="2177"/>
      <c r="H291" s="2177"/>
      <c r="I291" s="2177"/>
      <c r="J291" s="2177"/>
      <c r="K291" s="2177"/>
      <c r="L291" s="2177"/>
      <c r="M291" s="2177"/>
      <c r="N291" s="2177"/>
      <c r="O291" s="2177"/>
      <c r="P291" s="2177"/>
      <c r="Q291" s="2177"/>
    </row>
    <row r="292" spans="1:17" ht="15.75" customHeight="1">
      <c r="A292" s="2174"/>
      <c r="B292" s="2175"/>
      <c r="C292" s="2176"/>
      <c r="D292" s="2176"/>
      <c r="E292" s="2177"/>
      <c r="F292" s="2177"/>
      <c r="G292" s="2177"/>
      <c r="H292" s="2177"/>
      <c r="I292" s="2177"/>
      <c r="J292" s="2177"/>
      <c r="K292" s="2177"/>
      <c r="L292" s="2177"/>
      <c r="M292" s="2177"/>
      <c r="N292" s="2177"/>
      <c r="O292" s="2177"/>
      <c r="P292" s="2177"/>
      <c r="Q292" s="2177"/>
    </row>
    <row r="293" spans="1:17" ht="15.75" customHeight="1">
      <c r="A293" s="2174"/>
      <c r="B293" s="2175"/>
      <c r="C293" s="2176"/>
      <c r="D293" s="2176"/>
      <c r="E293" s="2177"/>
      <c r="F293" s="2177"/>
      <c r="G293" s="2177"/>
      <c r="H293" s="2177"/>
      <c r="I293" s="2177"/>
      <c r="J293" s="2177"/>
      <c r="K293" s="2177"/>
      <c r="L293" s="2177"/>
      <c r="M293" s="2177"/>
      <c r="N293" s="2177"/>
      <c r="O293" s="2177"/>
      <c r="P293" s="2177"/>
      <c r="Q293" s="2177"/>
    </row>
    <row r="294" spans="1:17" ht="15.75" customHeight="1">
      <c r="A294" s="2174"/>
      <c r="B294" s="2175"/>
      <c r="C294" s="2176"/>
      <c r="D294" s="2176"/>
      <c r="E294" s="2177"/>
      <c r="F294" s="2177"/>
      <c r="G294" s="2177"/>
      <c r="H294" s="2177"/>
      <c r="I294" s="2177"/>
      <c r="J294" s="2177"/>
      <c r="K294" s="2177"/>
      <c r="L294" s="2177"/>
      <c r="M294" s="2177"/>
      <c r="N294" s="2177"/>
      <c r="O294" s="2177"/>
      <c r="P294" s="2177"/>
      <c r="Q294" s="2177"/>
    </row>
    <row r="295" spans="1:17" ht="15.75" customHeight="1">
      <c r="A295" s="2174"/>
      <c r="B295" s="2175"/>
      <c r="C295" s="2176"/>
      <c r="D295" s="2176"/>
      <c r="E295" s="2177"/>
      <c r="F295" s="2177"/>
      <c r="G295" s="2177"/>
      <c r="H295" s="2177"/>
      <c r="I295" s="2177"/>
      <c r="J295" s="2177"/>
      <c r="K295" s="2177"/>
      <c r="L295" s="2177"/>
      <c r="M295" s="2177"/>
      <c r="N295" s="2177"/>
      <c r="O295" s="2177"/>
      <c r="P295" s="2177"/>
      <c r="Q295" s="2177"/>
    </row>
    <row r="296" spans="1:17" ht="15.75" customHeight="1">
      <c r="A296" s="2174"/>
      <c r="B296" s="2175"/>
      <c r="C296" s="2176"/>
      <c r="D296" s="2176"/>
      <c r="E296" s="2177"/>
      <c r="F296" s="2177"/>
      <c r="G296" s="2177"/>
      <c r="H296" s="2177"/>
      <c r="I296" s="2177"/>
      <c r="J296" s="2177"/>
      <c r="K296" s="2177"/>
      <c r="L296" s="2177"/>
      <c r="M296" s="2177"/>
      <c r="N296" s="2177"/>
      <c r="O296" s="2177"/>
      <c r="P296" s="2177"/>
      <c r="Q296" s="2177"/>
    </row>
    <row r="297" spans="1:17" ht="15.75" customHeight="1">
      <c r="A297" s="2174"/>
      <c r="B297" s="2175"/>
      <c r="C297" s="2176"/>
      <c r="D297" s="2176"/>
      <c r="E297" s="2177"/>
      <c r="F297" s="2177"/>
      <c r="G297" s="2177"/>
      <c r="H297" s="2177"/>
      <c r="I297" s="2177"/>
      <c r="J297" s="2177"/>
      <c r="K297" s="2177"/>
      <c r="L297" s="2177"/>
      <c r="M297" s="2177"/>
      <c r="N297" s="2177"/>
      <c r="O297" s="2177"/>
      <c r="P297" s="2177"/>
      <c r="Q297" s="2177"/>
    </row>
    <row r="298" spans="1:17" ht="15.75" customHeight="1">
      <c r="A298" s="2174"/>
      <c r="B298" s="2175"/>
      <c r="C298" s="2176"/>
      <c r="D298" s="2176"/>
      <c r="E298" s="2177"/>
      <c r="F298" s="2177"/>
      <c r="G298" s="2177"/>
      <c r="H298" s="2177"/>
      <c r="I298" s="2177"/>
      <c r="J298" s="2177"/>
      <c r="K298" s="2177"/>
      <c r="L298" s="2177"/>
      <c r="M298" s="2177"/>
      <c r="N298" s="2177"/>
      <c r="O298" s="2177"/>
      <c r="P298" s="2177"/>
      <c r="Q298" s="2177"/>
    </row>
    <row r="299" spans="1:17" ht="15.75" customHeight="1">
      <c r="A299" s="2174"/>
      <c r="B299" s="2175"/>
      <c r="C299" s="2176"/>
      <c r="D299" s="2176"/>
      <c r="E299" s="2177"/>
      <c r="F299" s="2177"/>
      <c r="G299" s="2177"/>
      <c r="H299" s="2177"/>
      <c r="I299" s="2177"/>
      <c r="J299" s="2177"/>
      <c r="K299" s="2177"/>
      <c r="L299" s="2177"/>
      <c r="M299" s="2177"/>
      <c r="N299" s="2177"/>
      <c r="O299" s="2177"/>
      <c r="P299" s="2177"/>
      <c r="Q299" s="2177"/>
    </row>
    <row r="300" spans="1:17" ht="15.75" customHeight="1">
      <c r="A300" s="2174"/>
      <c r="B300" s="2175"/>
      <c r="C300" s="2176"/>
      <c r="D300" s="2176"/>
      <c r="E300" s="2177"/>
      <c r="F300" s="2177"/>
      <c r="G300" s="2177"/>
      <c r="H300" s="2177"/>
      <c r="I300" s="2177"/>
      <c r="J300" s="2177"/>
      <c r="K300" s="2177"/>
      <c r="L300" s="2177"/>
      <c r="M300" s="2177"/>
      <c r="N300" s="2177"/>
      <c r="O300" s="2177"/>
      <c r="P300" s="2177"/>
      <c r="Q300" s="2177"/>
    </row>
    <row r="301" spans="1:17" ht="15.75" customHeight="1">
      <c r="A301" s="2174"/>
      <c r="B301" s="2175"/>
      <c r="C301" s="2176"/>
      <c r="D301" s="2176"/>
      <c r="E301" s="2177"/>
      <c r="F301" s="2177"/>
      <c r="G301" s="2177"/>
      <c r="H301" s="2177"/>
      <c r="I301" s="2177"/>
      <c r="J301" s="2177"/>
      <c r="K301" s="2177"/>
      <c r="L301" s="2177"/>
      <c r="M301" s="2177"/>
      <c r="N301" s="2177"/>
      <c r="O301" s="2177"/>
      <c r="P301" s="2177"/>
      <c r="Q301" s="2177"/>
    </row>
    <row r="302" spans="1:17" ht="15.75" customHeight="1">
      <c r="A302" s="2174"/>
      <c r="B302" s="2175"/>
      <c r="C302" s="2176"/>
      <c r="D302" s="2176"/>
      <c r="E302" s="2177"/>
      <c r="F302" s="2177"/>
      <c r="G302" s="2177"/>
      <c r="H302" s="2177"/>
      <c r="I302" s="2177"/>
      <c r="J302" s="2177"/>
      <c r="K302" s="2177"/>
      <c r="L302" s="2177"/>
      <c r="M302" s="2177"/>
      <c r="N302" s="2177"/>
      <c r="O302" s="2177"/>
      <c r="P302" s="2177"/>
      <c r="Q302" s="2177"/>
    </row>
    <row r="303" spans="1:17" ht="15.75" customHeight="1">
      <c r="A303" s="2174"/>
      <c r="B303" s="2175"/>
      <c r="C303" s="2176"/>
      <c r="D303" s="2176"/>
      <c r="E303" s="2177"/>
      <c r="F303" s="2177"/>
      <c r="G303" s="2177"/>
      <c r="H303" s="2177"/>
      <c r="I303" s="2177"/>
      <c r="J303" s="2177"/>
      <c r="K303" s="2177"/>
      <c r="L303" s="2177"/>
      <c r="M303" s="2177"/>
      <c r="N303" s="2177"/>
      <c r="O303" s="2177"/>
      <c r="P303" s="2177"/>
      <c r="Q303" s="2177"/>
    </row>
    <row r="304" spans="1:17" ht="15.75" customHeight="1">
      <c r="A304" s="2174"/>
      <c r="B304" s="2175"/>
      <c r="C304" s="2176"/>
      <c r="D304" s="2176"/>
      <c r="E304" s="2177"/>
      <c r="F304" s="2177"/>
      <c r="G304" s="2177"/>
      <c r="H304" s="2177"/>
      <c r="I304" s="2177"/>
      <c r="J304" s="2177"/>
      <c r="K304" s="2177"/>
      <c r="L304" s="2177"/>
      <c r="M304" s="2177"/>
      <c r="N304" s="2177"/>
      <c r="O304" s="2177"/>
      <c r="P304" s="2177"/>
      <c r="Q304" s="2177"/>
    </row>
    <row r="305" spans="1:17" ht="15.75" customHeight="1">
      <c r="A305" s="2174"/>
      <c r="B305" s="2175"/>
      <c r="C305" s="2176"/>
      <c r="D305" s="2176"/>
      <c r="E305" s="2177"/>
      <c r="F305" s="2177"/>
      <c r="G305" s="2177"/>
      <c r="H305" s="2177"/>
      <c r="I305" s="2177"/>
      <c r="J305" s="2177"/>
      <c r="K305" s="2177"/>
      <c r="L305" s="2177"/>
      <c r="M305" s="2177"/>
      <c r="N305" s="2177"/>
      <c r="O305" s="2177"/>
      <c r="P305" s="2177"/>
      <c r="Q305" s="2177"/>
    </row>
    <row r="306" spans="1:17" ht="15.75" customHeight="1">
      <c r="A306" s="2174"/>
      <c r="B306" s="2175"/>
      <c r="C306" s="2176"/>
      <c r="D306" s="2176"/>
      <c r="E306" s="2177"/>
      <c r="F306" s="2177"/>
      <c r="G306" s="2177"/>
      <c r="H306" s="2177"/>
      <c r="I306" s="2177"/>
      <c r="J306" s="2177"/>
      <c r="K306" s="2177"/>
      <c r="L306" s="2177"/>
      <c r="M306" s="2177"/>
      <c r="N306" s="2177"/>
      <c r="O306" s="2177"/>
      <c r="P306" s="2177"/>
      <c r="Q306" s="2177"/>
    </row>
    <row r="307" spans="1:17" ht="15.75" customHeight="1">
      <c r="A307" s="2174"/>
      <c r="B307" s="2175"/>
      <c r="C307" s="2176"/>
      <c r="D307" s="2176"/>
      <c r="E307" s="2177"/>
      <c r="F307" s="2177"/>
      <c r="G307" s="2177"/>
      <c r="H307" s="2177"/>
      <c r="I307" s="2177"/>
      <c r="J307" s="2177"/>
      <c r="K307" s="2177"/>
      <c r="L307" s="2177"/>
      <c r="M307" s="2177"/>
      <c r="N307" s="2177"/>
      <c r="O307" s="2177"/>
      <c r="P307" s="2177"/>
      <c r="Q307" s="2177"/>
    </row>
    <row r="308" spans="1:17" ht="15.75" customHeight="1">
      <c r="A308" s="2174"/>
      <c r="B308" s="2175"/>
      <c r="C308" s="2176"/>
      <c r="D308" s="2176"/>
      <c r="E308" s="2177"/>
      <c r="F308" s="2177"/>
      <c r="G308" s="2177"/>
      <c r="H308" s="2177"/>
      <c r="I308" s="2177"/>
      <c r="J308" s="2177"/>
      <c r="K308" s="2177"/>
      <c r="L308" s="2177"/>
      <c r="M308" s="2177"/>
      <c r="N308" s="2177"/>
      <c r="O308" s="2177"/>
      <c r="P308" s="2177"/>
      <c r="Q308" s="2177"/>
    </row>
    <row r="309" spans="1:17" ht="15.75" customHeight="1">
      <c r="A309" s="2174"/>
      <c r="B309" s="2175"/>
      <c r="C309" s="2176"/>
      <c r="D309" s="2176"/>
      <c r="E309" s="2177"/>
      <c r="F309" s="2177"/>
      <c r="G309" s="2177"/>
      <c r="H309" s="2177"/>
      <c r="I309" s="2177"/>
      <c r="J309" s="2177"/>
      <c r="K309" s="2177"/>
      <c r="L309" s="2177"/>
      <c r="M309" s="2177"/>
      <c r="N309" s="2177"/>
      <c r="O309" s="2177"/>
      <c r="P309" s="2177"/>
      <c r="Q309" s="2177"/>
    </row>
    <row r="310" spans="1:17" ht="15.75" customHeight="1">
      <c r="A310" s="2174"/>
      <c r="B310" s="2175"/>
      <c r="C310" s="2176"/>
      <c r="D310" s="2176"/>
      <c r="E310" s="2177"/>
      <c r="F310" s="2177"/>
      <c r="G310" s="2177"/>
      <c r="H310" s="2177"/>
      <c r="I310" s="2177"/>
      <c r="J310" s="2177"/>
      <c r="K310" s="2177"/>
      <c r="L310" s="2177"/>
      <c r="M310" s="2177"/>
      <c r="N310" s="2177"/>
      <c r="O310" s="2177"/>
      <c r="P310" s="2177"/>
      <c r="Q310" s="2177"/>
    </row>
    <row r="311" spans="1:17" ht="15.75" customHeight="1">
      <c r="A311" s="2174"/>
      <c r="B311" s="2175"/>
      <c r="C311" s="2176"/>
      <c r="D311" s="2176"/>
      <c r="E311" s="2177"/>
      <c r="F311" s="2177"/>
      <c r="G311" s="2177"/>
      <c r="H311" s="2177"/>
      <c r="I311" s="2177"/>
      <c r="J311" s="2177"/>
      <c r="K311" s="2177"/>
      <c r="L311" s="2177"/>
      <c r="M311" s="2177"/>
      <c r="N311" s="2177"/>
      <c r="O311" s="2177"/>
      <c r="P311" s="2177"/>
      <c r="Q311" s="2177"/>
    </row>
    <row r="312" spans="1:17" ht="15.75" customHeight="1">
      <c r="A312" s="2174"/>
      <c r="B312" s="2175"/>
      <c r="C312" s="2176"/>
      <c r="D312" s="2176"/>
      <c r="E312" s="2177"/>
      <c r="F312" s="2177"/>
      <c r="G312" s="2177"/>
      <c r="H312" s="2177"/>
      <c r="I312" s="2177"/>
      <c r="J312" s="2177"/>
      <c r="K312" s="2177"/>
      <c r="L312" s="2177"/>
      <c r="M312" s="2177"/>
      <c r="N312" s="2177"/>
      <c r="O312" s="2177"/>
      <c r="P312" s="2177"/>
      <c r="Q312" s="2177"/>
    </row>
    <row r="313" spans="1:17" ht="15.75" customHeight="1">
      <c r="A313" s="2174"/>
      <c r="B313" s="2175"/>
      <c r="C313" s="2176"/>
      <c r="D313" s="2176"/>
      <c r="E313" s="2177"/>
      <c r="F313" s="2177"/>
      <c r="G313" s="2177"/>
      <c r="H313" s="2177"/>
      <c r="I313" s="2177"/>
      <c r="J313" s="2177"/>
      <c r="K313" s="2177"/>
      <c r="L313" s="2177"/>
      <c r="M313" s="2177"/>
      <c r="N313" s="2177"/>
      <c r="O313" s="2177"/>
      <c r="P313" s="2177"/>
      <c r="Q313" s="2177"/>
    </row>
    <row r="314" spans="1:17" ht="15.75" customHeight="1">
      <c r="A314" s="2174"/>
      <c r="B314" s="2175"/>
      <c r="C314" s="2176"/>
      <c r="D314" s="2176"/>
      <c r="E314" s="2177"/>
      <c r="F314" s="2177"/>
      <c r="G314" s="2177"/>
      <c r="H314" s="2177"/>
      <c r="I314" s="2177"/>
      <c r="J314" s="2177"/>
      <c r="K314" s="2177"/>
      <c r="L314" s="2177"/>
      <c r="M314" s="2177"/>
      <c r="N314" s="2177"/>
      <c r="O314" s="2177"/>
      <c r="P314" s="2177"/>
      <c r="Q314" s="2177"/>
    </row>
    <row r="315" spans="1:17" ht="15.75" customHeight="1">
      <c r="A315" s="2174"/>
      <c r="B315" s="2175"/>
      <c r="C315" s="2176"/>
      <c r="D315" s="2176"/>
      <c r="E315" s="2177"/>
      <c r="F315" s="2177"/>
      <c r="G315" s="2177"/>
      <c r="H315" s="2177"/>
      <c r="I315" s="2177"/>
      <c r="J315" s="2177"/>
      <c r="K315" s="2177"/>
      <c r="L315" s="2177"/>
      <c r="M315" s="2177"/>
      <c r="N315" s="2177"/>
      <c r="O315" s="2177"/>
      <c r="P315" s="2177"/>
      <c r="Q315" s="2177"/>
    </row>
    <row r="316" spans="1:17" ht="15.75" customHeight="1">
      <c r="A316" s="2174"/>
      <c r="B316" s="2175"/>
      <c r="C316" s="2176"/>
      <c r="D316" s="2176"/>
      <c r="E316" s="2177"/>
      <c r="F316" s="2177"/>
      <c r="G316" s="2177"/>
      <c r="H316" s="2177"/>
      <c r="I316" s="2177"/>
      <c r="J316" s="2177"/>
      <c r="K316" s="2177"/>
      <c r="L316" s="2177"/>
      <c r="M316" s="2177"/>
      <c r="N316" s="2177"/>
      <c r="O316" s="2177"/>
      <c r="P316" s="2177"/>
      <c r="Q316" s="2177"/>
    </row>
    <row r="317" spans="1:17" ht="15.75" customHeight="1">
      <c r="A317" s="2174"/>
      <c r="B317" s="2175"/>
      <c r="C317" s="2176"/>
      <c r="D317" s="2176"/>
      <c r="E317" s="2177"/>
      <c r="F317" s="2177"/>
      <c r="G317" s="2177"/>
      <c r="H317" s="2177"/>
      <c r="I317" s="2177"/>
      <c r="J317" s="2177"/>
      <c r="K317" s="2177"/>
      <c r="L317" s="2177"/>
      <c r="M317" s="2177"/>
      <c r="N317" s="2177"/>
      <c r="O317" s="2177"/>
      <c r="P317" s="2177"/>
      <c r="Q317" s="2177"/>
    </row>
    <row r="318" spans="1:17" ht="15.75" customHeight="1">
      <c r="A318" s="2174"/>
      <c r="B318" s="2175"/>
      <c r="C318" s="2176"/>
      <c r="D318" s="2176"/>
      <c r="E318" s="2177"/>
      <c r="F318" s="2177"/>
      <c r="G318" s="2177"/>
      <c r="H318" s="2177"/>
      <c r="I318" s="2177"/>
      <c r="J318" s="2177"/>
      <c r="K318" s="2177"/>
      <c r="L318" s="2177"/>
      <c r="M318" s="2177"/>
      <c r="N318" s="2177"/>
      <c r="O318" s="2177"/>
      <c r="P318" s="2177"/>
      <c r="Q318" s="2177"/>
    </row>
    <row r="319" spans="1:17" ht="15.75" customHeight="1">
      <c r="A319" s="2174"/>
      <c r="B319" s="2175"/>
      <c r="C319" s="2176"/>
      <c r="D319" s="2176"/>
      <c r="E319" s="2177"/>
      <c r="F319" s="2177"/>
      <c r="G319" s="2177"/>
      <c r="H319" s="2177"/>
      <c r="I319" s="2177"/>
      <c r="J319" s="2177"/>
      <c r="K319" s="2177"/>
      <c r="L319" s="2177"/>
      <c r="M319" s="2177"/>
      <c r="N319" s="2177"/>
      <c r="O319" s="2177"/>
      <c r="P319" s="2177"/>
      <c r="Q319" s="2177"/>
    </row>
    <row r="320" spans="1:17" ht="15.75" customHeight="1">
      <c r="A320" s="2174"/>
      <c r="B320" s="2175"/>
      <c r="C320" s="2176"/>
      <c r="D320" s="2176"/>
      <c r="E320" s="2177"/>
      <c r="F320" s="2177"/>
      <c r="G320" s="2177"/>
      <c r="H320" s="2177"/>
      <c r="I320" s="2177"/>
      <c r="J320" s="2177"/>
      <c r="K320" s="2177"/>
      <c r="L320" s="2177"/>
      <c r="M320" s="2177"/>
      <c r="N320" s="2177"/>
      <c r="O320" s="2177"/>
      <c r="P320" s="2177"/>
      <c r="Q320" s="2177"/>
    </row>
    <row r="321" spans="1:17" ht="15.75" customHeight="1">
      <c r="A321" s="2174"/>
      <c r="B321" s="2175"/>
      <c r="C321" s="2176"/>
      <c r="D321" s="2176"/>
      <c r="E321" s="2177"/>
      <c r="F321" s="2177"/>
      <c r="G321" s="2177"/>
      <c r="H321" s="2177"/>
      <c r="I321" s="2177"/>
      <c r="J321" s="2177"/>
      <c r="K321" s="2177"/>
      <c r="L321" s="2177"/>
      <c r="M321" s="2177"/>
      <c r="N321" s="2177"/>
      <c r="O321" s="2177"/>
      <c r="P321" s="2177"/>
      <c r="Q321" s="2177"/>
    </row>
    <row r="322" spans="1:17" ht="15.75" customHeight="1">
      <c r="A322" s="2174"/>
      <c r="B322" s="2175"/>
      <c r="C322" s="2176"/>
      <c r="D322" s="2176"/>
      <c r="E322" s="2177"/>
      <c r="F322" s="2177"/>
      <c r="G322" s="2177"/>
      <c r="H322" s="2177"/>
      <c r="I322" s="2177"/>
      <c r="J322" s="2177"/>
      <c r="K322" s="2177"/>
      <c r="L322" s="2177"/>
      <c r="M322" s="2177"/>
      <c r="N322" s="2177"/>
      <c r="O322" s="2177"/>
      <c r="P322" s="2177"/>
      <c r="Q322" s="2177"/>
    </row>
    <row r="323" spans="1:17" ht="15.75" customHeight="1">
      <c r="A323" s="2174"/>
      <c r="B323" s="2175"/>
      <c r="C323" s="2176"/>
      <c r="D323" s="2176"/>
      <c r="E323" s="2177"/>
      <c r="F323" s="2177"/>
      <c r="G323" s="2177"/>
      <c r="H323" s="2177"/>
      <c r="I323" s="2177"/>
      <c r="J323" s="2177"/>
      <c r="K323" s="2177"/>
      <c r="L323" s="2177"/>
      <c r="M323" s="2177"/>
      <c r="N323" s="2177"/>
      <c r="O323" s="2177"/>
      <c r="P323" s="2177"/>
      <c r="Q323" s="2177"/>
    </row>
    <row r="324" spans="1:17" ht="15.75" customHeight="1">
      <c r="A324" s="2174"/>
      <c r="B324" s="2175"/>
      <c r="C324" s="2176"/>
      <c r="D324" s="2176"/>
      <c r="E324" s="2177"/>
      <c r="F324" s="2177"/>
      <c r="G324" s="2177"/>
      <c r="H324" s="2177"/>
      <c r="I324" s="2177"/>
      <c r="J324" s="2177"/>
      <c r="K324" s="2177"/>
      <c r="L324" s="2177"/>
      <c r="M324" s="2177"/>
      <c r="N324" s="2177"/>
      <c r="O324" s="2177"/>
      <c r="P324" s="2177"/>
      <c r="Q324" s="2177"/>
    </row>
    <row r="325" spans="1:17" ht="15.75" customHeight="1">
      <c r="A325" s="2174"/>
      <c r="B325" s="2175"/>
      <c r="C325" s="2176"/>
      <c r="D325" s="2176"/>
      <c r="E325" s="2177"/>
      <c r="F325" s="2177"/>
      <c r="G325" s="2177"/>
      <c r="H325" s="2177"/>
      <c r="I325" s="2177"/>
      <c r="J325" s="2177"/>
      <c r="K325" s="2177"/>
      <c r="L325" s="2177"/>
      <c r="M325" s="2177"/>
      <c r="N325" s="2177"/>
      <c r="O325" s="2177"/>
      <c r="P325" s="2177"/>
      <c r="Q325" s="2177"/>
    </row>
    <row r="326" spans="1:17" ht="15.75" customHeight="1">
      <c r="A326" s="2174"/>
      <c r="B326" s="2175"/>
      <c r="C326" s="2176"/>
      <c r="D326" s="2176"/>
      <c r="E326" s="2177"/>
      <c r="F326" s="2177"/>
      <c r="G326" s="2177"/>
      <c r="H326" s="2177"/>
      <c r="I326" s="2177"/>
      <c r="J326" s="2177"/>
      <c r="K326" s="2177"/>
      <c r="L326" s="2177"/>
      <c r="M326" s="2177"/>
      <c r="N326" s="2177"/>
      <c r="O326" s="2177"/>
      <c r="P326" s="2177"/>
      <c r="Q326" s="2177"/>
    </row>
    <row r="327" spans="1:17" ht="15.75" customHeight="1">
      <c r="A327" s="2174"/>
      <c r="B327" s="2175"/>
      <c r="C327" s="2176"/>
      <c r="D327" s="2176"/>
      <c r="E327" s="2177"/>
      <c r="F327" s="2177"/>
      <c r="G327" s="2177"/>
      <c r="H327" s="2177"/>
      <c r="I327" s="2177"/>
      <c r="J327" s="2177"/>
      <c r="K327" s="2177"/>
      <c r="L327" s="2177"/>
      <c r="M327" s="2177"/>
      <c r="N327" s="2177"/>
      <c r="O327" s="2177"/>
      <c r="P327" s="2177"/>
      <c r="Q327" s="2177"/>
    </row>
    <row r="328" spans="1:17" ht="15.75" customHeight="1">
      <c r="A328" s="2174"/>
      <c r="B328" s="2175"/>
      <c r="C328" s="2176"/>
      <c r="D328" s="2176"/>
      <c r="E328" s="2177"/>
      <c r="F328" s="2177"/>
      <c r="G328" s="2177"/>
      <c r="H328" s="2177"/>
      <c r="I328" s="2177"/>
      <c r="J328" s="2177"/>
      <c r="K328" s="2177"/>
      <c r="L328" s="2177"/>
      <c r="M328" s="2177"/>
      <c r="N328" s="2177"/>
      <c r="O328" s="2177"/>
      <c r="P328" s="2177"/>
      <c r="Q328" s="2177"/>
    </row>
    <row r="329" spans="1:17" ht="15.75" customHeight="1">
      <c r="A329" s="2174"/>
      <c r="B329" s="2175"/>
      <c r="C329" s="2176"/>
      <c r="D329" s="2176"/>
      <c r="E329" s="2177"/>
      <c r="F329" s="2177"/>
      <c r="G329" s="2177"/>
      <c r="H329" s="2177"/>
      <c r="I329" s="2177"/>
      <c r="J329" s="2177"/>
      <c r="K329" s="2177"/>
      <c r="L329" s="2177"/>
      <c r="M329" s="2177"/>
      <c r="N329" s="2177"/>
      <c r="O329" s="2177"/>
      <c r="P329" s="2177"/>
      <c r="Q329" s="2177"/>
    </row>
    <row r="330" spans="1:17" ht="15.75" customHeight="1">
      <c r="A330" s="2174"/>
      <c r="B330" s="2175"/>
      <c r="C330" s="2176"/>
      <c r="D330" s="2176"/>
      <c r="E330" s="2177"/>
      <c r="F330" s="2177"/>
      <c r="G330" s="2177"/>
      <c r="H330" s="2177"/>
      <c r="I330" s="2177"/>
      <c r="J330" s="2177"/>
      <c r="K330" s="2177"/>
      <c r="L330" s="2177"/>
      <c r="M330" s="2177"/>
      <c r="N330" s="2177"/>
      <c r="O330" s="2177"/>
      <c r="P330" s="2177"/>
      <c r="Q330" s="2177"/>
    </row>
    <row r="331" spans="1:17" ht="15.75" customHeight="1">
      <c r="A331" s="2174"/>
      <c r="B331" s="2175"/>
      <c r="C331" s="2176"/>
      <c r="D331" s="2176"/>
      <c r="E331" s="2177"/>
      <c r="F331" s="2177"/>
      <c r="G331" s="2177"/>
      <c r="H331" s="2177"/>
      <c r="I331" s="2177"/>
      <c r="J331" s="2177"/>
      <c r="K331" s="2177"/>
      <c r="L331" s="2177"/>
      <c r="M331" s="2177"/>
      <c r="N331" s="2177"/>
      <c r="O331" s="2177"/>
      <c r="P331" s="2177"/>
      <c r="Q331" s="2177"/>
    </row>
    <row r="332" spans="1:17" ht="15.75" customHeight="1">
      <c r="A332" s="2174"/>
      <c r="B332" s="2175"/>
      <c r="C332" s="2176"/>
      <c r="D332" s="2176"/>
      <c r="E332" s="2177"/>
      <c r="F332" s="2177"/>
      <c r="G332" s="2177"/>
      <c r="H332" s="2177"/>
      <c r="I332" s="2177"/>
      <c r="J332" s="2177"/>
      <c r="K332" s="2177"/>
      <c r="L332" s="2177"/>
      <c r="M332" s="2177"/>
      <c r="N332" s="2177"/>
      <c r="O332" s="2177"/>
      <c r="P332" s="2177"/>
      <c r="Q332" s="2177"/>
    </row>
    <row r="333" spans="1:17" ht="15.75" customHeight="1">
      <c r="A333" s="2174"/>
      <c r="B333" s="2175"/>
      <c r="C333" s="2176"/>
      <c r="D333" s="2176"/>
      <c r="E333" s="2177"/>
      <c r="F333" s="2177"/>
      <c r="G333" s="2177"/>
      <c r="H333" s="2177"/>
      <c r="I333" s="2177"/>
      <c r="J333" s="2177"/>
      <c r="K333" s="2177"/>
      <c r="L333" s="2177"/>
      <c r="M333" s="2177"/>
      <c r="N333" s="2177"/>
      <c r="O333" s="2177"/>
      <c r="P333" s="2177"/>
      <c r="Q333" s="2177"/>
    </row>
    <row r="334" spans="1:17" ht="15.75" customHeight="1">
      <c r="A334" s="2174"/>
      <c r="B334" s="2175"/>
      <c r="C334" s="2176"/>
      <c r="D334" s="2176"/>
      <c r="E334" s="2177"/>
      <c r="F334" s="2177"/>
      <c r="G334" s="2177"/>
      <c r="H334" s="2177"/>
      <c r="I334" s="2177"/>
      <c r="J334" s="2177"/>
      <c r="K334" s="2177"/>
      <c r="L334" s="2177"/>
      <c r="M334" s="2177"/>
      <c r="N334" s="2177"/>
      <c r="O334" s="2177"/>
      <c r="P334" s="2177"/>
      <c r="Q334" s="2177"/>
    </row>
    <row r="335" spans="1:17" ht="15.75" customHeight="1">
      <c r="A335" s="2174"/>
      <c r="B335" s="2175"/>
      <c r="C335" s="2176"/>
      <c r="D335" s="2176"/>
      <c r="E335" s="2177"/>
      <c r="F335" s="2177"/>
      <c r="G335" s="2177"/>
      <c r="H335" s="2177"/>
      <c r="I335" s="2177"/>
      <c r="J335" s="2177"/>
      <c r="K335" s="2177"/>
      <c r="L335" s="2177"/>
      <c r="M335" s="2177"/>
      <c r="N335" s="2177"/>
      <c r="O335" s="2177"/>
      <c r="P335" s="2177"/>
      <c r="Q335" s="2177"/>
    </row>
    <row r="336" spans="1:17" ht="15.75" customHeight="1">
      <c r="A336" s="2174"/>
      <c r="B336" s="2175"/>
      <c r="C336" s="2176"/>
      <c r="D336" s="2176"/>
      <c r="E336" s="2177"/>
      <c r="F336" s="2177"/>
      <c r="G336" s="2177"/>
      <c r="H336" s="2177"/>
      <c r="I336" s="2177"/>
      <c r="J336" s="2177"/>
      <c r="K336" s="2177"/>
      <c r="L336" s="2177"/>
      <c r="M336" s="2177"/>
      <c r="N336" s="2177"/>
      <c r="O336" s="2177"/>
      <c r="P336" s="2177"/>
      <c r="Q336" s="2177"/>
    </row>
    <row r="337" spans="1:17" ht="15.75" customHeight="1">
      <c r="A337" s="2174"/>
      <c r="B337" s="2175"/>
      <c r="C337" s="2176"/>
      <c r="D337" s="2176"/>
      <c r="E337" s="2177"/>
      <c r="F337" s="2177"/>
      <c r="G337" s="2177"/>
      <c r="H337" s="2177"/>
      <c r="I337" s="2177"/>
      <c r="J337" s="2177"/>
      <c r="K337" s="2177"/>
      <c r="L337" s="2177"/>
      <c r="M337" s="2177"/>
      <c r="N337" s="2177"/>
      <c r="O337" s="2177"/>
      <c r="P337" s="2177"/>
      <c r="Q337" s="2177"/>
    </row>
    <row r="338" spans="1:17" ht="15.75" customHeight="1">
      <c r="A338" s="2174"/>
      <c r="B338" s="2175"/>
      <c r="C338" s="2176"/>
      <c r="D338" s="2176"/>
      <c r="E338" s="2177"/>
      <c r="F338" s="2177"/>
      <c r="G338" s="2177"/>
      <c r="H338" s="2177"/>
      <c r="I338" s="2177"/>
      <c r="J338" s="2177"/>
      <c r="K338" s="2177"/>
      <c r="L338" s="2177"/>
      <c r="M338" s="2177"/>
      <c r="N338" s="2177"/>
      <c r="O338" s="2177"/>
      <c r="P338" s="2177"/>
      <c r="Q338" s="2177"/>
    </row>
    <row r="339" spans="1:17" ht="15.75" customHeight="1">
      <c r="A339" s="2174"/>
      <c r="B339" s="2175"/>
      <c r="C339" s="2176"/>
      <c r="D339" s="2176"/>
      <c r="E339" s="2177"/>
      <c r="F339" s="2177"/>
      <c r="G339" s="2177"/>
      <c r="H339" s="2177"/>
      <c r="I339" s="2177"/>
      <c r="J339" s="2177"/>
      <c r="K339" s="2177"/>
      <c r="L339" s="2177"/>
      <c r="M339" s="2177"/>
      <c r="N339" s="2177"/>
      <c r="O339" s="2177"/>
      <c r="P339" s="2177"/>
      <c r="Q339" s="2177"/>
    </row>
    <row r="340" spans="1:17" ht="15.75" customHeight="1">
      <c r="A340" s="2174"/>
      <c r="B340" s="2175"/>
      <c r="C340" s="2176"/>
      <c r="D340" s="2176"/>
      <c r="E340" s="2177"/>
      <c r="F340" s="2177"/>
      <c r="G340" s="2177"/>
      <c r="H340" s="2177"/>
      <c r="I340" s="2177"/>
      <c r="J340" s="2177"/>
      <c r="K340" s="2177"/>
      <c r="L340" s="2177"/>
      <c r="M340" s="2177"/>
      <c r="N340" s="2177"/>
      <c r="O340" s="2177"/>
      <c r="P340" s="2177"/>
      <c r="Q340" s="2177"/>
    </row>
    <row r="341" spans="1:17" ht="15.75" customHeight="1">
      <c r="A341" s="2174"/>
      <c r="B341" s="2175"/>
      <c r="C341" s="2176"/>
      <c r="D341" s="2176"/>
      <c r="E341" s="2177"/>
      <c r="F341" s="2177"/>
      <c r="G341" s="2177"/>
      <c r="H341" s="2177"/>
      <c r="I341" s="2177"/>
      <c r="J341" s="2177"/>
      <c r="K341" s="2177"/>
      <c r="L341" s="2177"/>
      <c r="M341" s="2177"/>
      <c r="N341" s="2177"/>
      <c r="O341" s="2177"/>
      <c r="P341" s="2177"/>
      <c r="Q341" s="2177"/>
    </row>
    <row r="342" spans="1:17" ht="15.75" customHeight="1">
      <c r="A342" s="2174"/>
      <c r="B342" s="2175"/>
      <c r="C342" s="2176"/>
      <c r="D342" s="2176"/>
      <c r="E342" s="2177"/>
      <c r="F342" s="2177"/>
      <c r="G342" s="2177"/>
      <c r="H342" s="2177"/>
      <c r="I342" s="2177"/>
      <c r="J342" s="2177"/>
      <c r="K342" s="2177"/>
      <c r="L342" s="2177"/>
      <c r="M342" s="2177"/>
      <c r="N342" s="2177"/>
      <c r="O342" s="2177"/>
      <c r="P342" s="2177"/>
      <c r="Q342" s="2177"/>
    </row>
    <row r="343" spans="1:17" ht="15.75" customHeight="1">
      <c r="A343" s="2174"/>
      <c r="B343" s="2175"/>
      <c r="C343" s="2176"/>
      <c r="D343" s="2176"/>
      <c r="E343" s="2177"/>
      <c r="F343" s="2177"/>
      <c r="G343" s="2177"/>
      <c r="H343" s="2177"/>
      <c r="I343" s="2177"/>
      <c r="J343" s="2177"/>
      <c r="K343" s="2177"/>
      <c r="L343" s="2177"/>
      <c r="M343" s="2177"/>
      <c r="N343" s="2177"/>
      <c r="O343" s="2177"/>
      <c r="P343" s="2177"/>
      <c r="Q343" s="2177"/>
    </row>
    <row r="344" spans="1:17" ht="15.75" customHeight="1">
      <c r="A344" s="2174"/>
      <c r="B344" s="2175"/>
      <c r="C344" s="2176"/>
      <c r="D344" s="2176"/>
      <c r="E344" s="2177"/>
      <c r="F344" s="2177"/>
      <c r="G344" s="2177"/>
      <c r="H344" s="2177"/>
      <c r="I344" s="2177"/>
      <c r="J344" s="2177"/>
      <c r="K344" s="2177"/>
      <c r="L344" s="2177"/>
      <c r="M344" s="2177"/>
      <c r="N344" s="2177"/>
      <c r="O344" s="2177"/>
      <c r="P344" s="2177"/>
      <c r="Q344" s="2177"/>
    </row>
    <row r="345" spans="1:17" ht="15.75" customHeight="1">
      <c r="A345" s="2174"/>
      <c r="B345" s="2175"/>
      <c r="C345" s="2176"/>
      <c r="D345" s="2176"/>
      <c r="E345" s="2177"/>
      <c r="F345" s="2177"/>
      <c r="G345" s="2177"/>
      <c r="H345" s="2177"/>
      <c r="I345" s="2177"/>
      <c r="J345" s="2177"/>
      <c r="K345" s="2177"/>
      <c r="L345" s="2177"/>
      <c r="M345" s="2177"/>
      <c r="N345" s="2177"/>
      <c r="O345" s="2177"/>
      <c r="P345" s="2177"/>
      <c r="Q345" s="2177"/>
    </row>
    <row r="346" spans="1:17" ht="15.75" customHeight="1">
      <c r="A346" s="2174"/>
      <c r="B346" s="2175"/>
      <c r="C346" s="2176"/>
      <c r="D346" s="2176"/>
      <c r="E346" s="2177"/>
      <c r="F346" s="2177"/>
      <c r="G346" s="2177"/>
      <c r="H346" s="2177"/>
      <c r="I346" s="2177"/>
      <c r="J346" s="2177"/>
      <c r="K346" s="2177"/>
      <c r="L346" s="2177"/>
      <c r="M346" s="2177"/>
      <c r="N346" s="2177"/>
      <c r="O346" s="2177"/>
      <c r="P346" s="2177"/>
      <c r="Q346" s="2177"/>
    </row>
    <row r="347" spans="1:17" ht="15.75" customHeight="1">
      <c r="A347" s="2174"/>
      <c r="B347" s="2175"/>
      <c r="C347" s="2176"/>
      <c r="D347" s="2176"/>
      <c r="E347" s="2177"/>
      <c r="F347" s="2177"/>
      <c r="G347" s="2177"/>
      <c r="H347" s="2177"/>
      <c r="I347" s="2177"/>
      <c r="J347" s="2177"/>
      <c r="K347" s="2177"/>
      <c r="L347" s="2177"/>
      <c r="M347" s="2177"/>
      <c r="N347" s="2177"/>
      <c r="O347" s="2177"/>
      <c r="P347" s="2177"/>
      <c r="Q347" s="2177"/>
    </row>
    <row r="348" spans="1:17" ht="15.75" customHeight="1">
      <c r="A348" s="2174"/>
      <c r="B348" s="2175"/>
      <c r="C348" s="2176"/>
      <c r="D348" s="2176"/>
      <c r="E348" s="2177"/>
      <c r="F348" s="2177"/>
      <c r="G348" s="2177"/>
      <c r="H348" s="2177"/>
      <c r="I348" s="2177"/>
      <c r="J348" s="2177"/>
      <c r="K348" s="2177"/>
      <c r="L348" s="2177"/>
      <c r="M348" s="2177"/>
      <c r="N348" s="2177"/>
      <c r="O348" s="2177"/>
      <c r="P348" s="2177"/>
      <c r="Q348" s="2177"/>
    </row>
    <row r="349" spans="1:17" ht="15.75" customHeight="1">
      <c r="A349" s="2174"/>
      <c r="B349" s="2175"/>
      <c r="C349" s="2176"/>
      <c r="D349" s="2176"/>
      <c r="E349" s="2177"/>
      <c r="F349" s="2177"/>
      <c r="G349" s="2177"/>
      <c r="H349" s="2177"/>
      <c r="I349" s="2177"/>
      <c r="J349" s="2177"/>
      <c r="K349" s="2177"/>
      <c r="L349" s="2177"/>
      <c r="M349" s="2177"/>
      <c r="N349" s="2177"/>
      <c r="O349" s="2177"/>
      <c r="P349" s="2177"/>
      <c r="Q349" s="2177"/>
    </row>
    <row r="350" spans="1:17" ht="15.75" customHeight="1">
      <c r="A350" s="2174"/>
      <c r="B350" s="2175"/>
      <c r="C350" s="2176"/>
      <c r="D350" s="2176"/>
      <c r="E350" s="2177"/>
      <c r="F350" s="2177"/>
      <c r="G350" s="2177"/>
      <c r="H350" s="2177"/>
      <c r="I350" s="2177"/>
      <c r="J350" s="2177"/>
      <c r="K350" s="2177"/>
      <c r="L350" s="2177"/>
      <c r="M350" s="2177"/>
      <c r="N350" s="2177"/>
      <c r="O350" s="2177"/>
      <c r="P350" s="2177"/>
      <c r="Q350" s="2177"/>
    </row>
    <row r="351" spans="1:17" ht="15.75" customHeight="1">
      <c r="A351" s="2174"/>
      <c r="B351" s="2175"/>
      <c r="C351" s="2176"/>
      <c r="D351" s="2176"/>
      <c r="E351" s="2177"/>
      <c r="F351" s="2177"/>
      <c r="G351" s="2177"/>
      <c r="H351" s="2177"/>
      <c r="I351" s="2177"/>
      <c r="J351" s="2177"/>
      <c r="K351" s="2177"/>
      <c r="L351" s="2177"/>
      <c r="M351" s="2177"/>
      <c r="N351" s="2177"/>
      <c r="O351" s="2177"/>
      <c r="P351" s="2177"/>
      <c r="Q351" s="2177"/>
    </row>
    <row r="352" spans="1:17" ht="15.75" customHeight="1">
      <c r="A352" s="2174"/>
      <c r="B352" s="2175"/>
      <c r="C352" s="2176"/>
      <c r="D352" s="2176"/>
      <c r="E352" s="2177"/>
      <c r="F352" s="2177"/>
      <c r="G352" s="2177"/>
      <c r="H352" s="2177"/>
      <c r="I352" s="2177"/>
      <c r="J352" s="2177"/>
      <c r="K352" s="2177"/>
      <c r="L352" s="2177"/>
      <c r="M352" s="2177"/>
      <c r="N352" s="2177"/>
      <c r="O352" s="2177"/>
      <c r="P352" s="2177"/>
      <c r="Q352" s="2177"/>
    </row>
    <row r="353" spans="1:17" ht="15.75" customHeight="1">
      <c r="A353" s="2174"/>
      <c r="B353" s="2175"/>
      <c r="C353" s="2176"/>
      <c r="D353" s="2176"/>
      <c r="E353" s="2177"/>
      <c r="F353" s="2177"/>
      <c r="G353" s="2177"/>
      <c r="H353" s="2177"/>
      <c r="I353" s="2177"/>
      <c r="J353" s="2177"/>
      <c r="K353" s="2177"/>
      <c r="L353" s="2177"/>
      <c r="M353" s="2177"/>
      <c r="N353" s="2177"/>
      <c r="O353" s="2177"/>
      <c r="P353" s="2177"/>
      <c r="Q353" s="2177"/>
    </row>
    <row r="354" spans="1:17" ht="15.75" customHeight="1">
      <c r="A354" s="2174"/>
      <c r="B354" s="2175"/>
      <c r="C354" s="2176"/>
      <c r="D354" s="2176"/>
      <c r="E354" s="2177"/>
      <c r="F354" s="2177"/>
      <c r="G354" s="2177"/>
      <c r="H354" s="2177"/>
      <c r="I354" s="2177"/>
      <c r="J354" s="2177"/>
      <c r="K354" s="2177"/>
      <c r="L354" s="2177"/>
      <c r="M354" s="2177"/>
      <c r="N354" s="2177"/>
      <c r="O354" s="2177"/>
      <c r="P354" s="2177"/>
      <c r="Q354" s="2177"/>
    </row>
    <row r="355" spans="1:17" ht="15.75" customHeight="1">
      <c r="A355" s="2174"/>
      <c r="B355" s="2175"/>
      <c r="C355" s="2176"/>
      <c r="D355" s="2176"/>
      <c r="E355" s="2177"/>
      <c r="F355" s="2177"/>
      <c r="G355" s="2177"/>
      <c r="H355" s="2177"/>
      <c r="I355" s="2177"/>
      <c r="J355" s="2177"/>
      <c r="K355" s="2177"/>
      <c r="L355" s="2177"/>
      <c r="M355" s="2177"/>
      <c r="N355" s="2177"/>
      <c r="O355" s="2177"/>
      <c r="P355" s="2177"/>
      <c r="Q355" s="2177"/>
    </row>
    <row r="356" spans="1:17" ht="15.75" customHeight="1">
      <c r="A356" s="2174"/>
      <c r="B356" s="2175"/>
      <c r="C356" s="2176"/>
      <c r="D356" s="2176"/>
      <c r="E356" s="2177"/>
      <c r="F356" s="2177"/>
      <c r="G356" s="2177"/>
      <c r="H356" s="2177"/>
      <c r="I356" s="2177"/>
      <c r="J356" s="2177"/>
      <c r="K356" s="2177"/>
      <c r="L356" s="2177"/>
      <c r="M356" s="2177"/>
      <c r="N356" s="2177"/>
      <c r="O356" s="2177"/>
      <c r="P356" s="2177"/>
      <c r="Q356" s="2177"/>
    </row>
    <row r="357" spans="1:17" ht="15.75" customHeight="1">
      <c r="A357" s="2174"/>
      <c r="B357" s="2175"/>
      <c r="C357" s="2176"/>
      <c r="D357" s="2176"/>
      <c r="E357" s="2177"/>
      <c r="F357" s="2177"/>
      <c r="G357" s="2177"/>
      <c r="H357" s="2177"/>
      <c r="I357" s="2177"/>
      <c r="J357" s="2177"/>
      <c r="K357" s="2177"/>
      <c r="L357" s="2177"/>
      <c r="M357" s="2177"/>
      <c r="N357" s="2177"/>
      <c r="O357" s="2177"/>
      <c r="P357" s="2177"/>
      <c r="Q357" s="2177"/>
    </row>
    <row r="358" spans="1:17" ht="15.75" customHeight="1">
      <c r="A358" s="2174"/>
      <c r="B358" s="2175"/>
      <c r="C358" s="2176"/>
      <c r="D358" s="2176"/>
      <c r="E358" s="2177"/>
      <c r="F358" s="2177"/>
      <c r="G358" s="2177"/>
      <c r="H358" s="2177"/>
      <c r="I358" s="2177"/>
      <c r="J358" s="2177"/>
      <c r="K358" s="2177"/>
      <c r="L358" s="2177"/>
      <c r="M358" s="2177"/>
      <c r="N358" s="2177"/>
      <c r="O358" s="2177"/>
      <c r="P358" s="2177"/>
      <c r="Q358" s="2177"/>
    </row>
    <row r="359" spans="1:17" ht="15.75" customHeight="1">
      <c r="A359" s="2174"/>
      <c r="B359" s="2175"/>
      <c r="C359" s="2176"/>
      <c r="D359" s="2176"/>
      <c r="E359" s="2177"/>
      <c r="F359" s="2177"/>
      <c r="G359" s="2177"/>
      <c r="H359" s="2177"/>
      <c r="I359" s="2177"/>
      <c r="J359" s="2177"/>
      <c r="K359" s="2177"/>
      <c r="L359" s="2177"/>
      <c r="M359" s="2177"/>
      <c r="N359" s="2177"/>
      <c r="O359" s="2177"/>
      <c r="P359" s="2177"/>
      <c r="Q359" s="2177"/>
    </row>
    <row r="360" spans="1:17" ht="15.75" customHeight="1">
      <c r="A360" s="2174"/>
      <c r="B360" s="2175"/>
      <c r="C360" s="2176"/>
      <c r="D360" s="2176"/>
      <c r="E360" s="2177"/>
      <c r="F360" s="2177"/>
      <c r="G360" s="2177"/>
      <c r="H360" s="2177"/>
      <c r="I360" s="2177"/>
      <c r="J360" s="2177"/>
      <c r="K360" s="2177"/>
      <c r="L360" s="2177"/>
      <c r="M360" s="2177"/>
      <c r="N360" s="2177"/>
      <c r="O360" s="2177"/>
      <c r="P360" s="2177"/>
      <c r="Q360" s="2177"/>
    </row>
    <row r="361" spans="1:17" ht="15.75" customHeight="1">
      <c r="A361" s="2174"/>
      <c r="B361" s="2175"/>
      <c r="C361" s="2176"/>
      <c r="D361" s="2176"/>
      <c r="E361" s="2177"/>
      <c r="F361" s="2177"/>
      <c r="G361" s="2177"/>
      <c r="H361" s="2177"/>
      <c r="I361" s="2177"/>
      <c r="J361" s="2177"/>
      <c r="K361" s="2177"/>
      <c r="L361" s="2177"/>
      <c r="M361" s="2177"/>
      <c r="N361" s="2177"/>
      <c r="O361" s="2177"/>
      <c r="P361" s="2177"/>
      <c r="Q361" s="2177"/>
    </row>
    <row r="362" spans="1:17" ht="15.75" customHeight="1">
      <c r="A362" s="2174"/>
      <c r="B362" s="2175"/>
      <c r="C362" s="2176"/>
      <c r="D362" s="2176"/>
      <c r="E362" s="2177"/>
      <c r="F362" s="2177"/>
      <c r="G362" s="2177"/>
      <c r="H362" s="2177"/>
      <c r="I362" s="2177"/>
      <c r="J362" s="2177"/>
      <c r="K362" s="2177"/>
      <c r="L362" s="2177"/>
      <c r="M362" s="2177"/>
      <c r="N362" s="2177"/>
      <c r="O362" s="2177"/>
      <c r="P362" s="2177"/>
      <c r="Q362" s="2177"/>
    </row>
    <row r="363" spans="1:17" ht="15.75" customHeight="1">
      <c r="A363" s="2174"/>
      <c r="B363" s="2175"/>
      <c r="C363" s="2176"/>
      <c r="D363" s="2176"/>
      <c r="E363" s="2177"/>
      <c r="F363" s="2177"/>
      <c r="G363" s="2177"/>
      <c r="H363" s="2177"/>
      <c r="I363" s="2177"/>
      <c r="J363" s="2177"/>
      <c r="K363" s="2177"/>
      <c r="L363" s="2177"/>
      <c r="M363" s="2177"/>
      <c r="N363" s="2177"/>
      <c r="O363" s="2177"/>
      <c r="P363" s="2177"/>
      <c r="Q363" s="2177"/>
    </row>
    <row r="364" spans="1:17" ht="15.75" customHeight="1">
      <c r="A364" s="2174"/>
      <c r="B364" s="2175"/>
      <c r="C364" s="2176"/>
      <c r="D364" s="2176"/>
      <c r="E364" s="2177"/>
      <c r="F364" s="2177"/>
      <c r="G364" s="2177"/>
      <c r="H364" s="2177"/>
      <c r="I364" s="2177"/>
      <c r="J364" s="2177"/>
      <c r="K364" s="2177"/>
      <c r="L364" s="2177"/>
      <c r="M364" s="2177"/>
      <c r="N364" s="2177"/>
      <c r="O364" s="2177"/>
      <c r="P364" s="2177"/>
      <c r="Q364" s="2177"/>
    </row>
    <row r="365" spans="1:17" ht="15.75" customHeight="1">
      <c r="A365" s="2174"/>
      <c r="B365" s="2175"/>
      <c r="C365" s="2176"/>
      <c r="D365" s="2176"/>
      <c r="E365" s="2177"/>
      <c r="F365" s="2177"/>
      <c r="G365" s="2177"/>
      <c r="H365" s="2177"/>
      <c r="I365" s="2177"/>
      <c r="J365" s="2177"/>
      <c r="K365" s="2177"/>
      <c r="L365" s="2177"/>
      <c r="M365" s="2177"/>
      <c r="N365" s="2177"/>
      <c r="O365" s="2177"/>
      <c r="P365" s="2177"/>
      <c r="Q365" s="2177"/>
    </row>
    <row r="366" spans="1:17" ht="15.75" customHeight="1">
      <c r="A366" s="2174"/>
      <c r="B366" s="2175"/>
      <c r="C366" s="2176"/>
      <c r="D366" s="2176"/>
      <c r="E366" s="2177"/>
      <c r="F366" s="2177"/>
      <c r="G366" s="2177"/>
      <c r="H366" s="2177"/>
      <c r="I366" s="2177"/>
      <c r="J366" s="2177"/>
      <c r="K366" s="2177"/>
      <c r="L366" s="2177"/>
      <c r="M366" s="2177"/>
      <c r="N366" s="2177"/>
      <c r="O366" s="2177"/>
      <c r="P366" s="2177"/>
      <c r="Q366" s="2177"/>
    </row>
    <row r="367" spans="1:17" ht="15.75" customHeight="1">
      <c r="A367" s="2174"/>
      <c r="B367" s="2175"/>
      <c r="C367" s="2176"/>
      <c r="D367" s="2176"/>
      <c r="E367" s="2177"/>
      <c r="F367" s="2177"/>
      <c r="G367" s="2177"/>
      <c r="H367" s="2177"/>
      <c r="I367" s="2177"/>
      <c r="J367" s="2177"/>
      <c r="K367" s="2177"/>
      <c r="L367" s="2177"/>
      <c r="M367" s="2177"/>
      <c r="N367" s="2177"/>
      <c r="O367" s="2177"/>
      <c r="P367" s="2177"/>
      <c r="Q367" s="2177"/>
    </row>
    <row r="368" spans="1:17" ht="15.75" customHeight="1">
      <c r="A368" s="2174"/>
      <c r="B368" s="2175"/>
      <c r="C368" s="2176"/>
      <c r="D368" s="2176"/>
      <c r="E368" s="2177"/>
      <c r="F368" s="2177"/>
      <c r="G368" s="2177"/>
      <c r="H368" s="2177"/>
      <c r="I368" s="2177"/>
      <c r="J368" s="2177"/>
      <c r="K368" s="2177"/>
      <c r="L368" s="2177"/>
      <c r="M368" s="2177"/>
      <c r="N368" s="2177"/>
      <c r="O368" s="2177"/>
      <c r="P368" s="2177"/>
      <c r="Q368" s="2177"/>
    </row>
    <row r="369" spans="1:17" ht="15.75" customHeight="1">
      <c r="A369" s="2174"/>
      <c r="B369" s="2175"/>
      <c r="C369" s="2176"/>
      <c r="D369" s="2176"/>
      <c r="E369" s="2177"/>
      <c r="F369" s="2177"/>
      <c r="G369" s="2177"/>
      <c r="H369" s="2177"/>
      <c r="I369" s="2177"/>
      <c r="J369" s="2177"/>
      <c r="K369" s="2177"/>
      <c r="L369" s="2177"/>
      <c r="M369" s="2177"/>
      <c r="N369" s="2177"/>
      <c r="O369" s="2177"/>
      <c r="P369" s="2177"/>
      <c r="Q369" s="2177"/>
    </row>
    <row r="370" spans="1:17" ht="15.75" customHeight="1">
      <c r="A370" s="2174"/>
      <c r="B370" s="2175"/>
      <c r="C370" s="2176"/>
      <c r="D370" s="2176"/>
      <c r="E370" s="2177"/>
      <c r="F370" s="2177"/>
      <c r="G370" s="2177"/>
      <c r="H370" s="2177"/>
      <c r="I370" s="2177"/>
      <c r="J370" s="2177"/>
      <c r="K370" s="2177"/>
      <c r="L370" s="2177"/>
      <c r="M370" s="2177"/>
      <c r="N370" s="2177"/>
      <c r="O370" s="2177"/>
      <c r="P370" s="2177"/>
      <c r="Q370" s="2177"/>
    </row>
    <row r="371" spans="1:17" ht="15.75" customHeight="1">
      <c r="A371" s="2174"/>
      <c r="B371" s="2175"/>
      <c r="C371" s="2176"/>
      <c r="D371" s="2176"/>
      <c r="E371" s="2177"/>
      <c r="F371" s="2177"/>
      <c r="G371" s="2177"/>
      <c r="H371" s="2177"/>
      <c r="I371" s="2177"/>
      <c r="J371" s="2177"/>
      <c r="K371" s="2177"/>
      <c r="L371" s="2177"/>
      <c r="M371" s="2177"/>
      <c r="N371" s="2177"/>
      <c r="O371" s="2177"/>
      <c r="P371" s="2177"/>
      <c r="Q371" s="2177"/>
    </row>
    <row r="372" spans="1:17" ht="15.75" customHeight="1">
      <c r="A372" s="2174"/>
      <c r="B372" s="2175"/>
      <c r="C372" s="2176"/>
      <c r="D372" s="2176"/>
      <c r="E372" s="2177"/>
      <c r="F372" s="2177"/>
      <c r="G372" s="2177"/>
      <c r="H372" s="2177"/>
      <c r="I372" s="2177"/>
      <c r="J372" s="2177"/>
      <c r="K372" s="2177"/>
      <c r="L372" s="2177"/>
      <c r="M372" s="2177"/>
      <c r="N372" s="2177"/>
      <c r="O372" s="2177"/>
      <c r="P372" s="2177"/>
      <c r="Q372" s="2177"/>
    </row>
    <row r="373" spans="1:17" ht="15.75" customHeight="1">
      <c r="A373" s="2174"/>
      <c r="B373" s="2175"/>
      <c r="C373" s="2176"/>
      <c r="D373" s="2176"/>
      <c r="E373" s="2177"/>
      <c r="F373" s="2177"/>
      <c r="G373" s="2177"/>
      <c r="H373" s="2177"/>
      <c r="I373" s="2177"/>
      <c r="J373" s="2177"/>
      <c r="K373" s="2177"/>
      <c r="L373" s="2177"/>
      <c r="M373" s="2177"/>
      <c r="N373" s="2177"/>
      <c r="O373" s="2177"/>
      <c r="P373" s="2177"/>
      <c r="Q373" s="2177"/>
    </row>
    <row r="374" spans="1:17" ht="15.75" customHeight="1">
      <c r="A374" s="2174"/>
      <c r="B374" s="2175"/>
      <c r="C374" s="2176"/>
      <c r="D374" s="2176"/>
      <c r="E374" s="2177"/>
      <c r="F374" s="2177"/>
      <c r="G374" s="2177"/>
      <c r="H374" s="2177"/>
      <c r="I374" s="2177"/>
      <c r="J374" s="2177"/>
      <c r="K374" s="2177"/>
      <c r="L374" s="2177"/>
      <c r="M374" s="2177"/>
      <c r="N374" s="2177"/>
      <c r="O374" s="2177"/>
      <c r="P374" s="2177"/>
      <c r="Q374" s="2177"/>
    </row>
    <row r="375" spans="1:17" ht="15.75" customHeight="1">
      <c r="A375" s="2174"/>
      <c r="B375" s="2175"/>
      <c r="C375" s="2176"/>
      <c r="D375" s="2176"/>
      <c r="E375" s="2177"/>
      <c r="F375" s="2177"/>
      <c r="G375" s="2177"/>
      <c r="H375" s="2177"/>
      <c r="I375" s="2177"/>
      <c r="J375" s="2177"/>
      <c r="K375" s="2177"/>
      <c r="L375" s="2177"/>
      <c r="M375" s="2177"/>
      <c r="N375" s="2177"/>
      <c r="O375" s="2177"/>
      <c r="P375" s="2177"/>
      <c r="Q375" s="2177"/>
    </row>
    <row r="376" spans="1:17" ht="15.75" customHeight="1">
      <c r="A376" s="2174"/>
      <c r="B376" s="2175"/>
      <c r="C376" s="2176"/>
      <c r="D376" s="2176"/>
      <c r="E376" s="2177"/>
      <c r="F376" s="2177"/>
      <c r="G376" s="2177"/>
      <c r="H376" s="2177"/>
      <c r="I376" s="2177"/>
      <c r="J376" s="2177"/>
      <c r="K376" s="2177"/>
      <c r="L376" s="2177"/>
      <c r="M376" s="2177"/>
      <c r="N376" s="2177"/>
      <c r="O376" s="2177"/>
      <c r="P376" s="2177"/>
      <c r="Q376" s="2177"/>
    </row>
    <row r="377" spans="1:17" ht="15.75" customHeight="1">
      <c r="A377" s="2174"/>
      <c r="B377" s="2175"/>
      <c r="C377" s="2176"/>
      <c r="D377" s="2176"/>
      <c r="E377" s="2177"/>
      <c r="F377" s="2177"/>
      <c r="G377" s="2177"/>
      <c r="H377" s="2177"/>
      <c r="I377" s="2177"/>
      <c r="J377" s="2177"/>
      <c r="K377" s="2177"/>
      <c r="L377" s="2177"/>
      <c r="M377" s="2177"/>
      <c r="N377" s="2177"/>
      <c r="O377" s="2177"/>
      <c r="P377" s="2177"/>
      <c r="Q377" s="2177"/>
    </row>
    <row r="378" spans="1:17" ht="15.75" customHeight="1">
      <c r="A378" s="2174"/>
      <c r="B378" s="2175"/>
      <c r="C378" s="2176"/>
      <c r="D378" s="2176"/>
      <c r="E378" s="2177"/>
      <c r="F378" s="2177"/>
      <c r="G378" s="2177"/>
      <c r="H378" s="2177"/>
      <c r="I378" s="2177"/>
      <c r="J378" s="2177"/>
      <c r="K378" s="2177"/>
      <c r="L378" s="2177"/>
      <c r="M378" s="2177"/>
      <c r="N378" s="2177"/>
      <c r="O378" s="2177"/>
      <c r="P378" s="2177"/>
      <c r="Q378" s="2177"/>
    </row>
    <row r="379" spans="1:17" ht="15.75" customHeight="1">
      <c r="A379" s="2174"/>
      <c r="B379" s="2175"/>
      <c r="C379" s="2176"/>
      <c r="D379" s="2176"/>
      <c r="E379" s="2177"/>
      <c r="F379" s="2177"/>
      <c r="G379" s="2177"/>
      <c r="H379" s="2177"/>
      <c r="I379" s="2177"/>
      <c r="J379" s="2177"/>
      <c r="K379" s="2177"/>
      <c r="L379" s="2177"/>
      <c r="M379" s="2177"/>
      <c r="N379" s="2177"/>
      <c r="O379" s="2177"/>
      <c r="P379" s="2177"/>
      <c r="Q379" s="2177"/>
    </row>
    <row r="380" spans="1:17" ht="15.75" customHeight="1">
      <c r="A380" s="2174"/>
      <c r="B380" s="2175"/>
      <c r="C380" s="2176"/>
      <c r="D380" s="2176"/>
      <c r="E380" s="2177"/>
      <c r="F380" s="2177"/>
      <c r="G380" s="2177"/>
      <c r="H380" s="2177"/>
      <c r="I380" s="2177"/>
      <c r="J380" s="2177"/>
      <c r="K380" s="2177"/>
      <c r="L380" s="2177"/>
      <c r="M380" s="2177"/>
      <c r="N380" s="2177"/>
      <c r="O380" s="2177"/>
      <c r="P380" s="2177"/>
      <c r="Q380" s="2177"/>
    </row>
    <row r="381" spans="1:17" ht="15.75" customHeight="1">
      <c r="A381" s="2174"/>
      <c r="B381" s="2175"/>
      <c r="C381" s="2176"/>
      <c r="D381" s="2176"/>
      <c r="E381" s="2177"/>
      <c r="F381" s="2177"/>
      <c r="G381" s="2177"/>
      <c r="H381" s="2177"/>
      <c r="I381" s="2177"/>
      <c r="J381" s="2177"/>
      <c r="K381" s="2177"/>
      <c r="L381" s="2177"/>
      <c r="M381" s="2177"/>
      <c r="N381" s="2177"/>
      <c r="O381" s="2177"/>
      <c r="P381" s="2177"/>
      <c r="Q381" s="2177"/>
    </row>
    <row r="382" spans="1:17" ht="15.75" customHeight="1">
      <c r="A382" s="2174"/>
      <c r="B382" s="2175"/>
      <c r="C382" s="2176"/>
      <c r="D382" s="2176"/>
      <c r="E382" s="2177"/>
      <c r="F382" s="2177"/>
      <c r="G382" s="2177"/>
      <c r="H382" s="2177"/>
      <c r="I382" s="2177"/>
      <c r="J382" s="2177"/>
      <c r="K382" s="2177"/>
      <c r="L382" s="2177"/>
      <c r="M382" s="2177"/>
      <c r="N382" s="2177"/>
      <c r="O382" s="2177"/>
      <c r="P382" s="2177"/>
      <c r="Q382" s="2177"/>
    </row>
    <row r="383" spans="1:17" ht="15.75" customHeight="1">
      <c r="A383" s="2174"/>
      <c r="B383" s="2175"/>
      <c r="C383" s="2176"/>
      <c r="D383" s="2176"/>
      <c r="E383" s="2177"/>
      <c r="F383" s="2177"/>
      <c r="G383" s="2177"/>
      <c r="H383" s="2177"/>
      <c r="I383" s="2177"/>
      <c r="J383" s="2177"/>
      <c r="K383" s="2177"/>
      <c r="L383" s="2177"/>
      <c r="M383" s="2177"/>
      <c r="N383" s="2177"/>
      <c r="O383" s="2177"/>
      <c r="P383" s="2177"/>
      <c r="Q383" s="2177"/>
    </row>
    <row r="384" spans="1:17" ht="15.75" customHeight="1">
      <c r="A384" s="2174"/>
      <c r="B384" s="2175"/>
      <c r="C384" s="2176"/>
      <c r="D384" s="2176"/>
      <c r="E384" s="2177"/>
      <c r="F384" s="2177"/>
      <c r="G384" s="2177"/>
      <c r="H384" s="2177"/>
      <c r="I384" s="2177"/>
      <c r="J384" s="2177"/>
      <c r="K384" s="2177"/>
      <c r="L384" s="2177"/>
      <c r="M384" s="2177"/>
      <c r="N384" s="2177"/>
      <c r="O384" s="2177"/>
      <c r="P384" s="2177"/>
      <c r="Q384" s="2177"/>
    </row>
    <row r="385" spans="1:17" ht="15.75" customHeight="1">
      <c r="A385" s="2174"/>
      <c r="B385" s="2175"/>
      <c r="C385" s="2176"/>
      <c r="D385" s="2176"/>
      <c r="E385" s="2177"/>
      <c r="F385" s="2177"/>
      <c r="G385" s="2177"/>
      <c r="H385" s="2177"/>
      <c r="I385" s="2177"/>
      <c r="J385" s="2177"/>
      <c r="K385" s="2177"/>
      <c r="L385" s="2177"/>
      <c r="M385" s="2177"/>
      <c r="N385" s="2177"/>
      <c r="O385" s="2177"/>
      <c r="P385" s="2177"/>
      <c r="Q385" s="2177"/>
    </row>
    <row r="386" spans="1:17" ht="15.75" customHeight="1">
      <c r="A386" s="2174"/>
      <c r="B386" s="2175"/>
      <c r="C386" s="2176"/>
      <c r="D386" s="2176"/>
      <c r="E386" s="2177"/>
      <c r="F386" s="2177"/>
      <c r="G386" s="2177"/>
      <c r="H386" s="2177"/>
      <c r="I386" s="2177"/>
      <c r="J386" s="2177"/>
      <c r="K386" s="2177"/>
      <c r="L386" s="2177"/>
      <c r="M386" s="2177"/>
      <c r="N386" s="2177"/>
      <c r="O386" s="2177"/>
      <c r="P386" s="2177"/>
      <c r="Q386" s="2177"/>
    </row>
    <row r="387" spans="1:17" ht="15.75" customHeight="1">
      <c r="A387" s="2174"/>
      <c r="B387" s="2175"/>
      <c r="C387" s="2176"/>
      <c r="D387" s="2176"/>
      <c r="E387" s="2177"/>
      <c r="F387" s="2177"/>
      <c r="G387" s="2177"/>
      <c r="H387" s="2177"/>
      <c r="I387" s="2177"/>
      <c r="J387" s="2177"/>
      <c r="K387" s="2177"/>
      <c r="L387" s="2177"/>
      <c r="M387" s="2177"/>
      <c r="N387" s="2177"/>
      <c r="O387" s="2177"/>
      <c r="P387" s="2177"/>
      <c r="Q387" s="2177"/>
    </row>
    <row r="388" spans="1:17" ht="15.75" customHeight="1">
      <c r="A388" s="2174"/>
      <c r="B388" s="2175"/>
      <c r="C388" s="2176"/>
      <c r="D388" s="2176"/>
      <c r="E388" s="2177"/>
      <c r="F388" s="2177"/>
      <c r="G388" s="2177"/>
      <c r="H388" s="2177"/>
      <c r="I388" s="2177"/>
      <c r="J388" s="2177"/>
      <c r="K388" s="2177"/>
      <c r="L388" s="2177"/>
      <c r="M388" s="2177"/>
      <c r="N388" s="2177"/>
      <c r="O388" s="2177"/>
      <c r="P388" s="2177"/>
      <c r="Q388" s="2177"/>
    </row>
    <row r="389" spans="1:17" ht="15.75" customHeight="1">
      <c r="A389" s="2174"/>
      <c r="B389" s="2175"/>
      <c r="C389" s="2176"/>
      <c r="D389" s="2176"/>
      <c r="E389" s="2177"/>
      <c r="F389" s="2177"/>
      <c r="G389" s="2177"/>
      <c r="H389" s="2177"/>
      <c r="I389" s="2177"/>
      <c r="J389" s="2177"/>
      <c r="K389" s="2177"/>
      <c r="L389" s="2177"/>
      <c r="M389" s="2177"/>
      <c r="N389" s="2177"/>
      <c r="O389" s="2177"/>
      <c r="P389" s="2177"/>
      <c r="Q389" s="2177"/>
    </row>
    <row r="390" spans="1:17" ht="15.75" customHeight="1">
      <c r="A390" s="2174"/>
      <c r="B390" s="2175"/>
      <c r="C390" s="2176"/>
      <c r="D390" s="2176"/>
      <c r="E390" s="2177"/>
      <c r="F390" s="2177"/>
      <c r="G390" s="2177"/>
      <c r="H390" s="2177"/>
      <c r="I390" s="2177"/>
      <c r="J390" s="2177"/>
      <c r="K390" s="2177"/>
      <c r="L390" s="2177"/>
      <c r="M390" s="2177"/>
      <c r="N390" s="2177"/>
      <c r="O390" s="2177"/>
      <c r="P390" s="2177"/>
      <c r="Q390" s="2177"/>
    </row>
    <row r="391" spans="1:17" ht="15.75" customHeight="1">
      <c r="A391" s="2174"/>
      <c r="B391" s="2175"/>
      <c r="C391" s="2176"/>
      <c r="D391" s="2176"/>
      <c r="E391" s="2177"/>
      <c r="F391" s="2177"/>
      <c r="G391" s="2177"/>
      <c r="H391" s="2177"/>
      <c r="I391" s="2177"/>
      <c r="J391" s="2177"/>
      <c r="K391" s="2177"/>
      <c r="L391" s="2177"/>
      <c r="M391" s="2177"/>
      <c r="N391" s="2177"/>
      <c r="O391" s="2177"/>
      <c r="P391" s="2177"/>
      <c r="Q391" s="2177"/>
    </row>
    <row r="392" spans="1:17" ht="15.75" customHeight="1">
      <c r="A392" s="2174"/>
      <c r="B392" s="2175"/>
      <c r="C392" s="2176"/>
      <c r="D392" s="2176"/>
      <c r="E392" s="2177"/>
      <c r="F392" s="2177"/>
      <c r="G392" s="2177"/>
      <c r="H392" s="2177"/>
      <c r="I392" s="2177"/>
      <c r="J392" s="2177"/>
      <c r="K392" s="2177"/>
      <c r="L392" s="2177"/>
      <c r="M392" s="2177"/>
      <c r="N392" s="2177"/>
      <c r="O392" s="2177"/>
      <c r="P392" s="2177"/>
      <c r="Q392" s="2177"/>
    </row>
    <row r="393" spans="1:17" ht="15.75" customHeight="1">
      <c r="A393" s="2174"/>
      <c r="B393" s="2175"/>
      <c r="C393" s="2176"/>
      <c r="D393" s="2176"/>
      <c r="E393" s="2177"/>
      <c r="F393" s="2177"/>
      <c r="G393" s="2177"/>
      <c r="H393" s="2177"/>
      <c r="I393" s="2177"/>
      <c r="J393" s="2177"/>
      <c r="K393" s="2177"/>
      <c r="L393" s="2177"/>
      <c r="M393" s="2177"/>
      <c r="N393" s="2177"/>
      <c r="O393" s="2177"/>
      <c r="P393" s="2177"/>
      <c r="Q393" s="2177"/>
    </row>
    <row r="394" spans="1:17" ht="15.75" customHeight="1">
      <c r="A394" s="2174"/>
      <c r="B394" s="2175"/>
      <c r="C394" s="2176"/>
      <c r="D394" s="2176"/>
      <c r="E394" s="2177"/>
      <c r="F394" s="2177"/>
      <c r="G394" s="2177"/>
      <c r="H394" s="2177"/>
      <c r="I394" s="2177"/>
      <c r="J394" s="2177"/>
      <c r="K394" s="2177"/>
      <c r="L394" s="2177"/>
      <c r="M394" s="2177"/>
      <c r="N394" s="2177"/>
      <c r="O394" s="2177"/>
      <c r="P394" s="2177"/>
      <c r="Q394" s="2177"/>
    </row>
    <row r="395" spans="1:17" ht="15.75" customHeight="1">
      <c r="A395" s="2174"/>
      <c r="B395" s="2175"/>
      <c r="C395" s="2176"/>
      <c r="D395" s="2176"/>
      <c r="E395" s="2177"/>
      <c r="F395" s="2177"/>
      <c r="G395" s="2177"/>
      <c r="H395" s="2177"/>
      <c r="I395" s="2177"/>
      <c r="J395" s="2177"/>
      <c r="K395" s="2177"/>
      <c r="L395" s="2177"/>
      <c r="M395" s="2177"/>
      <c r="N395" s="2177"/>
      <c r="O395" s="2177"/>
      <c r="P395" s="2177"/>
      <c r="Q395" s="2177"/>
    </row>
    <row r="396" spans="1:17" ht="15.75" customHeight="1">
      <c r="A396" s="2174"/>
      <c r="B396" s="2175"/>
      <c r="C396" s="2176"/>
      <c r="D396" s="2176"/>
      <c r="E396" s="2177"/>
      <c r="F396" s="2177"/>
      <c r="G396" s="2177"/>
      <c r="H396" s="2177"/>
      <c r="I396" s="2177"/>
      <c r="J396" s="2177"/>
      <c r="K396" s="2177"/>
      <c r="L396" s="2177"/>
      <c r="M396" s="2177"/>
      <c r="N396" s="2177"/>
      <c r="O396" s="2177"/>
      <c r="P396" s="2177"/>
      <c r="Q396" s="2177"/>
    </row>
    <row r="397" spans="1:17" ht="15.75" customHeight="1">
      <c r="A397" s="2174"/>
      <c r="B397" s="2175"/>
      <c r="C397" s="2176"/>
      <c r="D397" s="2176"/>
      <c r="E397" s="2177"/>
      <c r="F397" s="2177"/>
      <c r="G397" s="2177"/>
      <c r="H397" s="2177"/>
      <c r="I397" s="2177"/>
      <c r="J397" s="2177"/>
      <c r="K397" s="2177"/>
      <c r="L397" s="2177"/>
      <c r="M397" s="2177"/>
      <c r="N397" s="2177"/>
      <c r="O397" s="2177"/>
      <c r="P397" s="2177"/>
      <c r="Q397" s="2177"/>
    </row>
    <row r="398" spans="1:17" ht="15.75" customHeight="1">
      <c r="A398" s="2174"/>
      <c r="B398" s="2175"/>
      <c r="C398" s="2176"/>
      <c r="D398" s="2176"/>
      <c r="E398" s="2177"/>
      <c r="F398" s="2177"/>
      <c r="G398" s="2177"/>
      <c r="H398" s="2177"/>
      <c r="I398" s="2177"/>
      <c r="J398" s="2177"/>
      <c r="K398" s="2177"/>
      <c r="L398" s="2177"/>
      <c r="M398" s="2177"/>
      <c r="N398" s="2177"/>
      <c r="O398" s="2177"/>
      <c r="P398" s="2177"/>
      <c r="Q398" s="2177"/>
    </row>
    <row r="399" spans="1:17" ht="15.75" customHeight="1">
      <c r="A399" s="2174"/>
      <c r="B399" s="2175"/>
      <c r="C399" s="2176"/>
      <c r="D399" s="2176"/>
      <c r="E399" s="2177"/>
      <c r="F399" s="2177"/>
      <c r="G399" s="2177"/>
      <c r="H399" s="2177"/>
      <c r="I399" s="2177"/>
      <c r="J399" s="2177"/>
      <c r="K399" s="2177"/>
      <c r="L399" s="2177"/>
      <c r="M399" s="2177"/>
      <c r="N399" s="2177"/>
      <c r="O399" s="2177"/>
      <c r="P399" s="2177"/>
      <c r="Q399" s="2177"/>
    </row>
    <row r="400" spans="1:17" ht="15.75" customHeight="1">
      <c r="A400" s="2174"/>
      <c r="B400" s="2175"/>
      <c r="C400" s="2176"/>
      <c r="D400" s="2176"/>
      <c r="E400" s="2177"/>
      <c r="F400" s="2177"/>
      <c r="G400" s="2177"/>
      <c r="H400" s="2177"/>
      <c r="I400" s="2177"/>
      <c r="J400" s="2177"/>
      <c r="K400" s="2177"/>
      <c r="L400" s="2177"/>
      <c r="M400" s="2177"/>
      <c r="N400" s="2177"/>
      <c r="O400" s="2177"/>
      <c r="P400" s="2177"/>
      <c r="Q400" s="2177"/>
    </row>
    <row r="401" spans="1:17" ht="15.75" customHeight="1">
      <c r="A401" s="2174"/>
      <c r="B401" s="2175"/>
      <c r="C401" s="2176"/>
      <c r="D401" s="2176"/>
      <c r="E401" s="2177"/>
      <c r="F401" s="2177"/>
      <c r="G401" s="2177"/>
      <c r="H401" s="2177"/>
      <c r="I401" s="2177"/>
      <c r="J401" s="2177"/>
      <c r="K401" s="2177"/>
      <c r="L401" s="2177"/>
      <c r="M401" s="2177"/>
      <c r="N401" s="2177"/>
      <c r="O401" s="2177"/>
      <c r="P401" s="2177"/>
      <c r="Q401" s="2177"/>
    </row>
    <row r="402" spans="1:17" ht="15.75" customHeight="1">
      <c r="A402" s="2174"/>
      <c r="B402" s="2175"/>
      <c r="C402" s="2176"/>
      <c r="D402" s="2176"/>
      <c r="E402" s="2177"/>
      <c r="F402" s="2177"/>
      <c r="G402" s="2177"/>
      <c r="H402" s="2177"/>
      <c r="I402" s="2177"/>
      <c r="J402" s="2177"/>
      <c r="K402" s="2177"/>
      <c r="L402" s="2177"/>
      <c r="M402" s="2177"/>
      <c r="N402" s="2177"/>
      <c r="O402" s="2177"/>
      <c r="P402" s="2177"/>
      <c r="Q402" s="2177"/>
    </row>
    <row r="403" spans="1:17" ht="15.75" customHeight="1">
      <c r="A403" s="2174"/>
      <c r="B403" s="2175"/>
      <c r="C403" s="2176"/>
      <c r="D403" s="2176"/>
      <c r="E403" s="2177"/>
      <c r="F403" s="2177"/>
      <c r="G403" s="2177"/>
      <c r="H403" s="2177"/>
      <c r="I403" s="2177"/>
      <c r="J403" s="2177"/>
      <c r="K403" s="2177"/>
      <c r="L403" s="2177"/>
      <c r="M403" s="2177"/>
      <c r="N403" s="2177"/>
      <c r="O403" s="2177"/>
      <c r="P403" s="2177"/>
      <c r="Q403" s="2177"/>
    </row>
    <row r="404" spans="1:17" ht="15.75" customHeight="1">
      <c r="A404" s="2174"/>
      <c r="B404" s="2175"/>
      <c r="C404" s="2176"/>
      <c r="D404" s="2176"/>
      <c r="E404" s="2177"/>
      <c r="F404" s="2177"/>
      <c r="G404" s="2177"/>
      <c r="H404" s="2177"/>
      <c r="I404" s="2177"/>
      <c r="J404" s="2177"/>
      <c r="K404" s="2177"/>
      <c r="L404" s="2177"/>
      <c r="M404" s="2177"/>
      <c r="N404" s="2177"/>
      <c r="O404" s="2177"/>
      <c r="P404" s="2177"/>
      <c r="Q404" s="2177"/>
    </row>
    <row r="405" spans="1:17" ht="15.75" customHeight="1">
      <c r="A405" s="2174"/>
      <c r="B405" s="2175"/>
      <c r="C405" s="2176"/>
      <c r="D405" s="2176"/>
      <c r="E405" s="2177"/>
      <c r="F405" s="2177"/>
      <c r="G405" s="2177"/>
      <c r="H405" s="2177"/>
      <c r="I405" s="2177"/>
      <c r="J405" s="2177"/>
      <c r="K405" s="2177"/>
      <c r="L405" s="2177"/>
      <c r="M405" s="2177"/>
      <c r="N405" s="2177"/>
      <c r="O405" s="2177"/>
      <c r="P405" s="2177"/>
      <c r="Q405" s="2177"/>
    </row>
    <row r="406" spans="1:17" ht="15.75" customHeight="1">
      <c r="A406" s="2174"/>
      <c r="B406" s="2175"/>
      <c r="C406" s="2176"/>
      <c r="D406" s="2176"/>
      <c r="E406" s="2177"/>
      <c r="F406" s="2177"/>
      <c r="G406" s="2177"/>
      <c r="H406" s="2177"/>
      <c r="I406" s="2177"/>
      <c r="J406" s="2177"/>
      <c r="K406" s="2177"/>
      <c r="L406" s="2177"/>
      <c r="M406" s="2177"/>
      <c r="N406" s="2177"/>
      <c r="O406" s="2177"/>
      <c r="P406" s="2177"/>
      <c r="Q406" s="2177"/>
    </row>
    <row r="407" spans="1:17" ht="15.75" customHeight="1">
      <c r="A407" s="2174"/>
      <c r="B407" s="2175"/>
      <c r="C407" s="2176"/>
      <c r="D407" s="2176"/>
      <c r="E407" s="2177"/>
      <c r="F407" s="2177"/>
      <c r="G407" s="2177"/>
      <c r="H407" s="2177"/>
      <c r="I407" s="2177"/>
      <c r="J407" s="2177"/>
      <c r="K407" s="2177"/>
      <c r="L407" s="2177"/>
      <c r="M407" s="2177"/>
      <c r="N407" s="2177"/>
      <c r="O407" s="2177"/>
      <c r="P407" s="2177"/>
      <c r="Q407" s="2177"/>
    </row>
    <row r="408" spans="1:17" ht="15.75" customHeight="1">
      <c r="A408" s="2174"/>
      <c r="B408" s="2175"/>
      <c r="C408" s="2176"/>
      <c r="D408" s="2176"/>
      <c r="E408" s="2177"/>
      <c r="F408" s="2177"/>
      <c r="G408" s="2177"/>
      <c r="H408" s="2177"/>
      <c r="I408" s="2177"/>
      <c r="J408" s="2177"/>
      <c r="K408" s="2177"/>
      <c r="L408" s="2177"/>
      <c r="M408" s="2177"/>
      <c r="N408" s="2177"/>
      <c r="O408" s="2177"/>
      <c r="P408" s="2177"/>
      <c r="Q408" s="2177"/>
    </row>
    <row r="409" spans="1:17" ht="15.75" customHeight="1">
      <c r="A409" s="2174"/>
      <c r="B409" s="2175"/>
      <c r="C409" s="2176"/>
      <c r="D409" s="2176"/>
      <c r="E409" s="2177"/>
      <c r="F409" s="2177"/>
      <c r="G409" s="2177"/>
      <c r="H409" s="2177"/>
      <c r="I409" s="2177"/>
      <c r="J409" s="2177"/>
      <c r="K409" s="2177"/>
      <c r="L409" s="2177"/>
      <c r="M409" s="2177"/>
      <c r="N409" s="2177"/>
      <c r="O409" s="2177"/>
      <c r="P409" s="2177"/>
      <c r="Q409" s="2177"/>
    </row>
    <row r="410" spans="1:17" ht="15.75" customHeight="1">
      <c r="A410" s="2174"/>
      <c r="B410" s="2175"/>
      <c r="C410" s="2176"/>
      <c r="D410" s="2176"/>
      <c r="E410" s="2177"/>
      <c r="F410" s="2177"/>
      <c r="G410" s="2177"/>
      <c r="H410" s="2177"/>
      <c r="I410" s="2177"/>
      <c r="J410" s="2177"/>
      <c r="K410" s="2177"/>
      <c r="L410" s="2177"/>
      <c r="M410" s="2177"/>
      <c r="N410" s="2177"/>
      <c r="O410" s="2177"/>
      <c r="P410" s="2177"/>
      <c r="Q410" s="2177"/>
    </row>
    <row r="411" spans="1:17" ht="15.75" customHeight="1">
      <c r="A411" s="2174"/>
      <c r="B411" s="2175"/>
      <c r="C411" s="2176"/>
      <c r="D411" s="2176"/>
      <c r="E411" s="2177"/>
      <c r="F411" s="2177"/>
      <c r="G411" s="2177"/>
      <c r="H411" s="2177"/>
      <c r="I411" s="2177"/>
      <c r="J411" s="2177"/>
      <c r="K411" s="2177"/>
      <c r="L411" s="2177"/>
      <c r="M411" s="2177"/>
      <c r="N411" s="2177"/>
      <c r="O411" s="2177"/>
      <c r="P411" s="2177"/>
      <c r="Q411" s="2177"/>
    </row>
    <row r="412" spans="1:17" ht="15.75" customHeight="1">
      <c r="A412" s="2174"/>
      <c r="B412" s="2175"/>
      <c r="C412" s="2176"/>
      <c r="D412" s="2176"/>
      <c r="E412" s="2177"/>
      <c r="F412" s="2177"/>
      <c r="G412" s="2177"/>
      <c r="H412" s="2177"/>
      <c r="I412" s="2177"/>
      <c r="J412" s="2177"/>
      <c r="K412" s="2177"/>
      <c r="L412" s="2177"/>
      <c r="M412" s="2177"/>
      <c r="N412" s="2177"/>
      <c r="O412" s="2177"/>
      <c r="P412" s="2177"/>
      <c r="Q412" s="2177"/>
    </row>
    <row r="413" spans="1:17" ht="15.75" customHeight="1">
      <c r="A413" s="2174"/>
      <c r="B413" s="2175"/>
      <c r="C413" s="2176"/>
      <c r="D413" s="2176"/>
      <c r="E413" s="2177"/>
      <c r="F413" s="2177"/>
      <c r="G413" s="2177"/>
      <c r="H413" s="2177"/>
      <c r="I413" s="2177"/>
      <c r="J413" s="2177"/>
      <c r="K413" s="2177"/>
      <c r="L413" s="2177"/>
      <c r="M413" s="2177"/>
      <c r="N413" s="2177"/>
      <c r="O413" s="2177"/>
      <c r="P413" s="2177"/>
      <c r="Q413" s="2177"/>
    </row>
    <row r="414" spans="1:17" ht="15.75" customHeight="1">
      <c r="A414" s="2174"/>
      <c r="B414" s="2175"/>
      <c r="C414" s="2176"/>
      <c r="D414" s="2176"/>
      <c r="E414" s="2177"/>
      <c r="F414" s="2177"/>
      <c r="G414" s="2177"/>
      <c r="H414" s="2177"/>
      <c r="I414" s="2177"/>
      <c r="J414" s="2177"/>
      <c r="K414" s="2177"/>
      <c r="L414" s="2177"/>
      <c r="M414" s="2177"/>
      <c r="N414" s="2177"/>
      <c r="O414" s="2177"/>
      <c r="P414" s="2177"/>
      <c r="Q414" s="2177"/>
    </row>
    <row r="415" spans="1:17" ht="15.75" customHeight="1">
      <c r="A415" s="2174"/>
      <c r="B415" s="2175"/>
      <c r="C415" s="2176"/>
      <c r="D415" s="2176"/>
      <c r="E415" s="2177"/>
      <c r="F415" s="2177"/>
      <c r="G415" s="2177"/>
      <c r="H415" s="2177"/>
      <c r="I415" s="2177"/>
      <c r="J415" s="2177"/>
      <c r="K415" s="2177"/>
      <c r="L415" s="2177"/>
      <c r="M415" s="2177"/>
      <c r="N415" s="2177"/>
      <c r="O415" s="2177"/>
      <c r="P415" s="2177"/>
      <c r="Q415" s="2177"/>
    </row>
    <row r="416" spans="1:17" ht="15.75" customHeight="1">
      <c r="A416" s="2174"/>
      <c r="B416" s="2175"/>
      <c r="C416" s="2176"/>
      <c r="D416" s="2176"/>
      <c r="E416" s="2177"/>
      <c r="F416" s="2177"/>
      <c r="G416" s="2177"/>
      <c r="H416" s="2177"/>
      <c r="I416" s="2177"/>
      <c r="J416" s="2177"/>
      <c r="K416" s="2177"/>
      <c r="L416" s="2177"/>
      <c r="M416" s="2177"/>
      <c r="N416" s="2177"/>
      <c r="O416" s="2177"/>
      <c r="P416" s="2177"/>
      <c r="Q416" s="2177"/>
    </row>
    <row r="417" spans="1:17" ht="15.75" customHeight="1">
      <c r="A417" s="2174"/>
      <c r="B417" s="2175"/>
      <c r="C417" s="2176"/>
      <c r="D417" s="2176"/>
      <c r="E417" s="2177"/>
      <c r="F417" s="2177"/>
      <c r="G417" s="2177"/>
      <c r="H417" s="2177"/>
      <c r="I417" s="2177"/>
      <c r="J417" s="2177"/>
      <c r="K417" s="2177"/>
      <c r="L417" s="2177"/>
      <c r="M417" s="2177"/>
      <c r="N417" s="2177"/>
      <c r="O417" s="2177"/>
      <c r="P417" s="2177"/>
      <c r="Q417" s="2177"/>
    </row>
    <row r="418" spans="1:17" ht="15.75" customHeight="1">
      <c r="A418" s="2174"/>
      <c r="B418" s="2175"/>
      <c r="C418" s="2176"/>
      <c r="D418" s="2176"/>
      <c r="E418" s="2177"/>
      <c r="F418" s="2177"/>
      <c r="G418" s="2177"/>
      <c r="H418" s="2177"/>
      <c r="I418" s="2177"/>
      <c r="J418" s="2177"/>
      <c r="K418" s="2177"/>
      <c r="L418" s="2177"/>
      <c r="M418" s="2177"/>
      <c r="N418" s="2177"/>
      <c r="O418" s="2177"/>
      <c r="P418" s="2177"/>
      <c r="Q418" s="2177"/>
    </row>
    <row r="419" spans="1:17" ht="15.75" customHeight="1">
      <c r="A419" s="2174"/>
      <c r="B419" s="2175"/>
      <c r="C419" s="2176"/>
      <c r="D419" s="2176"/>
      <c r="E419" s="2177"/>
      <c r="F419" s="2177"/>
      <c r="G419" s="2177"/>
      <c r="H419" s="2177"/>
      <c r="I419" s="2177"/>
      <c r="J419" s="2177"/>
      <c r="K419" s="2177"/>
      <c r="L419" s="2177"/>
      <c r="M419" s="2177"/>
      <c r="N419" s="2177"/>
      <c r="O419" s="2177"/>
      <c r="P419" s="2177"/>
      <c r="Q419" s="2177"/>
    </row>
    <row r="420" spans="1:17" ht="15.75" customHeight="1">
      <c r="A420" s="2174"/>
      <c r="B420" s="2175"/>
      <c r="C420" s="2176"/>
      <c r="D420" s="2176"/>
      <c r="E420" s="2177"/>
      <c r="F420" s="2177"/>
      <c r="G420" s="2177"/>
      <c r="H420" s="2177"/>
      <c r="I420" s="2177"/>
      <c r="J420" s="2177"/>
      <c r="K420" s="2177"/>
      <c r="L420" s="2177"/>
      <c r="M420" s="2177"/>
      <c r="N420" s="2177"/>
      <c r="O420" s="2177"/>
      <c r="P420" s="2177"/>
      <c r="Q420" s="2177"/>
    </row>
    <row r="421" spans="1:17" ht="15.75" customHeight="1">
      <c r="A421" s="2174"/>
      <c r="B421" s="2175"/>
      <c r="C421" s="2176"/>
      <c r="D421" s="2176"/>
      <c r="E421" s="2177"/>
      <c r="F421" s="2177"/>
      <c r="G421" s="2177"/>
      <c r="H421" s="2177"/>
      <c r="I421" s="2177"/>
      <c r="J421" s="2177"/>
      <c r="K421" s="2177"/>
      <c r="L421" s="2177"/>
      <c r="M421" s="2177"/>
      <c r="N421" s="2177"/>
      <c r="O421" s="2177"/>
      <c r="P421" s="2177"/>
      <c r="Q421" s="2177"/>
    </row>
    <row r="422" spans="1:17" ht="15.75" customHeight="1">
      <c r="A422" s="2174"/>
      <c r="B422" s="2175"/>
      <c r="C422" s="2176"/>
      <c r="D422" s="2176"/>
      <c r="E422" s="2177"/>
      <c r="F422" s="2177"/>
      <c r="G422" s="2177"/>
      <c r="H422" s="2177"/>
      <c r="I422" s="2177"/>
      <c r="J422" s="2177"/>
      <c r="K422" s="2177"/>
      <c r="L422" s="2177"/>
      <c r="M422" s="2177"/>
      <c r="N422" s="2177"/>
      <c r="O422" s="2177"/>
      <c r="P422" s="2177"/>
      <c r="Q422" s="2177"/>
    </row>
    <row r="423" spans="1:17" ht="15.75" customHeight="1">
      <c r="A423" s="2174"/>
      <c r="B423" s="2175"/>
      <c r="C423" s="2176"/>
      <c r="D423" s="2176"/>
      <c r="E423" s="2177"/>
      <c r="F423" s="2177"/>
      <c r="G423" s="2177"/>
      <c r="H423" s="2177"/>
      <c r="I423" s="2177"/>
      <c r="J423" s="2177"/>
      <c r="K423" s="2177"/>
      <c r="L423" s="2177"/>
      <c r="M423" s="2177"/>
      <c r="N423" s="2177"/>
      <c r="O423" s="2177"/>
      <c r="P423" s="2177"/>
      <c r="Q423" s="2177"/>
    </row>
    <row r="424" spans="1:17" ht="15.75" customHeight="1">
      <c r="A424" s="2174"/>
      <c r="B424" s="2175"/>
      <c r="C424" s="2176"/>
      <c r="D424" s="2176"/>
      <c r="E424" s="2177"/>
      <c r="F424" s="2177"/>
      <c r="G424" s="2177"/>
      <c r="H424" s="2177"/>
      <c r="I424" s="2177"/>
      <c r="J424" s="2177"/>
      <c r="K424" s="2177"/>
      <c r="L424" s="2177"/>
      <c r="M424" s="2177"/>
      <c r="N424" s="2177"/>
      <c r="O424" s="2177"/>
      <c r="P424" s="2177"/>
      <c r="Q424" s="2177"/>
    </row>
    <row r="425" spans="1:17" ht="15.75" customHeight="1">
      <c r="A425" s="2174"/>
      <c r="B425" s="2175"/>
      <c r="C425" s="2176"/>
      <c r="D425" s="2176"/>
      <c r="E425" s="2177"/>
      <c r="F425" s="2177"/>
      <c r="G425" s="2177"/>
      <c r="H425" s="2177"/>
      <c r="I425" s="2177"/>
      <c r="J425" s="2177"/>
      <c r="K425" s="2177"/>
      <c r="L425" s="2177"/>
      <c r="M425" s="2177"/>
      <c r="N425" s="2177"/>
      <c r="O425" s="2177"/>
      <c r="P425" s="2177"/>
      <c r="Q425" s="2177"/>
    </row>
    <row r="426" spans="1:17" ht="15.75" customHeight="1">
      <c r="A426" s="2174"/>
      <c r="B426" s="2175"/>
      <c r="C426" s="2176"/>
      <c r="D426" s="2176"/>
      <c r="E426" s="2177"/>
      <c r="F426" s="2177"/>
      <c r="G426" s="2177"/>
      <c r="H426" s="2177"/>
      <c r="I426" s="2177"/>
      <c r="J426" s="2177"/>
      <c r="K426" s="2177"/>
      <c r="L426" s="2177"/>
      <c r="M426" s="2177"/>
      <c r="N426" s="2177"/>
      <c r="O426" s="2177"/>
      <c r="P426" s="2177"/>
      <c r="Q426" s="2177"/>
    </row>
    <row r="427" spans="1:17" ht="15.75" customHeight="1">
      <c r="A427" s="2174"/>
      <c r="B427" s="2175"/>
      <c r="C427" s="2176"/>
      <c r="D427" s="2176"/>
      <c r="E427" s="2177"/>
      <c r="F427" s="2177"/>
      <c r="G427" s="2177"/>
      <c r="H427" s="2177"/>
      <c r="I427" s="2177"/>
      <c r="J427" s="2177"/>
      <c r="K427" s="2177"/>
      <c r="L427" s="2177"/>
      <c r="M427" s="2177"/>
      <c r="N427" s="2177"/>
      <c r="O427" s="2177"/>
      <c r="P427" s="2177"/>
      <c r="Q427" s="2177"/>
    </row>
    <row r="428" spans="1:17" ht="15.75" customHeight="1">
      <c r="A428" s="2174"/>
      <c r="B428" s="2175"/>
      <c r="C428" s="2176"/>
      <c r="D428" s="2176"/>
      <c r="E428" s="2177"/>
      <c r="F428" s="2177"/>
      <c r="G428" s="2177"/>
      <c r="H428" s="2177"/>
      <c r="I428" s="2177"/>
      <c r="J428" s="2177"/>
      <c r="K428" s="2177"/>
      <c r="L428" s="2177"/>
      <c r="M428" s="2177"/>
      <c r="N428" s="2177"/>
      <c r="O428" s="2177"/>
      <c r="P428" s="2177"/>
      <c r="Q428" s="2177"/>
    </row>
    <row r="429" spans="1:17" ht="15.75" customHeight="1">
      <c r="A429" s="2174"/>
      <c r="B429" s="2175"/>
      <c r="C429" s="2176"/>
      <c r="D429" s="2176"/>
      <c r="E429" s="2177"/>
      <c r="F429" s="2177"/>
      <c r="G429" s="2177"/>
      <c r="H429" s="2177"/>
      <c r="I429" s="2177"/>
      <c r="J429" s="2177"/>
      <c r="K429" s="2177"/>
      <c r="L429" s="2177"/>
      <c r="M429" s="2177"/>
      <c r="N429" s="2177"/>
      <c r="O429" s="2177"/>
      <c r="P429" s="2177"/>
      <c r="Q429" s="2177"/>
    </row>
    <row r="430" spans="1:17" ht="15.75" customHeight="1">
      <c r="A430" s="2174"/>
      <c r="B430" s="2175"/>
      <c r="C430" s="2176"/>
      <c r="D430" s="2176"/>
      <c r="E430" s="2177"/>
      <c r="F430" s="2177"/>
      <c r="G430" s="2177"/>
      <c r="H430" s="2177"/>
      <c r="I430" s="2177"/>
      <c r="J430" s="2177"/>
      <c r="K430" s="2177"/>
      <c r="L430" s="2177"/>
      <c r="M430" s="2177"/>
      <c r="N430" s="2177"/>
      <c r="O430" s="2177"/>
      <c r="P430" s="2177"/>
      <c r="Q430" s="2177"/>
    </row>
    <row r="431" spans="1:17" ht="15.75" customHeight="1">
      <c r="A431" s="2174"/>
      <c r="B431" s="2175"/>
      <c r="C431" s="2176"/>
      <c r="D431" s="2176"/>
      <c r="E431" s="2177"/>
      <c r="F431" s="2177"/>
      <c r="G431" s="2177"/>
      <c r="H431" s="2177"/>
      <c r="I431" s="2177"/>
      <c r="J431" s="2177"/>
      <c r="K431" s="2177"/>
      <c r="L431" s="2177"/>
      <c r="M431" s="2177"/>
      <c r="N431" s="2177"/>
      <c r="O431" s="2177"/>
      <c r="P431" s="2177"/>
      <c r="Q431" s="2177"/>
    </row>
    <row r="432" spans="1:17" ht="15.75" customHeight="1">
      <c r="A432" s="2174"/>
      <c r="B432" s="2175"/>
      <c r="C432" s="2176"/>
      <c r="D432" s="2176"/>
      <c r="E432" s="2177"/>
      <c r="F432" s="2177"/>
      <c r="G432" s="2177"/>
      <c r="H432" s="2177"/>
      <c r="I432" s="2177"/>
      <c r="J432" s="2177"/>
      <c r="K432" s="2177"/>
      <c r="L432" s="2177"/>
      <c r="M432" s="2177"/>
      <c r="N432" s="2177"/>
      <c r="O432" s="2177"/>
      <c r="P432" s="2177"/>
      <c r="Q432" s="2177"/>
    </row>
    <row r="433" spans="1:17" ht="15.75" customHeight="1">
      <c r="A433" s="2174"/>
      <c r="B433" s="2175"/>
      <c r="C433" s="2176"/>
      <c r="D433" s="2176"/>
      <c r="E433" s="2177"/>
      <c r="F433" s="2177"/>
      <c r="G433" s="2177"/>
      <c r="H433" s="2177"/>
      <c r="I433" s="2177"/>
      <c r="J433" s="2177"/>
      <c r="K433" s="2177"/>
      <c r="L433" s="2177"/>
      <c r="M433" s="2177"/>
      <c r="N433" s="2177"/>
      <c r="O433" s="2177"/>
      <c r="P433" s="2177"/>
      <c r="Q433" s="2177"/>
    </row>
    <row r="434" spans="1:17" ht="15.75" customHeight="1">
      <c r="A434" s="2174"/>
      <c r="B434" s="2175"/>
      <c r="C434" s="2176"/>
      <c r="D434" s="2176"/>
      <c r="E434" s="2177"/>
      <c r="F434" s="2177"/>
      <c r="G434" s="2177"/>
      <c r="H434" s="2177"/>
      <c r="I434" s="2177"/>
      <c r="J434" s="2177"/>
      <c r="K434" s="2177"/>
      <c r="L434" s="2177"/>
      <c r="M434" s="2177"/>
      <c r="N434" s="2177"/>
      <c r="O434" s="2177"/>
      <c r="P434" s="2177"/>
      <c r="Q434" s="2177"/>
    </row>
    <row r="435" spans="1:17" ht="15.75" customHeight="1">
      <c r="A435" s="2174"/>
      <c r="B435" s="2175"/>
      <c r="C435" s="2176"/>
      <c r="D435" s="2176"/>
      <c r="E435" s="2177"/>
      <c r="F435" s="2177"/>
      <c r="G435" s="2177"/>
      <c r="H435" s="2177"/>
      <c r="I435" s="2177"/>
      <c r="J435" s="2177"/>
      <c r="K435" s="2177"/>
      <c r="L435" s="2177"/>
      <c r="M435" s="2177"/>
      <c r="N435" s="2177"/>
      <c r="O435" s="2177"/>
      <c r="P435" s="2177"/>
      <c r="Q435" s="2177"/>
    </row>
    <row r="436" spans="1:17" ht="15.75" customHeight="1">
      <c r="A436" s="2174"/>
      <c r="B436" s="2175"/>
      <c r="C436" s="2176"/>
      <c r="D436" s="2176"/>
      <c r="E436" s="2177"/>
      <c r="F436" s="2177"/>
      <c r="G436" s="2177"/>
      <c r="H436" s="2177"/>
      <c r="I436" s="2177"/>
      <c r="J436" s="2177"/>
      <c r="K436" s="2177"/>
      <c r="L436" s="2177"/>
      <c r="M436" s="2177"/>
      <c r="N436" s="2177"/>
      <c r="O436" s="2177"/>
      <c r="P436" s="2177"/>
      <c r="Q436" s="2177"/>
    </row>
    <row r="437" spans="1:17" ht="15.75" customHeight="1">
      <c r="A437" s="2174"/>
      <c r="B437" s="2175"/>
      <c r="C437" s="2176"/>
      <c r="D437" s="2176"/>
      <c r="E437" s="2177"/>
      <c r="F437" s="2177"/>
      <c r="G437" s="2177"/>
      <c r="H437" s="2177"/>
      <c r="I437" s="2177"/>
      <c r="J437" s="2177"/>
      <c r="K437" s="2177"/>
      <c r="L437" s="2177"/>
      <c r="M437" s="2177"/>
      <c r="N437" s="2177"/>
      <c r="O437" s="2177"/>
      <c r="P437" s="2177"/>
      <c r="Q437" s="2177"/>
    </row>
    <row r="438" spans="1:17" ht="15.75" customHeight="1">
      <c r="A438" s="2174"/>
      <c r="B438" s="2175"/>
      <c r="C438" s="2176"/>
      <c r="D438" s="2176"/>
      <c r="E438" s="2177"/>
      <c r="F438" s="2177"/>
      <c r="G438" s="2177"/>
      <c r="H438" s="2177"/>
      <c r="I438" s="2177"/>
      <c r="J438" s="2177"/>
      <c r="K438" s="2177"/>
      <c r="L438" s="2177"/>
      <c r="M438" s="2177"/>
      <c r="N438" s="2177"/>
      <c r="O438" s="2177"/>
      <c r="P438" s="2177"/>
      <c r="Q438" s="2177"/>
    </row>
    <row r="439" spans="1:17" ht="15.75" customHeight="1">
      <c r="A439" s="2174"/>
      <c r="B439" s="2175"/>
      <c r="C439" s="2176"/>
      <c r="D439" s="2176"/>
      <c r="E439" s="2177"/>
      <c r="F439" s="2177"/>
      <c r="G439" s="2177"/>
      <c r="H439" s="2177"/>
      <c r="I439" s="2177"/>
      <c r="J439" s="2177"/>
      <c r="K439" s="2177"/>
      <c r="L439" s="2177"/>
      <c r="M439" s="2177"/>
      <c r="N439" s="2177"/>
      <c r="O439" s="2177"/>
      <c r="P439" s="2177"/>
      <c r="Q439" s="2177"/>
    </row>
    <row r="440" spans="1:17" ht="15.75" customHeight="1">
      <c r="A440" s="2174"/>
      <c r="B440" s="2175"/>
      <c r="C440" s="2176"/>
      <c r="D440" s="2176"/>
      <c r="E440" s="2177"/>
      <c r="F440" s="2177"/>
      <c r="G440" s="2177"/>
      <c r="H440" s="2177"/>
      <c r="I440" s="2177"/>
      <c r="J440" s="2177"/>
      <c r="K440" s="2177"/>
      <c r="L440" s="2177"/>
      <c r="M440" s="2177"/>
      <c r="N440" s="2177"/>
      <c r="O440" s="2177"/>
      <c r="P440" s="2177"/>
      <c r="Q440" s="2177"/>
    </row>
    <row r="441" spans="1:17" ht="15.75" customHeight="1">
      <c r="A441" s="2174"/>
      <c r="B441" s="2175"/>
      <c r="C441" s="2176"/>
      <c r="D441" s="2176"/>
      <c r="E441" s="2177"/>
      <c r="F441" s="2177"/>
      <c r="G441" s="2177"/>
      <c r="H441" s="2177"/>
      <c r="I441" s="2177"/>
      <c r="J441" s="2177"/>
      <c r="K441" s="2177"/>
      <c r="L441" s="2177"/>
      <c r="M441" s="2177"/>
      <c r="N441" s="2177"/>
      <c r="O441" s="2177"/>
      <c r="P441" s="2177"/>
      <c r="Q441" s="2177"/>
    </row>
    <row r="442" spans="1:17" ht="15.75" customHeight="1">
      <c r="A442" s="2174"/>
      <c r="B442" s="2175"/>
      <c r="C442" s="2176"/>
      <c r="D442" s="2176"/>
      <c r="E442" s="2177"/>
      <c r="F442" s="2177"/>
      <c r="G442" s="2177"/>
      <c r="H442" s="2177"/>
      <c r="I442" s="2177"/>
      <c r="J442" s="2177"/>
      <c r="K442" s="2177"/>
      <c r="L442" s="2177"/>
      <c r="M442" s="2177"/>
      <c r="N442" s="2177"/>
      <c r="O442" s="2177"/>
      <c r="P442" s="2177"/>
      <c r="Q442" s="2177"/>
    </row>
    <row r="443" spans="1:17" ht="15.75" customHeight="1">
      <c r="A443" s="2174"/>
      <c r="B443" s="2175"/>
      <c r="C443" s="2176"/>
      <c r="D443" s="2176"/>
      <c r="E443" s="2177"/>
      <c r="F443" s="2177"/>
      <c r="G443" s="2177"/>
      <c r="H443" s="2177"/>
      <c r="I443" s="2177"/>
      <c r="J443" s="2177"/>
      <c r="K443" s="2177"/>
      <c r="L443" s="2177"/>
      <c r="M443" s="2177"/>
      <c r="N443" s="2177"/>
      <c r="O443" s="2177"/>
      <c r="P443" s="2177"/>
      <c r="Q443" s="2177"/>
    </row>
    <row r="444" spans="1:17" ht="15.75" customHeight="1">
      <c r="A444" s="2174"/>
      <c r="B444" s="2175"/>
      <c r="C444" s="2176"/>
      <c r="D444" s="2176"/>
      <c r="E444" s="2177"/>
      <c r="F444" s="2177"/>
      <c r="G444" s="2177"/>
      <c r="H444" s="2177"/>
      <c r="I444" s="2177"/>
      <c r="J444" s="2177"/>
      <c r="K444" s="2177"/>
      <c r="L444" s="2177"/>
      <c r="M444" s="2177"/>
      <c r="N444" s="2177"/>
      <c r="O444" s="2177"/>
      <c r="P444" s="2177"/>
      <c r="Q444" s="2177"/>
    </row>
    <row r="445" spans="1:17" ht="15.75" customHeight="1">
      <c r="A445" s="2174"/>
      <c r="B445" s="2175"/>
      <c r="C445" s="2176"/>
      <c r="D445" s="2176"/>
      <c r="E445" s="2177"/>
      <c r="F445" s="2177"/>
      <c r="G445" s="2177"/>
      <c r="H445" s="2177"/>
      <c r="I445" s="2177"/>
      <c r="J445" s="2177"/>
      <c r="K445" s="2177"/>
      <c r="L445" s="2177"/>
      <c r="M445" s="2177"/>
      <c r="N445" s="2177"/>
      <c r="O445" s="2177"/>
      <c r="P445" s="2177"/>
      <c r="Q445" s="2177"/>
    </row>
    <row r="446" spans="1:17" ht="15.75" customHeight="1">
      <c r="A446" s="2174"/>
      <c r="B446" s="2175"/>
      <c r="C446" s="2176"/>
      <c r="D446" s="2176"/>
      <c r="E446" s="2177"/>
      <c r="F446" s="2177"/>
      <c r="G446" s="2177"/>
      <c r="H446" s="2177"/>
      <c r="I446" s="2177"/>
      <c r="J446" s="2177"/>
      <c r="K446" s="2177"/>
      <c r="L446" s="2177"/>
      <c r="M446" s="2177"/>
      <c r="N446" s="2177"/>
      <c r="O446" s="2177"/>
      <c r="P446" s="2177"/>
      <c r="Q446" s="2177"/>
    </row>
    <row r="447" spans="1:17" ht="15.75" customHeight="1">
      <c r="A447" s="2174"/>
      <c r="B447" s="2175"/>
      <c r="C447" s="2176"/>
      <c r="D447" s="2176"/>
      <c r="E447" s="2177"/>
      <c r="F447" s="2177"/>
      <c r="G447" s="2177"/>
      <c r="H447" s="2177"/>
      <c r="I447" s="2177"/>
      <c r="J447" s="2177"/>
      <c r="K447" s="2177"/>
      <c r="L447" s="2177"/>
      <c r="M447" s="2177"/>
      <c r="N447" s="2177"/>
      <c r="O447" s="2177"/>
      <c r="P447" s="2177"/>
      <c r="Q447" s="2177"/>
    </row>
    <row r="448" spans="1:17" ht="15.75" customHeight="1">
      <c r="A448" s="2174"/>
      <c r="B448" s="2175"/>
      <c r="C448" s="2176"/>
      <c r="D448" s="2176"/>
      <c r="E448" s="2177"/>
      <c r="F448" s="2177"/>
      <c r="G448" s="2177"/>
      <c r="H448" s="2177"/>
      <c r="I448" s="2177"/>
      <c r="J448" s="2177"/>
      <c r="K448" s="2177"/>
      <c r="L448" s="2177"/>
      <c r="M448" s="2177"/>
      <c r="N448" s="2177"/>
      <c r="O448" s="2177"/>
      <c r="P448" s="2177"/>
      <c r="Q448" s="2177"/>
    </row>
    <row r="449" spans="1:17" ht="15.75" customHeight="1">
      <c r="A449" s="2174"/>
      <c r="B449" s="2175"/>
      <c r="C449" s="2176"/>
      <c r="D449" s="2176"/>
      <c r="E449" s="2177"/>
      <c r="F449" s="2177"/>
      <c r="G449" s="2177"/>
      <c r="H449" s="2177"/>
      <c r="I449" s="2177"/>
      <c r="J449" s="2177"/>
      <c r="K449" s="2177"/>
      <c r="L449" s="2177"/>
      <c r="M449" s="2177"/>
      <c r="N449" s="2177"/>
      <c r="O449" s="2177"/>
      <c r="P449" s="2177"/>
      <c r="Q449" s="2177"/>
    </row>
    <row r="450" spans="1:17" ht="15.75" customHeight="1">
      <c r="A450" s="2174"/>
      <c r="B450" s="2175"/>
      <c r="C450" s="2176"/>
      <c r="D450" s="2176"/>
      <c r="E450" s="2177"/>
      <c r="F450" s="2177"/>
      <c r="G450" s="2177"/>
      <c r="H450" s="2177"/>
      <c r="I450" s="2177"/>
      <c r="J450" s="2177"/>
      <c r="K450" s="2177"/>
      <c r="L450" s="2177"/>
      <c r="M450" s="2177"/>
      <c r="N450" s="2177"/>
      <c r="O450" s="2177"/>
      <c r="P450" s="2177"/>
      <c r="Q450" s="2177"/>
    </row>
    <row r="451" spans="1:17" ht="15.75" customHeight="1">
      <c r="A451" s="2174"/>
      <c r="B451" s="2175"/>
      <c r="C451" s="2176"/>
      <c r="D451" s="2176"/>
      <c r="E451" s="2177"/>
      <c r="F451" s="2177"/>
      <c r="G451" s="2177"/>
      <c r="H451" s="2177"/>
      <c r="I451" s="2177"/>
      <c r="J451" s="2177"/>
      <c r="K451" s="2177"/>
      <c r="L451" s="2177"/>
      <c r="M451" s="2177"/>
      <c r="N451" s="2177"/>
      <c r="O451" s="2177"/>
      <c r="P451" s="2177"/>
      <c r="Q451" s="2177"/>
    </row>
    <row r="452" spans="1:17" ht="15.75" customHeight="1">
      <c r="A452" s="2174"/>
      <c r="B452" s="2175"/>
      <c r="C452" s="2176"/>
      <c r="D452" s="2176"/>
      <c r="E452" s="2177"/>
      <c r="F452" s="2177"/>
      <c r="G452" s="2177"/>
      <c r="H452" s="2177"/>
      <c r="I452" s="2177"/>
      <c r="J452" s="2177"/>
      <c r="K452" s="2177"/>
      <c r="L452" s="2177"/>
      <c r="M452" s="2177"/>
      <c r="N452" s="2177"/>
      <c r="O452" s="2177"/>
      <c r="P452" s="2177"/>
      <c r="Q452" s="2177"/>
    </row>
    <row r="453" spans="1:17" ht="15.75" customHeight="1">
      <c r="A453" s="2174"/>
      <c r="B453" s="2175"/>
      <c r="C453" s="2176"/>
      <c r="D453" s="2176"/>
      <c r="E453" s="2177"/>
      <c r="F453" s="2177"/>
      <c r="G453" s="2177"/>
      <c r="H453" s="2177"/>
      <c r="I453" s="2177"/>
      <c r="J453" s="2177"/>
      <c r="K453" s="2177"/>
      <c r="L453" s="2177"/>
      <c r="M453" s="2177"/>
      <c r="N453" s="2177"/>
      <c r="O453" s="2177"/>
      <c r="P453" s="2177"/>
      <c r="Q453" s="2177"/>
    </row>
    <row r="454" spans="1:17" ht="15.75" customHeight="1">
      <c r="A454" s="2174"/>
      <c r="B454" s="2175"/>
      <c r="C454" s="2176"/>
      <c r="D454" s="2176"/>
      <c r="E454" s="2177"/>
      <c r="F454" s="2177"/>
      <c r="G454" s="2177"/>
      <c r="H454" s="2177"/>
      <c r="I454" s="2177"/>
      <c r="J454" s="2177"/>
      <c r="K454" s="2177"/>
      <c r="L454" s="2177"/>
      <c r="M454" s="2177"/>
      <c r="N454" s="2177"/>
      <c r="O454" s="2177"/>
      <c r="P454" s="2177"/>
      <c r="Q454" s="2177"/>
    </row>
    <row r="455" spans="1:17" ht="15.75" customHeight="1">
      <c r="A455" s="2174"/>
      <c r="B455" s="2175"/>
      <c r="C455" s="2176"/>
      <c r="D455" s="2176"/>
      <c r="E455" s="2177"/>
      <c r="F455" s="2177"/>
      <c r="G455" s="2177"/>
      <c r="H455" s="2177"/>
      <c r="I455" s="2177"/>
      <c r="J455" s="2177"/>
      <c r="K455" s="2177"/>
      <c r="L455" s="2177"/>
      <c r="M455" s="2177"/>
      <c r="N455" s="2177"/>
      <c r="O455" s="2177"/>
      <c r="P455" s="2177"/>
      <c r="Q455" s="2177"/>
    </row>
    <row r="456" spans="1:17" ht="15.75" customHeight="1">
      <c r="A456" s="2174"/>
      <c r="B456" s="2175"/>
      <c r="C456" s="2176"/>
      <c r="D456" s="2176"/>
      <c r="E456" s="2177"/>
      <c r="F456" s="2177"/>
      <c r="G456" s="2177"/>
      <c r="H456" s="2177"/>
      <c r="I456" s="2177"/>
      <c r="J456" s="2177"/>
      <c r="K456" s="2177"/>
      <c r="L456" s="2177"/>
      <c r="M456" s="2177"/>
      <c r="N456" s="2177"/>
      <c r="O456" s="2177"/>
      <c r="P456" s="2177"/>
      <c r="Q456" s="2177"/>
    </row>
    <row r="457" spans="1:17" ht="15.75" customHeight="1">
      <c r="A457" s="2174"/>
      <c r="B457" s="2175"/>
      <c r="C457" s="2176"/>
      <c r="D457" s="2176"/>
      <c r="E457" s="2177"/>
      <c r="F457" s="2177"/>
      <c r="G457" s="2177"/>
      <c r="H457" s="2177"/>
      <c r="I457" s="2177"/>
      <c r="J457" s="2177"/>
      <c r="K457" s="2177"/>
      <c r="L457" s="2177"/>
      <c r="M457" s="2177"/>
      <c r="N457" s="2177"/>
      <c r="O457" s="2177"/>
      <c r="P457" s="2177"/>
      <c r="Q457" s="2177"/>
    </row>
    <row r="458" spans="1:17" ht="15.75" customHeight="1">
      <c r="A458" s="2174"/>
      <c r="B458" s="2175"/>
      <c r="C458" s="2176"/>
      <c r="D458" s="2176"/>
      <c r="E458" s="2177"/>
      <c r="F458" s="2177"/>
      <c r="G458" s="2177"/>
      <c r="H458" s="2177"/>
      <c r="I458" s="2177"/>
      <c r="J458" s="2177"/>
      <c r="K458" s="2177"/>
      <c r="L458" s="2177"/>
      <c r="M458" s="2177"/>
      <c r="N458" s="2177"/>
      <c r="O458" s="2177"/>
      <c r="P458" s="2177"/>
      <c r="Q458" s="2177"/>
    </row>
    <row r="459" spans="1:17" ht="15.75" customHeight="1">
      <c r="A459" s="2174"/>
      <c r="B459" s="2175"/>
      <c r="C459" s="2176"/>
      <c r="D459" s="2176"/>
      <c r="E459" s="2177"/>
      <c r="F459" s="2177"/>
      <c r="G459" s="2177"/>
      <c r="H459" s="2177"/>
      <c r="I459" s="2177"/>
      <c r="J459" s="2177"/>
      <c r="K459" s="2177"/>
      <c r="L459" s="2177"/>
      <c r="M459" s="2177"/>
      <c r="N459" s="2177"/>
      <c r="O459" s="2177"/>
      <c r="P459" s="2177"/>
      <c r="Q459" s="2177"/>
    </row>
    <row r="460" spans="1:17" ht="15.75" customHeight="1">
      <c r="A460" s="2174"/>
      <c r="B460" s="2175"/>
      <c r="C460" s="2176"/>
      <c r="D460" s="2176"/>
      <c r="E460" s="2177"/>
      <c r="F460" s="2177"/>
      <c r="G460" s="2177"/>
      <c r="H460" s="2177"/>
      <c r="I460" s="2177"/>
      <c r="J460" s="2177"/>
      <c r="K460" s="2177"/>
      <c r="L460" s="2177"/>
      <c r="M460" s="2177"/>
      <c r="N460" s="2177"/>
      <c r="O460" s="2177"/>
      <c r="P460" s="2177"/>
      <c r="Q460" s="2177"/>
    </row>
    <row r="461" spans="1:17" ht="15.75" customHeight="1">
      <c r="A461" s="2174"/>
      <c r="B461" s="2175"/>
      <c r="C461" s="2176"/>
      <c r="D461" s="2176"/>
      <c r="E461" s="2177"/>
      <c r="F461" s="2177"/>
      <c r="G461" s="2177"/>
      <c r="H461" s="2177"/>
      <c r="I461" s="2177"/>
      <c r="J461" s="2177"/>
      <c r="K461" s="2177"/>
      <c r="L461" s="2177"/>
      <c r="M461" s="2177"/>
      <c r="N461" s="2177"/>
      <c r="O461" s="2177"/>
      <c r="P461" s="2177"/>
      <c r="Q461" s="2177"/>
    </row>
    <row r="462" spans="1:17" ht="15.75" customHeight="1">
      <c r="A462" s="2174"/>
      <c r="B462" s="2175"/>
      <c r="C462" s="2176"/>
      <c r="D462" s="2176"/>
      <c r="E462" s="2177"/>
      <c r="F462" s="2177"/>
      <c r="G462" s="2177"/>
      <c r="H462" s="2177"/>
      <c r="I462" s="2177"/>
      <c r="J462" s="2177"/>
      <c r="K462" s="2177"/>
      <c r="L462" s="2177"/>
      <c r="M462" s="2177"/>
      <c r="N462" s="2177"/>
      <c r="O462" s="2177"/>
      <c r="P462" s="2177"/>
      <c r="Q462" s="2177"/>
    </row>
    <row r="463" spans="1:17" ht="15.75" customHeight="1">
      <c r="A463" s="2174"/>
      <c r="B463" s="2175"/>
      <c r="C463" s="2176"/>
      <c r="D463" s="2176"/>
      <c r="E463" s="2177"/>
      <c r="F463" s="2177"/>
      <c r="G463" s="2177"/>
      <c r="H463" s="2177"/>
      <c r="I463" s="2177"/>
      <c r="J463" s="2177"/>
      <c r="K463" s="2177"/>
      <c r="L463" s="2177"/>
      <c r="M463" s="2177"/>
      <c r="N463" s="2177"/>
      <c r="O463" s="2177"/>
      <c r="P463" s="2177"/>
      <c r="Q463" s="2177"/>
    </row>
    <row r="464" spans="1:17" ht="15.75" customHeight="1">
      <c r="A464" s="2174"/>
      <c r="B464" s="2175"/>
      <c r="C464" s="2176"/>
      <c r="D464" s="2176"/>
      <c r="E464" s="2177"/>
      <c r="F464" s="2177"/>
      <c r="G464" s="2177"/>
      <c r="H464" s="2177"/>
      <c r="I464" s="2177"/>
      <c r="J464" s="2177"/>
      <c r="K464" s="2177"/>
      <c r="L464" s="2177"/>
      <c r="M464" s="2177"/>
      <c r="N464" s="2177"/>
      <c r="O464" s="2177"/>
      <c r="P464" s="2177"/>
      <c r="Q464" s="2177"/>
    </row>
    <row r="465" spans="1:17" ht="15.75" customHeight="1">
      <c r="A465" s="2174"/>
      <c r="B465" s="2175"/>
      <c r="C465" s="2176"/>
      <c r="D465" s="2176"/>
      <c r="E465" s="2177"/>
      <c r="F465" s="2177"/>
      <c r="G465" s="2177"/>
      <c r="H465" s="2177"/>
      <c r="I465" s="2177"/>
      <c r="J465" s="2177"/>
      <c r="K465" s="2177"/>
      <c r="L465" s="2177"/>
      <c r="M465" s="2177"/>
      <c r="N465" s="2177"/>
      <c r="O465" s="2177"/>
      <c r="P465" s="2177"/>
      <c r="Q465" s="2177"/>
    </row>
    <row r="466" spans="1:17" ht="15.75" customHeight="1">
      <c r="A466" s="2174"/>
      <c r="B466" s="2175"/>
      <c r="C466" s="2176"/>
      <c r="D466" s="2176"/>
      <c r="E466" s="2177"/>
      <c r="F466" s="2177"/>
      <c r="G466" s="2177"/>
      <c r="H466" s="2177"/>
      <c r="I466" s="2177"/>
      <c r="J466" s="2177"/>
      <c r="K466" s="2177"/>
      <c r="L466" s="2177"/>
      <c r="M466" s="2177"/>
      <c r="N466" s="2177"/>
      <c r="O466" s="2177"/>
      <c r="P466" s="2177"/>
      <c r="Q466" s="2177"/>
    </row>
    <row r="467" spans="1:17" ht="15.75" customHeight="1">
      <c r="A467" s="2174"/>
      <c r="B467" s="2175"/>
      <c r="C467" s="2176"/>
      <c r="D467" s="2176"/>
      <c r="E467" s="2177"/>
      <c r="F467" s="2177"/>
      <c r="G467" s="2177"/>
      <c r="H467" s="2177"/>
      <c r="I467" s="2177"/>
      <c r="J467" s="2177"/>
      <c r="K467" s="2177"/>
      <c r="L467" s="2177"/>
      <c r="M467" s="2177"/>
      <c r="N467" s="2177"/>
      <c r="O467" s="2177"/>
      <c r="P467" s="2177"/>
      <c r="Q467" s="2177"/>
    </row>
    <row r="468" spans="1:17" ht="15.75" customHeight="1">
      <c r="A468" s="2174"/>
      <c r="B468" s="2175"/>
      <c r="C468" s="2176"/>
      <c r="D468" s="2176"/>
      <c r="E468" s="2177"/>
      <c r="F468" s="2177"/>
      <c r="G468" s="2177"/>
      <c r="H468" s="2177"/>
      <c r="I468" s="2177"/>
      <c r="J468" s="2177"/>
      <c r="K468" s="2177"/>
      <c r="L468" s="2177"/>
      <c r="M468" s="2177"/>
      <c r="N468" s="2177"/>
      <c r="O468" s="2177"/>
      <c r="P468" s="2177"/>
      <c r="Q468" s="2177"/>
    </row>
    <row r="469" spans="1:17" ht="15.75" customHeight="1">
      <c r="A469" s="2174"/>
      <c r="B469" s="2175"/>
      <c r="C469" s="2176"/>
      <c r="D469" s="2176"/>
      <c r="E469" s="2177"/>
      <c r="F469" s="2177"/>
      <c r="G469" s="2177"/>
      <c r="H469" s="2177"/>
      <c r="I469" s="2177"/>
      <c r="J469" s="2177"/>
      <c r="K469" s="2177"/>
      <c r="L469" s="2177"/>
      <c r="M469" s="2177"/>
      <c r="N469" s="2177"/>
      <c r="O469" s="2177"/>
      <c r="P469" s="2177"/>
      <c r="Q469" s="2177"/>
    </row>
    <row r="470" spans="1:17" ht="15.75" customHeight="1">
      <c r="A470" s="2174"/>
      <c r="B470" s="2175"/>
      <c r="C470" s="2176"/>
      <c r="D470" s="2176"/>
      <c r="E470" s="2177"/>
      <c r="F470" s="2177"/>
      <c r="G470" s="2177"/>
      <c r="H470" s="2177"/>
      <c r="I470" s="2177"/>
      <c r="J470" s="2177"/>
      <c r="K470" s="2177"/>
      <c r="L470" s="2177"/>
      <c r="M470" s="2177"/>
      <c r="N470" s="2177"/>
      <c r="O470" s="2177"/>
      <c r="P470" s="2177"/>
      <c r="Q470" s="2177"/>
    </row>
    <row r="471" spans="1:17" ht="15.75" customHeight="1">
      <c r="A471" s="2174"/>
      <c r="B471" s="2175"/>
      <c r="C471" s="2176"/>
      <c r="D471" s="2176"/>
      <c r="E471" s="2177"/>
      <c r="F471" s="2177"/>
      <c r="G471" s="2177"/>
      <c r="H471" s="2177"/>
      <c r="I471" s="2177"/>
      <c r="J471" s="2177"/>
      <c r="K471" s="2177"/>
      <c r="L471" s="2177"/>
      <c r="M471" s="2177"/>
      <c r="N471" s="2177"/>
      <c r="O471" s="2177"/>
      <c r="P471" s="2177"/>
      <c r="Q471" s="2177"/>
    </row>
    <row r="472" spans="1:17" ht="15.75" customHeight="1">
      <c r="A472" s="2174"/>
      <c r="B472" s="2175"/>
      <c r="C472" s="2176"/>
      <c r="D472" s="2176"/>
      <c r="E472" s="2177"/>
      <c r="F472" s="2177"/>
      <c r="G472" s="2177"/>
      <c r="H472" s="2177"/>
      <c r="I472" s="2177"/>
      <c r="J472" s="2177"/>
      <c r="K472" s="2177"/>
      <c r="L472" s="2177"/>
      <c r="M472" s="2177"/>
      <c r="N472" s="2177"/>
      <c r="O472" s="2177"/>
      <c r="P472" s="2177"/>
      <c r="Q472" s="2177"/>
    </row>
    <row r="473" spans="1:17" ht="15.75" customHeight="1">
      <c r="A473" s="2174"/>
      <c r="B473" s="2175"/>
      <c r="C473" s="2176"/>
      <c r="D473" s="2176"/>
      <c r="E473" s="2177"/>
      <c r="F473" s="2177"/>
      <c r="G473" s="2177"/>
      <c r="H473" s="2177"/>
      <c r="I473" s="2177"/>
      <c r="J473" s="2177"/>
      <c r="K473" s="2177"/>
      <c r="L473" s="2177"/>
      <c r="M473" s="2177"/>
      <c r="N473" s="2177"/>
      <c r="O473" s="2177"/>
      <c r="P473" s="2177"/>
      <c r="Q473" s="2177"/>
    </row>
    <row r="474" spans="1:17" ht="15.75" customHeight="1">
      <c r="A474" s="2174"/>
      <c r="B474" s="2175"/>
      <c r="C474" s="2176"/>
      <c r="D474" s="2176"/>
      <c r="E474" s="2177"/>
      <c r="F474" s="2177"/>
      <c r="G474" s="2177"/>
      <c r="H474" s="2177"/>
      <c r="I474" s="2177"/>
      <c r="J474" s="2177"/>
      <c r="K474" s="2177"/>
      <c r="L474" s="2177"/>
      <c r="M474" s="2177"/>
      <c r="N474" s="2177"/>
      <c r="O474" s="2177"/>
      <c r="P474" s="2177"/>
      <c r="Q474" s="2177"/>
    </row>
    <row r="475" spans="1:17" ht="15.75" customHeight="1">
      <c r="A475" s="2174"/>
      <c r="B475" s="2175"/>
      <c r="C475" s="2176"/>
      <c r="D475" s="2176"/>
      <c r="E475" s="2177"/>
      <c r="F475" s="2177"/>
      <c r="G475" s="2177"/>
      <c r="H475" s="2177"/>
      <c r="I475" s="2177"/>
      <c r="J475" s="2177"/>
      <c r="K475" s="2177"/>
      <c r="L475" s="2177"/>
      <c r="M475" s="2177"/>
      <c r="N475" s="2177"/>
      <c r="O475" s="2177"/>
      <c r="P475" s="2177"/>
      <c r="Q475" s="2177"/>
    </row>
    <row r="476" spans="1:17" ht="15.75" customHeight="1">
      <c r="A476" s="2174"/>
      <c r="B476" s="2175"/>
      <c r="C476" s="2176"/>
      <c r="D476" s="2176"/>
      <c r="E476" s="2177"/>
      <c r="F476" s="2177"/>
      <c r="G476" s="2177"/>
      <c r="H476" s="2177"/>
      <c r="I476" s="2177"/>
      <c r="J476" s="2177"/>
      <c r="K476" s="2177"/>
      <c r="L476" s="2177"/>
      <c r="M476" s="2177"/>
      <c r="N476" s="2177"/>
      <c r="O476" s="2177"/>
      <c r="P476" s="2177"/>
      <c r="Q476" s="2177"/>
    </row>
    <row r="477" spans="1:17" ht="15.75" customHeight="1">
      <c r="A477" s="2174"/>
      <c r="B477" s="2175"/>
      <c r="C477" s="2176"/>
      <c r="D477" s="2176"/>
      <c r="E477" s="2177"/>
      <c r="F477" s="2177"/>
      <c r="G477" s="2177"/>
      <c r="H477" s="2177"/>
      <c r="I477" s="2177"/>
      <c r="J477" s="2177"/>
      <c r="K477" s="2177"/>
      <c r="L477" s="2177"/>
      <c r="M477" s="2177"/>
      <c r="N477" s="2177"/>
      <c r="O477" s="2177"/>
      <c r="P477" s="2177"/>
      <c r="Q477" s="2177"/>
    </row>
    <row r="478" spans="1:17" ht="15.75" customHeight="1">
      <c r="A478" s="2174"/>
      <c r="B478" s="2175"/>
      <c r="C478" s="2176"/>
      <c r="D478" s="2176"/>
      <c r="E478" s="2177"/>
      <c r="F478" s="2177"/>
      <c r="G478" s="2177"/>
      <c r="H478" s="2177"/>
      <c r="I478" s="2177"/>
      <c r="J478" s="2177"/>
      <c r="K478" s="2177"/>
      <c r="L478" s="2177"/>
      <c r="M478" s="2177"/>
      <c r="N478" s="2177"/>
      <c r="O478" s="2177"/>
      <c r="P478" s="2177"/>
      <c r="Q478" s="2177"/>
    </row>
    <row r="479" spans="1:17" ht="15.75" customHeight="1">
      <c r="A479" s="2174"/>
      <c r="B479" s="2175"/>
      <c r="C479" s="2176"/>
      <c r="D479" s="2176"/>
      <c r="E479" s="2177"/>
      <c r="F479" s="2177"/>
      <c r="G479" s="2177"/>
      <c r="H479" s="2177"/>
      <c r="I479" s="2177"/>
      <c r="J479" s="2177"/>
      <c r="K479" s="2177"/>
      <c r="L479" s="2177"/>
      <c r="M479" s="2177"/>
      <c r="N479" s="2177"/>
      <c r="O479" s="2177"/>
      <c r="P479" s="2177"/>
      <c r="Q479" s="2177"/>
    </row>
    <row r="480" spans="1:17" ht="15.75" customHeight="1">
      <c r="A480" s="2174"/>
      <c r="B480" s="2175"/>
      <c r="C480" s="2176"/>
      <c r="D480" s="2176"/>
      <c r="E480" s="2177"/>
      <c r="F480" s="2177"/>
      <c r="G480" s="2177"/>
      <c r="H480" s="2177"/>
      <c r="I480" s="2177"/>
      <c r="J480" s="2177"/>
      <c r="K480" s="2177"/>
      <c r="L480" s="2177"/>
      <c r="M480" s="2177"/>
      <c r="N480" s="2177"/>
      <c r="O480" s="2177"/>
      <c r="P480" s="2177"/>
      <c r="Q480" s="2177"/>
    </row>
    <row r="481" spans="1:17" ht="15.75" customHeight="1">
      <c r="A481" s="2174"/>
      <c r="B481" s="2175"/>
      <c r="C481" s="2176"/>
      <c r="D481" s="2176"/>
      <c r="E481" s="2177"/>
      <c r="F481" s="2177"/>
      <c r="G481" s="2177"/>
      <c r="H481" s="2177"/>
      <c r="I481" s="2177"/>
      <c r="J481" s="2177"/>
      <c r="K481" s="2177"/>
      <c r="L481" s="2177"/>
      <c r="M481" s="2177"/>
      <c r="N481" s="2177"/>
      <c r="O481" s="2177"/>
      <c r="P481" s="2177"/>
      <c r="Q481" s="2177"/>
    </row>
    <row r="482" spans="1:17" ht="15.75" customHeight="1">
      <c r="A482" s="2174"/>
      <c r="B482" s="2175"/>
      <c r="C482" s="2176"/>
      <c r="D482" s="2176"/>
      <c r="E482" s="2177"/>
      <c r="F482" s="2177"/>
      <c r="G482" s="2177"/>
      <c r="H482" s="2177"/>
      <c r="I482" s="2177"/>
      <c r="J482" s="2177"/>
      <c r="K482" s="2177"/>
      <c r="L482" s="2177"/>
      <c r="M482" s="2177"/>
      <c r="N482" s="2177"/>
      <c r="O482" s="2177"/>
      <c r="P482" s="2177"/>
      <c r="Q482" s="2177"/>
    </row>
    <row r="483" spans="1:17" ht="15.75" customHeight="1">
      <c r="A483" s="2174"/>
      <c r="B483" s="2175"/>
      <c r="C483" s="2176"/>
      <c r="D483" s="2176"/>
      <c r="E483" s="2177"/>
      <c r="F483" s="2177"/>
      <c r="G483" s="2177"/>
      <c r="H483" s="2177"/>
      <c r="I483" s="2177"/>
      <c r="J483" s="2177"/>
      <c r="K483" s="2177"/>
      <c r="L483" s="2177"/>
      <c r="M483" s="2177"/>
      <c r="N483" s="2177"/>
      <c r="O483" s="2177"/>
      <c r="P483" s="2177"/>
      <c r="Q483" s="2177"/>
    </row>
    <row r="484" spans="1:17" ht="15.75" customHeight="1">
      <c r="A484" s="2174"/>
      <c r="B484" s="2175"/>
      <c r="C484" s="2176"/>
      <c r="D484" s="2176"/>
      <c r="E484" s="2177"/>
      <c r="F484" s="2177"/>
      <c r="G484" s="2177"/>
      <c r="H484" s="2177"/>
      <c r="I484" s="2177"/>
      <c r="J484" s="2177"/>
      <c r="K484" s="2177"/>
      <c r="L484" s="2177"/>
      <c r="M484" s="2177"/>
      <c r="N484" s="2177"/>
      <c r="O484" s="2177"/>
      <c r="P484" s="2177"/>
      <c r="Q484" s="2177"/>
    </row>
    <row r="485" spans="1:17" ht="15.75" customHeight="1">
      <c r="A485" s="2174"/>
      <c r="B485" s="2175"/>
      <c r="C485" s="2176"/>
      <c r="D485" s="2176"/>
      <c r="E485" s="2177"/>
      <c r="F485" s="2177"/>
      <c r="G485" s="2177"/>
      <c r="H485" s="2177"/>
      <c r="I485" s="2177"/>
      <c r="J485" s="2177"/>
      <c r="K485" s="2177"/>
      <c r="L485" s="2177"/>
      <c r="M485" s="2177"/>
      <c r="N485" s="2177"/>
      <c r="O485" s="2177"/>
      <c r="P485" s="2177"/>
      <c r="Q485" s="2177"/>
    </row>
    <row r="486" spans="1:17" ht="15.75" customHeight="1">
      <c r="A486" s="2174"/>
      <c r="B486" s="2175"/>
      <c r="C486" s="2176"/>
      <c r="D486" s="2176"/>
      <c r="E486" s="2177"/>
      <c r="F486" s="2177"/>
      <c r="G486" s="2177"/>
      <c r="H486" s="2177"/>
      <c r="I486" s="2177"/>
      <c r="J486" s="2177"/>
      <c r="K486" s="2177"/>
      <c r="L486" s="2177"/>
      <c r="M486" s="2177"/>
      <c r="N486" s="2177"/>
      <c r="O486" s="2177"/>
      <c r="P486" s="2177"/>
      <c r="Q486" s="2177"/>
    </row>
    <row r="487" spans="1:17" ht="15.75" customHeight="1">
      <c r="A487" s="2174"/>
      <c r="B487" s="2175"/>
      <c r="C487" s="2176"/>
      <c r="D487" s="2176"/>
      <c r="E487" s="2177"/>
      <c r="F487" s="2177"/>
      <c r="G487" s="2177"/>
      <c r="H487" s="2177"/>
      <c r="I487" s="2177"/>
      <c r="J487" s="2177"/>
      <c r="K487" s="2177"/>
      <c r="L487" s="2177"/>
      <c r="M487" s="2177"/>
      <c r="N487" s="2177"/>
      <c r="O487" s="2177"/>
      <c r="P487" s="2177"/>
      <c r="Q487" s="2177"/>
    </row>
    <row r="488" spans="1:17" ht="15.75" customHeight="1">
      <c r="A488" s="2174"/>
      <c r="B488" s="2175"/>
      <c r="C488" s="2176"/>
      <c r="D488" s="2176"/>
      <c r="E488" s="2177"/>
      <c r="F488" s="2177"/>
      <c r="G488" s="2177"/>
      <c r="H488" s="2177"/>
      <c r="I488" s="2177"/>
      <c r="J488" s="2177"/>
      <c r="K488" s="2177"/>
      <c r="L488" s="2177"/>
      <c r="M488" s="2177"/>
      <c r="N488" s="2177"/>
      <c r="O488" s="2177"/>
      <c r="P488" s="2177"/>
      <c r="Q488" s="2177"/>
    </row>
    <row r="489" spans="1:17" ht="15.75" customHeight="1">
      <c r="A489" s="2174"/>
      <c r="B489" s="2175"/>
      <c r="C489" s="2176"/>
      <c r="D489" s="2176"/>
      <c r="E489" s="2177"/>
      <c r="F489" s="2177"/>
      <c r="G489" s="2177"/>
      <c r="H489" s="2177"/>
      <c r="I489" s="2177"/>
      <c r="J489" s="2177"/>
      <c r="K489" s="2177"/>
      <c r="L489" s="2177"/>
      <c r="M489" s="2177"/>
      <c r="N489" s="2177"/>
      <c r="O489" s="2177"/>
      <c r="P489" s="2177"/>
      <c r="Q489" s="2177"/>
    </row>
    <row r="490" spans="1:17" ht="15.75" customHeight="1">
      <c r="A490" s="2174"/>
      <c r="B490" s="2175"/>
      <c r="C490" s="2176"/>
      <c r="D490" s="2176"/>
      <c r="E490" s="2177"/>
      <c r="F490" s="2177"/>
      <c r="G490" s="2177"/>
      <c r="H490" s="2177"/>
      <c r="I490" s="2177"/>
      <c r="J490" s="2177"/>
      <c r="K490" s="2177"/>
      <c r="L490" s="2177"/>
      <c r="M490" s="2177"/>
      <c r="N490" s="2177"/>
      <c r="O490" s="2177"/>
      <c r="P490" s="2177"/>
      <c r="Q490" s="2177"/>
    </row>
    <row r="491" spans="1:17" ht="15.75" customHeight="1">
      <c r="A491" s="2174"/>
      <c r="B491" s="2175"/>
      <c r="C491" s="2176"/>
      <c r="D491" s="2176"/>
      <c r="E491" s="2177"/>
      <c r="F491" s="2177"/>
      <c r="G491" s="2177"/>
      <c r="H491" s="2177"/>
      <c r="I491" s="2177"/>
      <c r="J491" s="2177"/>
      <c r="K491" s="2177"/>
      <c r="L491" s="2177"/>
      <c r="M491" s="2177"/>
      <c r="N491" s="2177"/>
      <c r="O491" s="2177"/>
      <c r="P491" s="2177"/>
      <c r="Q491" s="2177"/>
    </row>
    <row r="492" spans="1:17" ht="15.75" customHeight="1">
      <c r="A492" s="2174"/>
      <c r="B492" s="2175"/>
      <c r="C492" s="2176"/>
      <c r="D492" s="2176"/>
      <c r="E492" s="2177"/>
      <c r="F492" s="2177"/>
      <c r="G492" s="2177"/>
      <c r="H492" s="2177"/>
      <c r="I492" s="2177"/>
      <c r="J492" s="2177"/>
      <c r="K492" s="2177"/>
      <c r="L492" s="2177"/>
      <c r="M492" s="2177"/>
      <c r="N492" s="2177"/>
      <c r="O492" s="2177"/>
      <c r="P492" s="2177"/>
      <c r="Q492" s="2177"/>
    </row>
    <row r="493" spans="1:17" ht="15.75" customHeight="1">
      <c r="A493" s="2174"/>
      <c r="B493" s="2175"/>
      <c r="C493" s="2176"/>
      <c r="D493" s="2176"/>
      <c r="E493" s="2177"/>
      <c r="F493" s="2177"/>
      <c r="G493" s="2177"/>
      <c r="H493" s="2177"/>
      <c r="I493" s="2177"/>
      <c r="J493" s="2177"/>
      <c r="K493" s="2177"/>
      <c r="L493" s="2177"/>
      <c r="M493" s="2177"/>
      <c r="N493" s="2177"/>
      <c r="O493" s="2177"/>
      <c r="P493" s="2177"/>
      <c r="Q493" s="2177"/>
    </row>
    <row r="494" spans="1:17" ht="15.75" customHeight="1">
      <c r="A494" s="2174"/>
      <c r="B494" s="2175"/>
      <c r="C494" s="2176"/>
      <c r="D494" s="2176"/>
      <c r="E494" s="2177"/>
      <c r="F494" s="2177"/>
      <c r="G494" s="2177"/>
      <c r="H494" s="2177"/>
      <c r="I494" s="2177"/>
      <c r="J494" s="2177"/>
      <c r="K494" s="2177"/>
      <c r="L494" s="2177"/>
      <c r="M494" s="2177"/>
      <c r="N494" s="2177"/>
      <c r="O494" s="2177"/>
      <c r="P494" s="2177"/>
      <c r="Q494" s="2177"/>
    </row>
    <row r="495" spans="1:17" ht="15.75" customHeight="1">
      <c r="A495" s="2174"/>
      <c r="B495" s="2175"/>
      <c r="C495" s="2176"/>
      <c r="D495" s="2176"/>
      <c r="E495" s="2177"/>
      <c r="F495" s="2177"/>
      <c r="G495" s="2177"/>
      <c r="H495" s="2177"/>
      <c r="I495" s="2177"/>
      <c r="J495" s="2177"/>
      <c r="K495" s="2177"/>
      <c r="L495" s="2177"/>
      <c r="M495" s="2177"/>
      <c r="N495" s="2177"/>
      <c r="O495" s="2177"/>
      <c r="P495" s="2177"/>
      <c r="Q495" s="2177"/>
    </row>
    <row r="496" spans="1:17" ht="15.75" customHeight="1">
      <c r="A496" s="2174"/>
      <c r="B496" s="2175"/>
      <c r="C496" s="2176"/>
      <c r="D496" s="2176"/>
      <c r="E496" s="2177"/>
      <c r="F496" s="2177"/>
      <c r="G496" s="2177"/>
      <c r="H496" s="2177"/>
      <c r="I496" s="2177"/>
      <c r="J496" s="2177"/>
      <c r="K496" s="2177"/>
      <c r="L496" s="2177"/>
      <c r="M496" s="2177"/>
      <c r="N496" s="2177"/>
      <c r="O496" s="2177"/>
      <c r="P496" s="2177"/>
      <c r="Q496" s="2177"/>
    </row>
    <row r="497" spans="1:17" ht="15.75" customHeight="1">
      <c r="A497" s="2174"/>
      <c r="B497" s="2175"/>
      <c r="C497" s="2176"/>
      <c r="D497" s="2176"/>
      <c r="E497" s="2177"/>
      <c r="F497" s="2177"/>
      <c r="G497" s="2177"/>
      <c r="H497" s="2177"/>
      <c r="I497" s="2177"/>
      <c r="J497" s="2177"/>
      <c r="K497" s="2177"/>
      <c r="L497" s="2177"/>
      <c r="M497" s="2177"/>
      <c r="N497" s="2177"/>
      <c r="O497" s="2177"/>
      <c r="P497" s="2177"/>
      <c r="Q497" s="2177"/>
    </row>
    <row r="498" spans="1:17" ht="15.75" customHeight="1">
      <c r="A498" s="2174"/>
      <c r="B498" s="2175"/>
      <c r="C498" s="2176"/>
      <c r="D498" s="2176"/>
      <c r="E498" s="2177"/>
      <c r="F498" s="2177"/>
      <c r="G498" s="2177"/>
      <c r="H498" s="2177"/>
      <c r="I498" s="2177"/>
      <c r="J498" s="2177"/>
      <c r="K498" s="2177"/>
      <c r="L498" s="2177"/>
      <c r="M498" s="2177"/>
      <c r="N498" s="2177"/>
      <c r="O498" s="2177"/>
      <c r="P498" s="2177"/>
      <c r="Q498" s="2177"/>
    </row>
    <row r="499" spans="1:17" ht="15.75" customHeight="1">
      <c r="A499" s="2174"/>
      <c r="B499" s="2175"/>
      <c r="C499" s="2176"/>
      <c r="D499" s="2176"/>
      <c r="E499" s="2177"/>
      <c r="F499" s="2177"/>
      <c r="G499" s="2177"/>
      <c r="H499" s="2177"/>
      <c r="I499" s="2177"/>
      <c r="J499" s="2177"/>
      <c r="K499" s="2177"/>
      <c r="L499" s="2177"/>
      <c r="M499" s="2177"/>
      <c r="N499" s="2177"/>
      <c r="O499" s="2177"/>
      <c r="P499" s="2177"/>
      <c r="Q499" s="2177"/>
    </row>
    <row r="500" spans="1:17" ht="15.75" customHeight="1">
      <c r="A500" s="2174"/>
      <c r="B500" s="2175"/>
      <c r="C500" s="2176"/>
      <c r="D500" s="2176"/>
      <c r="E500" s="2177"/>
      <c r="F500" s="2177"/>
      <c r="G500" s="2177"/>
      <c r="H500" s="2177"/>
      <c r="I500" s="2177"/>
      <c r="J500" s="2177"/>
      <c r="K500" s="2177"/>
      <c r="L500" s="2177"/>
      <c r="M500" s="2177"/>
      <c r="N500" s="2177"/>
      <c r="O500" s="2177"/>
      <c r="P500" s="2177"/>
      <c r="Q500" s="2177"/>
    </row>
    <row r="501" spans="1:17" ht="15.75" customHeight="1">
      <c r="A501" s="2174"/>
      <c r="B501" s="2175"/>
      <c r="C501" s="2176"/>
      <c r="D501" s="2176"/>
      <c r="E501" s="2177"/>
      <c r="F501" s="2177"/>
      <c r="G501" s="2177"/>
      <c r="H501" s="2177"/>
      <c r="I501" s="2177"/>
      <c r="J501" s="2177"/>
      <c r="K501" s="2177"/>
      <c r="L501" s="2177"/>
      <c r="M501" s="2177"/>
      <c r="N501" s="2177"/>
      <c r="O501" s="2177"/>
      <c r="P501" s="2177"/>
      <c r="Q501" s="2177"/>
    </row>
    <row r="502" spans="1:17" ht="15.75" customHeight="1">
      <c r="A502" s="2174"/>
      <c r="B502" s="2175"/>
      <c r="C502" s="2176"/>
      <c r="D502" s="2176"/>
      <c r="E502" s="2177"/>
      <c r="F502" s="2177"/>
      <c r="G502" s="2177"/>
      <c r="H502" s="2177"/>
      <c r="I502" s="2177"/>
      <c r="J502" s="2177"/>
      <c r="K502" s="2177"/>
      <c r="L502" s="2177"/>
      <c r="M502" s="2177"/>
      <c r="N502" s="2177"/>
      <c r="O502" s="2177"/>
      <c r="P502" s="2177"/>
      <c r="Q502" s="2177"/>
    </row>
    <row r="503" spans="1:17" ht="15.75" customHeight="1">
      <c r="A503" s="2174"/>
      <c r="B503" s="2175"/>
      <c r="C503" s="2176"/>
      <c r="D503" s="2176"/>
      <c r="E503" s="2177"/>
      <c r="F503" s="2177"/>
      <c r="G503" s="2177"/>
      <c r="H503" s="2177"/>
      <c r="I503" s="2177"/>
      <c r="J503" s="2177"/>
      <c r="K503" s="2177"/>
      <c r="L503" s="2177"/>
      <c r="M503" s="2177"/>
      <c r="N503" s="2177"/>
      <c r="O503" s="2177"/>
      <c r="P503" s="2177"/>
      <c r="Q503" s="2177"/>
    </row>
    <row r="504" spans="1:17" ht="15.75" customHeight="1">
      <c r="A504" s="2174"/>
      <c r="B504" s="2175"/>
      <c r="C504" s="2176"/>
      <c r="D504" s="2176"/>
      <c r="E504" s="2177"/>
      <c r="F504" s="2177"/>
      <c r="G504" s="2177"/>
      <c r="H504" s="2177"/>
      <c r="I504" s="2177"/>
      <c r="J504" s="2177"/>
      <c r="K504" s="2177"/>
      <c r="L504" s="2177"/>
      <c r="M504" s="2177"/>
      <c r="N504" s="2177"/>
      <c r="O504" s="2177"/>
      <c r="P504" s="2177"/>
      <c r="Q504" s="2177"/>
    </row>
    <row r="505" spans="1:17" ht="15.75" customHeight="1">
      <c r="A505" s="2174"/>
      <c r="B505" s="2175"/>
      <c r="C505" s="2176"/>
      <c r="D505" s="2176"/>
      <c r="E505" s="2177"/>
      <c r="F505" s="2177"/>
      <c r="G505" s="2177"/>
      <c r="H505" s="2177"/>
      <c r="I505" s="2177"/>
      <c r="J505" s="2177"/>
      <c r="K505" s="2177"/>
      <c r="L505" s="2177"/>
      <c r="M505" s="2177"/>
      <c r="N505" s="2177"/>
      <c r="O505" s="2177"/>
      <c r="P505" s="2177"/>
      <c r="Q505" s="2177"/>
    </row>
    <row r="506" spans="1:17" ht="15.75" customHeight="1">
      <c r="A506" s="2174"/>
      <c r="B506" s="2175"/>
      <c r="C506" s="2176"/>
      <c r="D506" s="2176"/>
      <c r="E506" s="2177"/>
      <c r="F506" s="2177"/>
      <c r="G506" s="2177"/>
      <c r="H506" s="2177"/>
      <c r="I506" s="2177"/>
      <c r="J506" s="2177"/>
      <c r="K506" s="2177"/>
      <c r="L506" s="2177"/>
      <c r="M506" s="2177"/>
      <c r="N506" s="2177"/>
      <c r="O506" s="2177"/>
      <c r="P506" s="2177"/>
      <c r="Q506" s="2177"/>
    </row>
    <row r="507" spans="1:17" ht="15.75" customHeight="1">
      <c r="A507" s="2174"/>
      <c r="B507" s="2175"/>
      <c r="C507" s="2176"/>
      <c r="D507" s="2176"/>
      <c r="E507" s="2177"/>
      <c r="F507" s="2177"/>
      <c r="G507" s="2177"/>
      <c r="H507" s="2177"/>
      <c r="I507" s="2177"/>
      <c r="J507" s="2177"/>
      <c r="K507" s="2177"/>
      <c r="L507" s="2177"/>
      <c r="M507" s="2177"/>
      <c r="N507" s="2177"/>
      <c r="O507" s="2177"/>
      <c r="P507" s="2177"/>
      <c r="Q507" s="2177"/>
    </row>
    <row r="508" spans="1:17" ht="15.75" customHeight="1">
      <c r="A508" s="2174"/>
      <c r="B508" s="2175"/>
      <c r="C508" s="2176"/>
      <c r="D508" s="2176"/>
      <c r="E508" s="2177"/>
      <c r="F508" s="2177"/>
      <c r="G508" s="2177"/>
      <c r="H508" s="2177"/>
      <c r="I508" s="2177"/>
      <c r="J508" s="2177"/>
      <c r="K508" s="2177"/>
      <c r="L508" s="2177"/>
      <c r="M508" s="2177"/>
      <c r="N508" s="2177"/>
      <c r="O508" s="2177"/>
      <c r="P508" s="2177"/>
      <c r="Q508" s="2177"/>
    </row>
    <row r="509" spans="1:17" ht="15.75" customHeight="1">
      <c r="A509" s="2174"/>
      <c r="B509" s="2175"/>
      <c r="C509" s="2176"/>
      <c r="D509" s="2176"/>
      <c r="E509" s="2177"/>
      <c r="F509" s="2177"/>
      <c r="G509" s="2177"/>
      <c r="H509" s="2177"/>
      <c r="I509" s="2177"/>
      <c r="J509" s="2177"/>
      <c r="K509" s="2177"/>
      <c r="L509" s="2177"/>
      <c r="M509" s="2177"/>
      <c r="N509" s="2177"/>
      <c r="O509" s="2177"/>
      <c r="P509" s="2177"/>
      <c r="Q509" s="2177"/>
    </row>
    <row r="510" spans="1:17" ht="15.75" customHeight="1">
      <c r="A510" s="2174"/>
      <c r="B510" s="2175"/>
      <c r="C510" s="2176"/>
      <c r="D510" s="2176"/>
      <c r="E510" s="2177"/>
      <c r="F510" s="2177"/>
      <c r="G510" s="2177"/>
      <c r="H510" s="2177"/>
      <c r="I510" s="2177"/>
      <c r="J510" s="2177"/>
      <c r="K510" s="2177"/>
      <c r="L510" s="2177"/>
      <c r="M510" s="2177"/>
      <c r="N510" s="2177"/>
      <c r="O510" s="2177"/>
      <c r="P510" s="2177"/>
      <c r="Q510" s="2177"/>
    </row>
    <row r="511" spans="1:17" ht="15.75" customHeight="1">
      <c r="A511" s="2174"/>
      <c r="B511" s="2175"/>
      <c r="C511" s="2176"/>
      <c r="D511" s="2176"/>
      <c r="E511" s="2177"/>
      <c r="F511" s="2177"/>
      <c r="G511" s="2177"/>
      <c r="H511" s="2177"/>
      <c r="I511" s="2177"/>
      <c r="J511" s="2177"/>
      <c r="K511" s="2177"/>
      <c r="L511" s="2177"/>
      <c r="M511" s="2177"/>
      <c r="N511" s="2177"/>
      <c r="O511" s="2177"/>
      <c r="P511" s="2177"/>
      <c r="Q511" s="2177"/>
    </row>
    <row r="512" spans="1:17" ht="15.75" customHeight="1">
      <c r="A512" s="2174"/>
      <c r="B512" s="2175"/>
      <c r="C512" s="2176"/>
      <c r="D512" s="2176"/>
      <c r="E512" s="2177"/>
      <c r="F512" s="2177"/>
      <c r="G512" s="2177"/>
      <c r="H512" s="2177"/>
      <c r="I512" s="2177"/>
      <c r="J512" s="2177"/>
      <c r="K512" s="2177"/>
      <c r="L512" s="2177"/>
      <c r="M512" s="2177"/>
      <c r="N512" s="2177"/>
      <c r="O512" s="2177"/>
      <c r="P512" s="2177"/>
      <c r="Q512" s="2177"/>
    </row>
    <row r="513" spans="1:17" ht="15.75" customHeight="1">
      <c r="A513" s="2174"/>
      <c r="B513" s="2175"/>
      <c r="C513" s="2176"/>
      <c r="D513" s="2176"/>
      <c r="E513" s="2177"/>
      <c r="F513" s="2177"/>
      <c r="G513" s="2177"/>
      <c r="H513" s="2177"/>
      <c r="I513" s="2177"/>
      <c r="J513" s="2177"/>
      <c r="K513" s="2177"/>
      <c r="L513" s="2177"/>
      <c r="M513" s="2177"/>
      <c r="N513" s="2177"/>
      <c r="O513" s="2177"/>
      <c r="P513" s="2177"/>
      <c r="Q513" s="2177"/>
    </row>
    <row r="514" spans="1:17" ht="15.75" customHeight="1">
      <c r="A514" s="2174"/>
      <c r="B514" s="2175"/>
      <c r="C514" s="2176"/>
      <c r="D514" s="2176"/>
      <c r="E514" s="2177"/>
      <c r="F514" s="2177"/>
      <c r="G514" s="2177"/>
      <c r="H514" s="2177"/>
      <c r="I514" s="2177"/>
      <c r="J514" s="2177"/>
      <c r="K514" s="2177"/>
      <c r="L514" s="2177"/>
      <c r="M514" s="2177"/>
      <c r="N514" s="2177"/>
      <c r="O514" s="2177"/>
      <c r="P514" s="2177"/>
      <c r="Q514" s="2177"/>
    </row>
    <row r="515" spans="1:17" ht="15.75" customHeight="1">
      <c r="A515" s="2174"/>
      <c r="B515" s="2175"/>
      <c r="C515" s="2176"/>
      <c r="D515" s="2176"/>
      <c r="E515" s="2177"/>
      <c r="F515" s="2177"/>
      <c r="G515" s="2177"/>
      <c r="H515" s="2177"/>
      <c r="I515" s="2177"/>
      <c r="J515" s="2177"/>
      <c r="K515" s="2177"/>
      <c r="L515" s="2177"/>
      <c r="M515" s="2177"/>
      <c r="N515" s="2177"/>
      <c r="O515" s="2177"/>
      <c r="P515" s="2177"/>
      <c r="Q515" s="2177"/>
    </row>
    <row r="516" spans="1:17" ht="15.75" customHeight="1">
      <c r="A516" s="2174"/>
      <c r="B516" s="2175"/>
      <c r="C516" s="2176"/>
      <c r="D516" s="2176"/>
      <c r="E516" s="2177"/>
      <c r="F516" s="2177"/>
      <c r="G516" s="2177"/>
      <c r="H516" s="2177"/>
      <c r="I516" s="2177"/>
      <c r="J516" s="2177"/>
      <c r="K516" s="2177"/>
      <c r="L516" s="2177"/>
      <c r="M516" s="2177"/>
      <c r="N516" s="2177"/>
      <c r="O516" s="2177"/>
      <c r="P516" s="2177"/>
      <c r="Q516" s="2177"/>
    </row>
    <row r="517" spans="1:17" ht="15.75" customHeight="1">
      <c r="A517" s="2174"/>
      <c r="B517" s="2175"/>
      <c r="C517" s="2176"/>
      <c r="D517" s="2176"/>
      <c r="E517" s="2177"/>
      <c r="F517" s="2177"/>
      <c r="G517" s="2177"/>
      <c r="H517" s="2177"/>
      <c r="I517" s="2177"/>
      <c r="J517" s="2177"/>
      <c r="K517" s="2177"/>
      <c r="L517" s="2177"/>
      <c r="M517" s="2177"/>
      <c r="N517" s="2177"/>
      <c r="O517" s="2177"/>
      <c r="P517" s="2177"/>
      <c r="Q517" s="2177"/>
    </row>
    <row r="518" spans="1:17" ht="15.75" customHeight="1">
      <c r="A518" s="2174"/>
      <c r="B518" s="2175"/>
      <c r="C518" s="2176"/>
      <c r="D518" s="2176"/>
      <c r="E518" s="2177"/>
      <c r="F518" s="2177"/>
      <c r="G518" s="2177"/>
      <c r="H518" s="2177"/>
      <c r="I518" s="2177"/>
      <c r="J518" s="2177"/>
      <c r="K518" s="2177"/>
      <c r="L518" s="2177"/>
      <c r="M518" s="2177"/>
      <c r="N518" s="2177"/>
      <c r="O518" s="2177"/>
      <c r="P518" s="2177"/>
      <c r="Q518" s="2177"/>
    </row>
    <row r="519" spans="1:17" ht="15.75" customHeight="1">
      <c r="A519" s="2174"/>
      <c r="B519" s="2175"/>
      <c r="C519" s="2176"/>
      <c r="D519" s="2176"/>
      <c r="E519" s="2177"/>
      <c r="F519" s="2177"/>
      <c r="G519" s="2177"/>
      <c r="H519" s="2177"/>
      <c r="I519" s="2177"/>
      <c r="J519" s="2177"/>
      <c r="K519" s="2177"/>
      <c r="L519" s="2177"/>
      <c r="M519" s="2177"/>
      <c r="N519" s="2177"/>
      <c r="O519" s="2177"/>
      <c r="P519" s="2177"/>
      <c r="Q519" s="2177"/>
    </row>
    <row r="520" spans="1:17" ht="15.75" customHeight="1">
      <c r="A520" s="2174"/>
      <c r="B520" s="2175"/>
      <c r="C520" s="2176"/>
      <c r="D520" s="2176"/>
      <c r="E520" s="2177"/>
      <c r="F520" s="2177"/>
      <c r="G520" s="2177"/>
      <c r="H520" s="2177"/>
      <c r="I520" s="2177"/>
      <c r="J520" s="2177"/>
      <c r="K520" s="2177"/>
      <c r="L520" s="2177"/>
      <c r="M520" s="2177"/>
      <c r="N520" s="2177"/>
      <c r="O520" s="2177"/>
      <c r="P520" s="2177"/>
      <c r="Q520" s="2177"/>
    </row>
    <row r="521" spans="1:17" ht="15.75" customHeight="1">
      <c r="A521" s="2174"/>
      <c r="B521" s="2175"/>
      <c r="C521" s="2176"/>
      <c r="D521" s="2176"/>
      <c r="E521" s="2177"/>
      <c r="F521" s="2177"/>
      <c r="G521" s="2177"/>
      <c r="H521" s="2177"/>
      <c r="I521" s="2177"/>
      <c r="J521" s="2177"/>
      <c r="K521" s="2177"/>
      <c r="L521" s="2177"/>
      <c r="M521" s="2177"/>
      <c r="N521" s="2177"/>
      <c r="O521" s="2177"/>
      <c r="P521" s="2177"/>
      <c r="Q521" s="2177"/>
    </row>
    <row r="522" spans="1:17" ht="15.75" customHeight="1">
      <c r="A522" s="2174"/>
      <c r="B522" s="2175"/>
      <c r="C522" s="2176"/>
      <c r="D522" s="2176"/>
      <c r="E522" s="2177"/>
      <c r="F522" s="2177"/>
      <c r="G522" s="2177"/>
      <c r="H522" s="2177"/>
      <c r="I522" s="2177"/>
      <c r="J522" s="2177"/>
      <c r="K522" s="2177"/>
      <c r="L522" s="2177"/>
      <c r="M522" s="2177"/>
      <c r="N522" s="2177"/>
      <c r="O522" s="2177"/>
      <c r="P522" s="2177"/>
      <c r="Q522" s="2177"/>
    </row>
    <row r="523" spans="1:17" ht="15.75" customHeight="1">
      <c r="A523" s="2174"/>
      <c r="B523" s="2175"/>
      <c r="C523" s="2176"/>
      <c r="D523" s="2176"/>
      <c r="E523" s="2177"/>
      <c r="F523" s="2177"/>
      <c r="G523" s="2177"/>
      <c r="H523" s="2177"/>
      <c r="I523" s="2177"/>
      <c r="J523" s="2177"/>
      <c r="K523" s="2177"/>
      <c r="L523" s="2177"/>
      <c r="M523" s="2177"/>
      <c r="N523" s="2177"/>
      <c r="O523" s="2177"/>
      <c r="P523" s="2177"/>
      <c r="Q523" s="2177"/>
    </row>
    <row r="524" spans="1:17" ht="15.75" customHeight="1">
      <c r="A524" s="2174"/>
      <c r="B524" s="2175"/>
      <c r="C524" s="2176"/>
      <c r="D524" s="2176"/>
      <c r="E524" s="2177"/>
      <c r="F524" s="2177"/>
      <c r="G524" s="2177"/>
      <c r="H524" s="2177"/>
      <c r="I524" s="2177"/>
      <c r="J524" s="2177"/>
      <c r="K524" s="2177"/>
      <c r="L524" s="2177"/>
      <c r="M524" s="2177"/>
      <c r="N524" s="2177"/>
      <c r="O524" s="2177"/>
      <c r="P524" s="2177"/>
      <c r="Q524" s="2177"/>
    </row>
    <row r="525" spans="1:17" ht="15.75" customHeight="1">
      <c r="A525" s="2174"/>
      <c r="B525" s="2175"/>
      <c r="C525" s="2176"/>
      <c r="D525" s="2176"/>
      <c r="E525" s="2177"/>
      <c r="F525" s="2177"/>
      <c r="G525" s="2177"/>
      <c r="H525" s="2177"/>
      <c r="I525" s="2177"/>
      <c r="J525" s="2177"/>
      <c r="K525" s="2177"/>
      <c r="L525" s="2177"/>
      <c r="M525" s="2177"/>
      <c r="N525" s="2177"/>
      <c r="O525" s="2177"/>
      <c r="P525" s="2177"/>
      <c r="Q525" s="2177"/>
    </row>
    <row r="526" spans="1:17" ht="15.75" customHeight="1">
      <c r="A526" s="2174"/>
      <c r="B526" s="2175"/>
      <c r="C526" s="2176"/>
      <c r="D526" s="2176"/>
      <c r="E526" s="2177"/>
      <c r="F526" s="2177"/>
      <c r="G526" s="2177"/>
      <c r="H526" s="2177"/>
      <c r="I526" s="2177"/>
      <c r="J526" s="2177"/>
      <c r="K526" s="2177"/>
      <c r="L526" s="2177"/>
      <c r="M526" s="2177"/>
      <c r="N526" s="2177"/>
      <c r="O526" s="2177"/>
      <c r="P526" s="2177"/>
      <c r="Q526" s="2177"/>
    </row>
    <row r="527" spans="1:17" ht="15.75" customHeight="1">
      <c r="A527" s="2174"/>
      <c r="B527" s="2175"/>
      <c r="C527" s="2176"/>
      <c r="D527" s="2176"/>
      <c r="E527" s="2177"/>
      <c r="F527" s="2177"/>
      <c r="G527" s="2177"/>
      <c r="H527" s="2177"/>
      <c r="I527" s="2177"/>
      <c r="J527" s="2177"/>
      <c r="K527" s="2177"/>
      <c r="L527" s="2177"/>
      <c r="M527" s="2177"/>
      <c r="N527" s="2177"/>
      <c r="O527" s="2177"/>
      <c r="P527" s="2177"/>
      <c r="Q527" s="2177"/>
    </row>
    <row r="528" spans="1:17" ht="15.75" customHeight="1">
      <c r="A528" s="2174"/>
      <c r="B528" s="2175"/>
      <c r="C528" s="2176"/>
      <c r="D528" s="2176"/>
      <c r="E528" s="2177"/>
      <c r="F528" s="2177"/>
      <c r="G528" s="2177"/>
      <c r="H528" s="2177"/>
      <c r="I528" s="2177"/>
      <c r="J528" s="2177"/>
      <c r="K528" s="2177"/>
      <c r="L528" s="2177"/>
      <c r="M528" s="2177"/>
      <c r="N528" s="2177"/>
      <c r="O528" s="2177"/>
      <c r="P528" s="2177"/>
      <c r="Q528" s="2177"/>
    </row>
    <row r="529" spans="1:17" ht="15.75" customHeight="1">
      <c r="A529" s="2174"/>
      <c r="B529" s="2175"/>
      <c r="C529" s="2176"/>
      <c r="D529" s="2176"/>
      <c r="E529" s="2177"/>
      <c r="F529" s="2177"/>
      <c r="G529" s="2177"/>
      <c r="H529" s="2177"/>
      <c r="I529" s="2177"/>
      <c r="J529" s="2177"/>
      <c r="K529" s="2177"/>
      <c r="L529" s="2177"/>
      <c r="M529" s="2177"/>
      <c r="N529" s="2177"/>
      <c r="O529" s="2177"/>
      <c r="P529" s="2177"/>
      <c r="Q529" s="2177"/>
    </row>
    <row r="530" spans="1:17" ht="15.75" customHeight="1">
      <c r="A530" s="2174"/>
      <c r="B530" s="2175"/>
      <c r="C530" s="2176"/>
      <c r="D530" s="2176"/>
      <c r="E530" s="2177"/>
      <c r="F530" s="2177"/>
      <c r="G530" s="2177"/>
      <c r="H530" s="2177"/>
      <c r="I530" s="2177"/>
      <c r="J530" s="2177"/>
      <c r="K530" s="2177"/>
      <c r="L530" s="2177"/>
      <c r="M530" s="2177"/>
      <c r="N530" s="2177"/>
      <c r="O530" s="2177"/>
      <c r="P530" s="2177"/>
      <c r="Q530" s="2177"/>
    </row>
    <row r="531" spans="1:17" ht="15.75" customHeight="1">
      <c r="A531" s="2174"/>
      <c r="B531" s="2175"/>
      <c r="C531" s="2176"/>
      <c r="D531" s="2176"/>
      <c r="E531" s="2177"/>
      <c r="F531" s="2177"/>
      <c r="G531" s="2177"/>
      <c r="H531" s="2177"/>
      <c r="I531" s="2177"/>
      <c r="J531" s="2177"/>
      <c r="K531" s="2177"/>
      <c r="L531" s="2177"/>
      <c r="M531" s="2177"/>
      <c r="N531" s="2177"/>
      <c r="O531" s="2177"/>
      <c r="P531" s="2177"/>
      <c r="Q531" s="2177"/>
    </row>
    <row r="532" spans="1:17" ht="15.75" customHeight="1">
      <c r="A532" s="2174"/>
      <c r="B532" s="2175"/>
      <c r="C532" s="2176"/>
      <c r="D532" s="2176"/>
      <c r="E532" s="2177"/>
      <c r="F532" s="2177"/>
      <c r="G532" s="2177"/>
      <c r="H532" s="2177"/>
      <c r="I532" s="2177"/>
      <c r="J532" s="2177"/>
      <c r="K532" s="2177"/>
      <c r="L532" s="2177"/>
      <c r="M532" s="2177"/>
      <c r="N532" s="2177"/>
      <c r="O532" s="2177"/>
      <c r="P532" s="2177"/>
      <c r="Q532" s="2177"/>
    </row>
    <row r="533" spans="1:17" ht="15.75" customHeight="1">
      <c r="A533" s="2174"/>
      <c r="B533" s="2175"/>
      <c r="C533" s="2176"/>
      <c r="D533" s="2176"/>
      <c r="E533" s="2177"/>
      <c r="F533" s="2177"/>
      <c r="G533" s="2177"/>
      <c r="H533" s="2177"/>
      <c r="I533" s="2177"/>
      <c r="J533" s="2177"/>
      <c r="K533" s="2177"/>
      <c r="L533" s="2177"/>
      <c r="M533" s="2177"/>
      <c r="N533" s="2177"/>
      <c r="O533" s="2177"/>
      <c r="P533" s="2177"/>
      <c r="Q533" s="2177"/>
    </row>
    <row r="534" spans="1:17" ht="15.75" customHeight="1">
      <c r="A534" s="2174"/>
      <c r="B534" s="2175"/>
      <c r="C534" s="2176"/>
      <c r="D534" s="2176"/>
      <c r="E534" s="2177"/>
      <c r="F534" s="2177"/>
      <c r="G534" s="2177"/>
      <c r="H534" s="2177"/>
      <c r="I534" s="2177"/>
      <c r="J534" s="2177"/>
      <c r="K534" s="2177"/>
      <c r="L534" s="2177"/>
      <c r="M534" s="2177"/>
      <c r="N534" s="2177"/>
      <c r="O534" s="2177"/>
      <c r="P534" s="2177"/>
      <c r="Q534" s="2177"/>
    </row>
    <row r="535" spans="1:17" ht="15.75" customHeight="1">
      <c r="A535" s="2174"/>
      <c r="B535" s="2175"/>
      <c r="C535" s="2176"/>
      <c r="D535" s="2176"/>
      <c r="E535" s="2177"/>
      <c r="F535" s="2177"/>
      <c r="G535" s="2177"/>
      <c r="H535" s="2177"/>
      <c r="I535" s="2177"/>
      <c r="J535" s="2177"/>
      <c r="K535" s="2177"/>
      <c r="L535" s="2177"/>
      <c r="M535" s="2177"/>
      <c r="N535" s="2177"/>
      <c r="O535" s="2177"/>
      <c r="P535" s="2177"/>
      <c r="Q535" s="2177"/>
    </row>
    <row r="536" spans="1:17" ht="15.75" customHeight="1">
      <c r="A536" s="2174"/>
      <c r="B536" s="2175"/>
      <c r="C536" s="2176"/>
      <c r="D536" s="2176"/>
      <c r="E536" s="2177"/>
      <c r="F536" s="2177"/>
      <c r="G536" s="2177"/>
      <c r="H536" s="2177"/>
      <c r="I536" s="2177"/>
      <c r="J536" s="2177"/>
      <c r="K536" s="2177"/>
      <c r="L536" s="2177"/>
      <c r="M536" s="2177"/>
      <c r="N536" s="2177"/>
      <c r="O536" s="2177"/>
      <c r="P536" s="2177"/>
      <c r="Q536" s="2177"/>
    </row>
    <row r="537" spans="1:17" ht="15.75" customHeight="1">
      <c r="A537" s="2174"/>
      <c r="B537" s="2175"/>
      <c r="C537" s="2176"/>
      <c r="D537" s="2176"/>
      <c r="E537" s="2177"/>
      <c r="F537" s="2177"/>
      <c r="G537" s="2177"/>
      <c r="H537" s="2177"/>
      <c r="I537" s="2177"/>
      <c r="J537" s="2177"/>
      <c r="K537" s="2177"/>
      <c r="L537" s="2177"/>
      <c r="M537" s="2177"/>
      <c r="N537" s="2177"/>
      <c r="O537" s="2177"/>
      <c r="P537" s="2177"/>
      <c r="Q537" s="2177"/>
    </row>
    <row r="538" spans="1:17" ht="15.75" customHeight="1">
      <c r="A538" s="2174"/>
      <c r="B538" s="2175"/>
      <c r="C538" s="2176"/>
      <c r="D538" s="2176"/>
      <c r="E538" s="2177"/>
      <c r="F538" s="2177"/>
      <c r="G538" s="2177"/>
      <c r="H538" s="2177"/>
      <c r="I538" s="2177"/>
      <c r="J538" s="2177"/>
      <c r="K538" s="2177"/>
      <c r="L538" s="2177"/>
      <c r="M538" s="2177"/>
      <c r="N538" s="2177"/>
      <c r="O538" s="2177"/>
      <c r="P538" s="2177"/>
      <c r="Q538" s="2177"/>
    </row>
    <row r="539" spans="1:17" ht="15.75" customHeight="1">
      <c r="A539" s="2174"/>
      <c r="B539" s="2175"/>
      <c r="C539" s="2176"/>
      <c r="D539" s="2176"/>
      <c r="E539" s="2177"/>
      <c r="F539" s="2177"/>
      <c r="G539" s="2177"/>
      <c r="H539" s="2177"/>
      <c r="I539" s="2177"/>
      <c r="J539" s="2177"/>
      <c r="K539" s="2177"/>
      <c r="L539" s="2177"/>
      <c r="M539" s="2177"/>
      <c r="N539" s="2177"/>
      <c r="O539" s="2177"/>
      <c r="P539" s="2177"/>
      <c r="Q539" s="2177"/>
    </row>
    <row r="540" spans="1:17" ht="15.75" customHeight="1">
      <c r="A540" s="2174"/>
      <c r="B540" s="2175"/>
      <c r="C540" s="2176"/>
      <c r="D540" s="2176"/>
      <c r="E540" s="2177"/>
      <c r="F540" s="2177"/>
      <c r="G540" s="2177"/>
      <c r="H540" s="2177"/>
      <c r="I540" s="2177"/>
      <c r="J540" s="2177"/>
      <c r="K540" s="2177"/>
      <c r="L540" s="2177"/>
      <c r="M540" s="2177"/>
      <c r="N540" s="2177"/>
      <c r="O540" s="2177"/>
      <c r="P540" s="2177"/>
      <c r="Q540" s="2177"/>
    </row>
    <row r="541" spans="1:17" ht="15.75" customHeight="1">
      <c r="A541" s="2174"/>
      <c r="B541" s="2175"/>
      <c r="C541" s="2176"/>
      <c r="D541" s="2176"/>
      <c r="E541" s="2177"/>
      <c r="F541" s="2177"/>
      <c r="G541" s="2177"/>
      <c r="H541" s="2177"/>
      <c r="I541" s="2177"/>
      <c r="J541" s="2177"/>
      <c r="K541" s="2177"/>
      <c r="L541" s="2177"/>
      <c r="M541" s="2177"/>
      <c r="N541" s="2177"/>
      <c r="O541" s="2177"/>
      <c r="P541" s="2177"/>
      <c r="Q541" s="2177"/>
    </row>
    <row r="542" spans="1:17" ht="15.75" customHeight="1">
      <c r="A542" s="2174"/>
      <c r="B542" s="2175"/>
      <c r="C542" s="2176"/>
      <c r="D542" s="2176"/>
      <c r="E542" s="2177"/>
      <c r="F542" s="2177"/>
      <c r="G542" s="2177"/>
      <c r="H542" s="2177"/>
      <c r="I542" s="2177"/>
      <c r="J542" s="2177"/>
      <c r="K542" s="2177"/>
      <c r="L542" s="2177"/>
      <c r="M542" s="2177"/>
      <c r="N542" s="2177"/>
      <c r="O542" s="2177"/>
      <c r="P542" s="2177"/>
      <c r="Q542" s="2177"/>
    </row>
    <row r="543" spans="1:17" ht="15.75" customHeight="1">
      <c r="A543" s="2174"/>
      <c r="B543" s="2175"/>
      <c r="C543" s="2176"/>
      <c r="D543" s="2176"/>
      <c r="E543" s="2177"/>
      <c r="F543" s="2177"/>
      <c r="G543" s="2177"/>
      <c r="H543" s="2177"/>
      <c r="I543" s="2177"/>
      <c r="J543" s="2177"/>
      <c r="K543" s="2177"/>
      <c r="L543" s="2177"/>
      <c r="M543" s="2177"/>
      <c r="N543" s="2177"/>
      <c r="O543" s="2177"/>
      <c r="P543" s="2177"/>
      <c r="Q543" s="2177"/>
    </row>
    <row r="544" spans="1:17" ht="15.75" customHeight="1">
      <c r="A544" s="2174"/>
      <c r="B544" s="2175"/>
      <c r="C544" s="2176"/>
      <c r="D544" s="2176"/>
      <c r="E544" s="2177"/>
      <c r="F544" s="2177"/>
      <c r="G544" s="2177"/>
      <c r="H544" s="2177"/>
      <c r="I544" s="2177"/>
      <c r="J544" s="2177"/>
      <c r="K544" s="2177"/>
      <c r="L544" s="2177"/>
      <c r="M544" s="2177"/>
      <c r="N544" s="2177"/>
      <c r="O544" s="2177"/>
      <c r="P544" s="2177"/>
      <c r="Q544" s="2177"/>
    </row>
    <row r="545" spans="1:17" ht="15.75" customHeight="1">
      <c r="A545" s="2174"/>
      <c r="B545" s="2175"/>
      <c r="C545" s="2176"/>
      <c r="D545" s="2176"/>
      <c r="E545" s="2177"/>
      <c r="F545" s="2177"/>
      <c r="G545" s="2177"/>
      <c r="H545" s="2177"/>
      <c r="I545" s="2177"/>
      <c r="J545" s="2177"/>
      <c r="K545" s="2177"/>
      <c r="L545" s="2177"/>
      <c r="M545" s="2177"/>
      <c r="N545" s="2177"/>
      <c r="O545" s="2177"/>
      <c r="P545" s="2177"/>
      <c r="Q545" s="2177"/>
    </row>
    <row r="546" spans="1:17" ht="15.75" customHeight="1">
      <c r="A546" s="2174"/>
      <c r="B546" s="2175"/>
      <c r="C546" s="2176"/>
      <c r="D546" s="2176"/>
      <c r="E546" s="2177"/>
      <c r="F546" s="2177"/>
      <c r="G546" s="2177"/>
      <c r="H546" s="2177"/>
      <c r="I546" s="2177"/>
      <c r="J546" s="2177"/>
      <c r="K546" s="2177"/>
      <c r="L546" s="2177"/>
      <c r="M546" s="2177"/>
      <c r="N546" s="2177"/>
      <c r="O546" s="2177"/>
      <c r="P546" s="2177"/>
      <c r="Q546" s="2177"/>
    </row>
    <row r="547" spans="1:17" ht="15.75" customHeight="1">
      <c r="A547" s="2174"/>
      <c r="B547" s="2175"/>
      <c r="C547" s="2176"/>
      <c r="D547" s="2176"/>
      <c r="E547" s="2177"/>
      <c r="F547" s="2177"/>
      <c r="G547" s="2177"/>
      <c r="H547" s="2177"/>
      <c r="I547" s="2177"/>
      <c r="J547" s="2177"/>
      <c r="K547" s="2177"/>
      <c r="L547" s="2177"/>
      <c r="M547" s="2177"/>
      <c r="N547" s="2177"/>
      <c r="O547" s="2177"/>
      <c r="P547" s="2177"/>
      <c r="Q547" s="2177"/>
    </row>
    <row r="548" spans="1:17" ht="15.75" customHeight="1">
      <c r="A548" s="2174"/>
      <c r="B548" s="2175"/>
      <c r="C548" s="2176"/>
      <c r="D548" s="2176"/>
      <c r="E548" s="2177"/>
      <c r="F548" s="2177"/>
      <c r="G548" s="2177"/>
      <c r="H548" s="2177"/>
      <c r="I548" s="2177"/>
      <c r="J548" s="2177"/>
      <c r="K548" s="2177"/>
      <c r="L548" s="2177"/>
      <c r="M548" s="2177"/>
      <c r="N548" s="2177"/>
      <c r="O548" s="2177"/>
      <c r="P548" s="2177"/>
      <c r="Q548" s="2177"/>
    </row>
    <row r="549" spans="1:17" ht="15.75" customHeight="1">
      <c r="A549" s="2174"/>
      <c r="B549" s="2175"/>
      <c r="C549" s="2176"/>
      <c r="D549" s="2176"/>
      <c r="E549" s="2177"/>
      <c r="F549" s="2177"/>
      <c r="G549" s="2177"/>
      <c r="H549" s="2177"/>
      <c r="I549" s="2177"/>
      <c r="J549" s="2177"/>
      <c r="K549" s="2177"/>
      <c r="L549" s="2177"/>
      <c r="M549" s="2177"/>
      <c r="N549" s="2177"/>
      <c r="O549" s="2177"/>
      <c r="P549" s="2177"/>
      <c r="Q549" s="2177"/>
    </row>
    <row r="550" spans="1:17" ht="15.75" customHeight="1">
      <c r="A550" s="2174"/>
      <c r="B550" s="2175"/>
      <c r="C550" s="2176"/>
      <c r="D550" s="2176"/>
      <c r="E550" s="2177"/>
      <c r="F550" s="2177"/>
      <c r="G550" s="2177"/>
      <c r="H550" s="2177"/>
      <c r="I550" s="2177"/>
      <c r="J550" s="2177"/>
      <c r="K550" s="2177"/>
      <c r="L550" s="2177"/>
      <c r="M550" s="2177"/>
      <c r="N550" s="2177"/>
      <c r="O550" s="2177"/>
      <c r="P550" s="2177"/>
      <c r="Q550" s="2177"/>
    </row>
    <row r="551" spans="1:17" ht="15.75" customHeight="1">
      <c r="A551" s="2174"/>
      <c r="B551" s="2175"/>
      <c r="C551" s="2176"/>
      <c r="D551" s="2176"/>
      <c r="E551" s="2177"/>
      <c r="F551" s="2177"/>
      <c r="G551" s="2177"/>
      <c r="H551" s="2177"/>
      <c r="I551" s="2177"/>
      <c r="J551" s="2177"/>
      <c r="K551" s="2177"/>
      <c r="L551" s="2177"/>
      <c r="M551" s="2177"/>
      <c r="N551" s="2177"/>
      <c r="O551" s="2177"/>
      <c r="P551" s="2177"/>
      <c r="Q551" s="2177"/>
    </row>
    <row r="552" spans="1:17" ht="15.75" customHeight="1">
      <c r="A552" s="2174"/>
      <c r="B552" s="2175"/>
      <c r="C552" s="2176"/>
      <c r="D552" s="2176"/>
      <c r="E552" s="2177"/>
      <c r="F552" s="2177"/>
      <c r="G552" s="2177"/>
      <c r="H552" s="2177"/>
      <c r="I552" s="2177"/>
      <c r="J552" s="2177"/>
      <c r="K552" s="2177"/>
      <c r="L552" s="2177"/>
      <c r="M552" s="2177"/>
      <c r="N552" s="2177"/>
      <c r="O552" s="2177"/>
      <c r="P552" s="2177"/>
      <c r="Q552" s="2177"/>
    </row>
    <row r="553" spans="1:17" ht="15.75" customHeight="1">
      <c r="A553" s="2174"/>
      <c r="B553" s="2175"/>
      <c r="C553" s="2176"/>
      <c r="D553" s="2176"/>
      <c r="E553" s="2177"/>
      <c r="F553" s="2177"/>
      <c r="G553" s="2177"/>
      <c r="H553" s="2177"/>
      <c r="I553" s="2177"/>
      <c r="J553" s="2177"/>
      <c r="K553" s="2177"/>
      <c r="L553" s="2177"/>
      <c r="M553" s="2177"/>
      <c r="N553" s="2177"/>
      <c r="O553" s="2177"/>
      <c r="P553" s="2177"/>
      <c r="Q553" s="2177"/>
    </row>
    <row r="554" spans="1:17" ht="15.75" customHeight="1">
      <c r="A554" s="2174"/>
      <c r="B554" s="2175"/>
      <c r="C554" s="2176"/>
      <c r="D554" s="2176"/>
      <c r="E554" s="2177"/>
      <c r="F554" s="2177"/>
      <c r="G554" s="2177"/>
      <c r="H554" s="2177"/>
      <c r="I554" s="2177"/>
      <c r="J554" s="2177"/>
      <c r="K554" s="2177"/>
      <c r="L554" s="2177"/>
      <c r="M554" s="2177"/>
      <c r="N554" s="2177"/>
      <c r="O554" s="2177"/>
      <c r="P554" s="2177"/>
      <c r="Q554" s="2177"/>
    </row>
    <row r="555" spans="1:17" ht="15.75" customHeight="1">
      <c r="A555" s="2174"/>
      <c r="B555" s="2175"/>
      <c r="C555" s="2176"/>
      <c r="D555" s="2176"/>
      <c r="E555" s="2177"/>
      <c r="F555" s="2177"/>
      <c r="G555" s="2177"/>
      <c r="H555" s="2177"/>
      <c r="I555" s="2177"/>
      <c r="J555" s="2177"/>
      <c r="K555" s="2177"/>
      <c r="L555" s="2177"/>
      <c r="M555" s="2177"/>
      <c r="N555" s="2177"/>
      <c r="O555" s="2177"/>
      <c r="P555" s="2177"/>
      <c r="Q555" s="2177"/>
    </row>
    <row r="556" spans="1:17" ht="15.75" customHeight="1">
      <c r="A556" s="2174"/>
      <c r="B556" s="2175"/>
      <c r="C556" s="2176"/>
      <c r="D556" s="2176"/>
      <c r="E556" s="2177"/>
      <c r="F556" s="2177"/>
      <c r="G556" s="2177"/>
      <c r="H556" s="2177"/>
      <c r="I556" s="2177"/>
      <c r="J556" s="2177"/>
      <c r="K556" s="2177"/>
      <c r="L556" s="2177"/>
      <c r="M556" s="2177"/>
      <c r="N556" s="2177"/>
      <c r="O556" s="2177"/>
      <c r="P556" s="2177"/>
      <c r="Q556" s="2177"/>
    </row>
    <row r="557" spans="1:17" ht="15.75" customHeight="1">
      <c r="A557" s="2174"/>
      <c r="B557" s="2175"/>
      <c r="C557" s="2176"/>
      <c r="D557" s="2176"/>
      <c r="E557" s="2177"/>
      <c r="F557" s="2177"/>
      <c r="G557" s="2177"/>
      <c r="H557" s="2177"/>
      <c r="I557" s="2177"/>
      <c r="J557" s="2177"/>
      <c r="K557" s="2177"/>
      <c r="L557" s="2177"/>
      <c r="M557" s="2177"/>
      <c r="N557" s="2177"/>
      <c r="O557" s="2177"/>
      <c r="P557" s="2177"/>
      <c r="Q557" s="2177"/>
    </row>
    <row r="558" spans="1:17" ht="15.75" customHeight="1">
      <c r="A558" s="2174"/>
      <c r="B558" s="2175"/>
      <c r="C558" s="2176"/>
      <c r="D558" s="2176"/>
      <c r="E558" s="2177"/>
      <c r="F558" s="2177"/>
      <c r="G558" s="2177"/>
      <c r="H558" s="2177"/>
      <c r="I558" s="2177"/>
      <c r="J558" s="2177"/>
      <c r="K558" s="2177"/>
      <c r="L558" s="2177"/>
      <c r="M558" s="2177"/>
      <c r="N558" s="2177"/>
      <c r="O558" s="2177"/>
      <c r="P558" s="2177"/>
      <c r="Q558" s="2177"/>
    </row>
    <row r="559" spans="1:17" ht="15.75" customHeight="1">
      <c r="A559" s="2174"/>
      <c r="B559" s="2175"/>
      <c r="C559" s="2176"/>
      <c r="D559" s="2176"/>
      <c r="E559" s="2177"/>
      <c r="F559" s="2177"/>
      <c r="G559" s="2177"/>
      <c r="H559" s="2177"/>
      <c r="I559" s="2177"/>
      <c r="J559" s="2177"/>
      <c r="K559" s="2177"/>
      <c r="L559" s="2177"/>
      <c r="M559" s="2177"/>
      <c r="N559" s="2177"/>
      <c r="O559" s="2177"/>
      <c r="P559" s="2177"/>
      <c r="Q559" s="2177"/>
    </row>
    <row r="560" spans="1:17" ht="15.75" customHeight="1">
      <c r="A560" s="2174"/>
      <c r="B560" s="2175"/>
      <c r="C560" s="2176"/>
      <c r="D560" s="2176"/>
      <c r="E560" s="2177"/>
      <c r="F560" s="2177"/>
      <c r="G560" s="2177"/>
      <c r="H560" s="2177"/>
      <c r="I560" s="2177"/>
      <c r="J560" s="2177"/>
      <c r="K560" s="2177"/>
      <c r="L560" s="2177"/>
      <c r="M560" s="2177"/>
      <c r="N560" s="2177"/>
      <c r="O560" s="2177"/>
      <c r="P560" s="2177"/>
      <c r="Q560" s="2177"/>
    </row>
    <row r="561" spans="1:17" ht="15.75" customHeight="1">
      <c r="A561" s="2174"/>
      <c r="B561" s="2175"/>
      <c r="C561" s="2176"/>
      <c r="D561" s="2176"/>
      <c r="E561" s="2177"/>
      <c r="F561" s="2177"/>
      <c r="G561" s="2177"/>
      <c r="H561" s="2177"/>
      <c r="I561" s="2177"/>
      <c r="J561" s="2177"/>
      <c r="K561" s="2177"/>
      <c r="L561" s="2177"/>
      <c r="M561" s="2177"/>
      <c r="N561" s="2177"/>
      <c r="O561" s="2177"/>
      <c r="P561" s="2177"/>
      <c r="Q561" s="2177"/>
    </row>
    <row r="562" spans="1:17" ht="15.75" customHeight="1">
      <c r="A562" s="2174"/>
      <c r="B562" s="2175"/>
      <c r="C562" s="2176"/>
      <c r="D562" s="2176"/>
      <c r="E562" s="2177"/>
      <c r="F562" s="2177"/>
      <c r="G562" s="2177"/>
      <c r="H562" s="2177"/>
      <c r="I562" s="2177"/>
      <c r="J562" s="2177"/>
      <c r="K562" s="2177"/>
      <c r="L562" s="2177"/>
      <c r="M562" s="2177"/>
      <c r="N562" s="2177"/>
      <c r="O562" s="2177"/>
      <c r="P562" s="2177"/>
      <c r="Q562" s="2177"/>
    </row>
    <row r="563" spans="1:17" ht="15.75" customHeight="1">
      <c r="A563" s="2174"/>
      <c r="B563" s="2175"/>
      <c r="C563" s="2176"/>
      <c r="D563" s="2176"/>
      <c r="E563" s="2177"/>
      <c r="F563" s="2177"/>
      <c r="G563" s="2177"/>
      <c r="H563" s="2177"/>
      <c r="I563" s="2177"/>
      <c r="J563" s="2177"/>
      <c r="K563" s="2177"/>
      <c r="L563" s="2177"/>
      <c r="M563" s="2177"/>
      <c r="N563" s="2177"/>
      <c r="O563" s="2177"/>
      <c r="P563" s="2177"/>
      <c r="Q563" s="2177"/>
    </row>
    <row r="564" spans="1:17" ht="15.75" customHeight="1">
      <c r="A564" s="2174"/>
      <c r="B564" s="2175"/>
      <c r="C564" s="2176"/>
      <c r="D564" s="2176"/>
      <c r="E564" s="2177"/>
      <c r="F564" s="2177"/>
      <c r="G564" s="2177"/>
      <c r="H564" s="2177"/>
      <c r="I564" s="2177"/>
      <c r="J564" s="2177"/>
      <c r="K564" s="2177"/>
      <c r="L564" s="2177"/>
      <c r="M564" s="2177"/>
      <c r="N564" s="2177"/>
      <c r="O564" s="2177"/>
      <c r="P564" s="2177"/>
      <c r="Q564" s="2177"/>
    </row>
    <row r="565" spans="1:17" ht="15.75" customHeight="1">
      <c r="A565" s="2174"/>
      <c r="B565" s="2175"/>
      <c r="C565" s="2176"/>
      <c r="D565" s="2176"/>
      <c r="E565" s="2177"/>
      <c r="F565" s="2177"/>
      <c r="G565" s="2177"/>
      <c r="H565" s="2177"/>
      <c r="I565" s="2177"/>
      <c r="J565" s="2177"/>
      <c r="K565" s="2177"/>
      <c r="L565" s="2177"/>
      <c r="M565" s="2177"/>
      <c r="N565" s="2177"/>
      <c r="O565" s="2177"/>
      <c r="P565" s="2177"/>
      <c r="Q565" s="2177"/>
    </row>
    <row r="566" spans="1:17" ht="15.75" customHeight="1">
      <c r="A566" s="2174"/>
      <c r="B566" s="2175"/>
      <c r="C566" s="2176"/>
      <c r="D566" s="2176"/>
      <c r="E566" s="2177"/>
      <c r="F566" s="2177"/>
      <c r="G566" s="2177"/>
      <c r="H566" s="2177"/>
      <c r="I566" s="2177"/>
      <c r="J566" s="2177"/>
      <c r="K566" s="2177"/>
      <c r="L566" s="2177"/>
      <c r="M566" s="2177"/>
      <c r="N566" s="2177"/>
      <c r="O566" s="2177"/>
      <c r="P566" s="2177"/>
      <c r="Q566" s="2177"/>
    </row>
    <row r="567" spans="1:17" ht="15.75" customHeight="1">
      <c r="A567" s="2174"/>
      <c r="B567" s="2175"/>
      <c r="C567" s="2176"/>
      <c r="D567" s="2176"/>
      <c r="E567" s="2177"/>
      <c r="F567" s="2177"/>
      <c r="G567" s="2177"/>
      <c r="H567" s="2177"/>
      <c r="I567" s="2177"/>
      <c r="J567" s="2177"/>
      <c r="K567" s="2177"/>
      <c r="L567" s="2177"/>
      <c r="M567" s="2177"/>
      <c r="N567" s="2177"/>
      <c r="O567" s="2177"/>
      <c r="P567" s="2177"/>
      <c r="Q567" s="2177"/>
    </row>
    <row r="568" spans="1:17" ht="15.75" customHeight="1">
      <c r="A568" s="2174"/>
      <c r="B568" s="2175"/>
      <c r="C568" s="2176"/>
      <c r="D568" s="2176"/>
      <c r="E568" s="2177"/>
      <c r="F568" s="2177"/>
      <c r="G568" s="2177"/>
      <c r="H568" s="2177"/>
      <c r="I568" s="2177"/>
      <c r="J568" s="2177"/>
      <c r="K568" s="2177"/>
      <c r="L568" s="2177"/>
      <c r="M568" s="2177"/>
      <c r="N568" s="2177"/>
      <c r="O568" s="2177"/>
      <c r="P568" s="2177"/>
      <c r="Q568" s="2177"/>
    </row>
    <row r="569" spans="1:17" ht="15.75" customHeight="1">
      <c r="A569" s="2174"/>
      <c r="B569" s="2175"/>
      <c r="C569" s="2176"/>
      <c r="D569" s="2176"/>
      <c r="E569" s="2177"/>
      <c r="F569" s="2177"/>
      <c r="G569" s="2177"/>
      <c r="H569" s="2177"/>
      <c r="I569" s="2177"/>
      <c r="J569" s="2177"/>
      <c r="K569" s="2177"/>
      <c r="L569" s="2177"/>
      <c r="M569" s="2177"/>
      <c r="N569" s="2177"/>
      <c r="O569" s="2177"/>
      <c r="P569" s="2177"/>
      <c r="Q569" s="2177"/>
    </row>
    <row r="570" spans="1:17" ht="15.75" customHeight="1">
      <c r="A570" s="2174"/>
      <c r="B570" s="2175"/>
      <c r="C570" s="2176"/>
      <c r="D570" s="2176"/>
      <c r="E570" s="2177"/>
      <c r="F570" s="2177"/>
      <c r="G570" s="2177"/>
      <c r="H570" s="2177"/>
      <c r="I570" s="2177"/>
      <c r="J570" s="2177"/>
      <c r="K570" s="2177"/>
      <c r="L570" s="2177"/>
      <c r="M570" s="2177"/>
      <c r="N570" s="2177"/>
      <c r="O570" s="2177"/>
      <c r="P570" s="2177"/>
      <c r="Q570" s="2177"/>
    </row>
    <row r="571" spans="1:17" ht="15.75" customHeight="1">
      <c r="A571" s="2174"/>
      <c r="B571" s="2175"/>
      <c r="C571" s="2176"/>
      <c r="D571" s="2176"/>
      <c r="E571" s="2177"/>
      <c r="F571" s="2177"/>
      <c r="G571" s="2177"/>
      <c r="H571" s="2177"/>
      <c r="I571" s="2177"/>
      <c r="J571" s="2177"/>
      <c r="K571" s="2177"/>
      <c r="L571" s="2177"/>
      <c r="M571" s="2177"/>
      <c r="N571" s="2177"/>
      <c r="O571" s="2177"/>
      <c r="P571" s="2177"/>
      <c r="Q571" s="2177"/>
    </row>
    <row r="572" spans="1:17" ht="15.75" customHeight="1">
      <c r="A572" s="2174"/>
      <c r="B572" s="2175"/>
      <c r="C572" s="2176"/>
      <c r="D572" s="2176"/>
      <c r="E572" s="2177"/>
      <c r="F572" s="2177"/>
      <c r="G572" s="2177"/>
      <c r="H572" s="2177"/>
      <c r="I572" s="2177"/>
      <c r="J572" s="2177"/>
      <c r="K572" s="2177"/>
      <c r="L572" s="2177"/>
      <c r="M572" s="2177"/>
      <c r="N572" s="2177"/>
      <c r="O572" s="2177"/>
      <c r="P572" s="2177"/>
      <c r="Q572" s="2177"/>
    </row>
    <row r="573" spans="1:17" ht="15.75" customHeight="1">
      <c r="A573" s="2174"/>
      <c r="B573" s="2175"/>
      <c r="C573" s="2176"/>
      <c r="D573" s="2176"/>
      <c r="E573" s="2177"/>
      <c r="F573" s="2177"/>
      <c r="G573" s="2177"/>
      <c r="H573" s="2177"/>
      <c r="I573" s="2177"/>
      <c r="J573" s="2177"/>
      <c r="K573" s="2177"/>
      <c r="L573" s="2177"/>
      <c r="M573" s="2177"/>
      <c r="N573" s="2177"/>
      <c r="O573" s="2177"/>
      <c r="P573" s="2177"/>
      <c r="Q573" s="2177"/>
    </row>
    <row r="574" spans="1:17" ht="15.75" customHeight="1">
      <c r="A574" s="2174"/>
      <c r="B574" s="2175"/>
      <c r="C574" s="2176"/>
      <c r="D574" s="2176"/>
      <c r="E574" s="2177"/>
      <c r="F574" s="2177"/>
      <c r="G574" s="2177"/>
      <c r="H574" s="2177"/>
      <c r="I574" s="2177"/>
      <c r="J574" s="2177"/>
      <c r="K574" s="2177"/>
      <c r="L574" s="2177"/>
      <c r="M574" s="2177"/>
      <c r="N574" s="2177"/>
      <c r="O574" s="2177"/>
      <c r="P574" s="2177"/>
      <c r="Q574" s="2177"/>
    </row>
    <row r="575" spans="1:17" ht="15.75" customHeight="1">
      <c r="A575" s="2174"/>
      <c r="B575" s="2175"/>
      <c r="C575" s="2176"/>
      <c r="D575" s="2176"/>
      <c r="E575" s="2177"/>
      <c r="F575" s="2177"/>
      <c r="G575" s="2177"/>
      <c r="H575" s="2177"/>
      <c r="I575" s="2177"/>
      <c r="J575" s="2177"/>
      <c r="K575" s="2177"/>
      <c r="L575" s="2177"/>
      <c r="M575" s="2177"/>
      <c r="N575" s="2177"/>
      <c r="O575" s="2177"/>
      <c r="P575" s="2177"/>
      <c r="Q575" s="2177"/>
    </row>
    <row r="576" spans="1:17" ht="15.75" customHeight="1">
      <c r="A576" s="2174"/>
      <c r="B576" s="2175"/>
      <c r="C576" s="2176"/>
      <c r="D576" s="2176"/>
      <c r="E576" s="2177"/>
      <c r="F576" s="2177"/>
      <c r="G576" s="2177"/>
      <c r="H576" s="2177"/>
      <c r="I576" s="2177"/>
      <c r="J576" s="2177"/>
      <c r="K576" s="2177"/>
      <c r="L576" s="2177"/>
      <c r="M576" s="2177"/>
      <c r="N576" s="2177"/>
      <c r="O576" s="2177"/>
      <c r="P576" s="2177"/>
      <c r="Q576" s="2177"/>
    </row>
    <row r="577" spans="1:17" ht="15.75" customHeight="1">
      <c r="A577" s="2174"/>
      <c r="B577" s="2175"/>
      <c r="C577" s="2176"/>
      <c r="D577" s="2176"/>
      <c r="E577" s="2177"/>
      <c r="F577" s="2177"/>
      <c r="G577" s="2177"/>
      <c r="H577" s="2177"/>
      <c r="I577" s="2177"/>
      <c r="J577" s="2177"/>
      <c r="K577" s="2177"/>
      <c r="L577" s="2177"/>
      <c r="M577" s="2177"/>
      <c r="N577" s="2177"/>
      <c r="O577" s="2177"/>
      <c r="P577" s="2177"/>
      <c r="Q577" s="2177"/>
    </row>
    <row r="578" spans="1:17" ht="15.75" customHeight="1">
      <c r="A578" s="2174"/>
      <c r="B578" s="2175"/>
      <c r="C578" s="2176"/>
      <c r="D578" s="2176"/>
      <c r="E578" s="2177"/>
      <c r="F578" s="2177"/>
      <c r="G578" s="2177"/>
      <c r="H578" s="2177"/>
      <c r="I578" s="2177"/>
      <c r="J578" s="2177"/>
      <c r="K578" s="2177"/>
      <c r="L578" s="2177"/>
      <c r="M578" s="2177"/>
      <c r="N578" s="2177"/>
      <c r="O578" s="2177"/>
      <c r="P578" s="2177"/>
      <c r="Q578" s="2177"/>
    </row>
    <row r="579" spans="1:17" ht="15.75" customHeight="1">
      <c r="A579" s="2174"/>
      <c r="B579" s="2175"/>
      <c r="C579" s="2176"/>
      <c r="D579" s="2176"/>
      <c r="E579" s="2177"/>
      <c r="F579" s="2177"/>
      <c r="G579" s="2177"/>
      <c r="H579" s="2177"/>
      <c r="I579" s="2177"/>
      <c r="J579" s="2177"/>
      <c r="K579" s="2177"/>
      <c r="L579" s="2177"/>
      <c r="M579" s="2177"/>
      <c r="N579" s="2177"/>
      <c r="O579" s="2177"/>
      <c r="P579" s="2177"/>
      <c r="Q579" s="2177"/>
    </row>
    <row r="580" spans="1:17" ht="15.75" customHeight="1">
      <c r="A580" s="2174"/>
      <c r="B580" s="2175"/>
      <c r="C580" s="2176"/>
      <c r="D580" s="2176"/>
      <c r="E580" s="2177"/>
      <c r="F580" s="2177"/>
      <c r="G580" s="2177"/>
      <c r="H580" s="2177"/>
      <c r="I580" s="2177"/>
      <c r="J580" s="2177"/>
      <c r="K580" s="2177"/>
      <c r="L580" s="2177"/>
      <c r="M580" s="2177"/>
      <c r="N580" s="2177"/>
      <c r="O580" s="2177"/>
      <c r="P580" s="2177"/>
      <c r="Q580" s="2177"/>
    </row>
    <row r="581" spans="1:17" ht="15.75" customHeight="1">
      <c r="A581" s="2174"/>
      <c r="B581" s="2175"/>
      <c r="C581" s="2176"/>
      <c r="D581" s="2176"/>
      <c r="E581" s="2177"/>
      <c r="F581" s="2177"/>
      <c r="G581" s="2177"/>
      <c r="H581" s="2177"/>
      <c r="I581" s="2177"/>
      <c r="J581" s="2177"/>
      <c r="K581" s="2177"/>
      <c r="L581" s="2177"/>
      <c r="M581" s="2177"/>
      <c r="N581" s="2177"/>
      <c r="O581" s="2177"/>
      <c r="P581" s="2177"/>
      <c r="Q581" s="2177"/>
    </row>
    <row r="582" spans="1:17" ht="15.75" customHeight="1">
      <c r="A582" s="2174"/>
      <c r="B582" s="2175"/>
      <c r="C582" s="2176"/>
      <c r="D582" s="2176"/>
      <c r="E582" s="2177"/>
      <c r="F582" s="2177"/>
      <c r="G582" s="2177"/>
      <c r="H582" s="2177"/>
      <c r="I582" s="2177"/>
      <c r="J582" s="2177"/>
      <c r="K582" s="2177"/>
      <c r="L582" s="2177"/>
      <c r="M582" s="2177"/>
      <c r="N582" s="2177"/>
      <c r="O582" s="2177"/>
      <c r="P582" s="2177"/>
      <c r="Q582" s="2177"/>
    </row>
    <row r="583" spans="1:17" ht="15.75" customHeight="1">
      <c r="A583" s="2174"/>
      <c r="B583" s="2175"/>
      <c r="C583" s="2176"/>
      <c r="D583" s="2176"/>
      <c r="E583" s="2177"/>
      <c r="F583" s="2177"/>
      <c r="G583" s="2177"/>
      <c r="H583" s="2177"/>
      <c r="I583" s="2177"/>
      <c r="J583" s="2177"/>
      <c r="K583" s="2177"/>
      <c r="L583" s="2177"/>
      <c r="M583" s="2177"/>
      <c r="N583" s="2177"/>
      <c r="O583" s="2177"/>
      <c r="P583" s="2177"/>
      <c r="Q583" s="2177"/>
    </row>
    <row r="584" spans="1:17" ht="15.75" customHeight="1">
      <c r="A584" s="2174"/>
      <c r="B584" s="2175"/>
      <c r="C584" s="2176"/>
      <c r="D584" s="2176"/>
      <c r="E584" s="2177"/>
      <c r="F584" s="2177"/>
      <c r="G584" s="2177"/>
      <c r="H584" s="2177"/>
      <c r="I584" s="2177"/>
      <c r="J584" s="2177"/>
      <c r="K584" s="2177"/>
      <c r="L584" s="2177"/>
      <c r="M584" s="2177"/>
      <c r="N584" s="2177"/>
      <c r="O584" s="2177"/>
      <c r="P584" s="2177"/>
      <c r="Q584" s="2177"/>
    </row>
    <row r="585" spans="1:17" ht="15.75" customHeight="1">
      <c r="A585" s="2174"/>
      <c r="B585" s="2175"/>
      <c r="C585" s="2176"/>
      <c r="D585" s="2176"/>
      <c r="E585" s="2177"/>
      <c r="F585" s="2177"/>
      <c r="G585" s="2177"/>
      <c r="H585" s="2177"/>
      <c r="I585" s="2177"/>
      <c r="J585" s="2177"/>
      <c r="K585" s="2177"/>
      <c r="L585" s="2177"/>
      <c r="M585" s="2177"/>
      <c r="N585" s="2177"/>
      <c r="O585" s="2177"/>
      <c r="P585" s="2177"/>
      <c r="Q585" s="2177"/>
    </row>
    <row r="586" spans="1:17" ht="15.75" customHeight="1">
      <c r="A586" s="2174"/>
      <c r="B586" s="2175"/>
      <c r="C586" s="2176"/>
      <c r="D586" s="2176"/>
      <c r="E586" s="2177"/>
      <c r="F586" s="2177"/>
      <c r="G586" s="2177"/>
      <c r="H586" s="2177"/>
      <c r="I586" s="2177"/>
      <c r="J586" s="2177"/>
      <c r="K586" s="2177"/>
      <c r="L586" s="2177"/>
      <c r="M586" s="2177"/>
      <c r="N586" s="2177"/>
      <c r="O586" s="2177"/>
      <c r="P586" s="2177"/>
      <c r="Q586" s="2177"/>
    </row>
    <row r="587" spans="1:17" ht="15.75" customHeight="1">
      <c r="A587" s="2174"/>
      <c r="B587" s="2175"/>
      <c r="C587" s="2176"/>
      <c r="D587" s="2176"/>
      <c r="E587" s="2177"/>
      <c r="F587" s="2177"/>
      <c r="G587" s="2177"/>
      <c r="H587" s="2177"/>
      <c r="I587" s="2177"/>
      <c r="J587" s="2177"/>
      <c r="K587" s="2177"/>
      <c r="L587" s="2177"/>
      <c r="M587" s="2177"/>
      <c r="N587" s="2177"/>
      <c r="O587" s="2177"/>
      <c r="P587" s="2177"/>
      <c r="Q587" s="2177"/>
    </row>
    <row r="588" spans="1:17" ht="15.75" customHeight="1">
      <c r="A588" s="2174"/>
      <c r="B588" s="2175"/>
      <c r="C588" s="2176"/>
      <c r="D588" s="2176"/>
      <c r="E588" s="2177"/>
      <c r="F588" s="2177"/>
      <c r="G588" s="2177"/>
      <c r="H588" s="2177"/>
      <c r="I588" s="2177"/>
      <c r="J588" s="2177"/>
      <c r="K588" s="2177"/>
      <c r="L588" s="2177"/>
      <c r="M588" s="2177"/>
      <c r="N588" s="2177"/>
      <c r="O588" s="2177"/>
      <c r="P588" s="2177"/>
      <c r="Q588" s="2177"/>
    </row>
    <row r="589" spans="1:17" ht="15.75" customHeight="1">
      <c r="A589" s="2174"/>
      <c r="B589" s="2175"/>
      <c r="C589" s="2176"/>
      <c r="D589" s="2176"/>
      <c r="E589" s="2177"/>
      <c r="F589" s="2177"/>
      <c r="G589" s="2177"/>
      <c r="H589" s="2177"/>
      <c r="I589" s="2177"/>
      <c r="J589" s="2177"/>
      <c r="K589" s="2177"/>
      <c r="L589" s="2177"/>
      <c r="M589" s="2177"/>
      <c r="N589" s="2177"/>
      <c r="O589" s="2177"/>
      <c r="P589" s="2177"/>
      <c r="Q589" s="2177"/>
    </row>
    <row r="590" spans="1:17" ht="15.75" customHeight="1">
      <c r="A590" s="2174"/>
      <c r="B590" s="2175"/>
      <c r="C590" s="2176"/>
      <c r="D590" s="2176"/>
      <c r="E590" s="2177"/>
      <c r="F590" s="2177"/>
      <c r="G590" s="2177"/>
      <c r="H590" s="2177"/>
      <c r="I590" s="2177"/>
      <c r="J590" s="2177"/>
      <c r="K590" s="2177"/>
      <c r="L590" s="2177"/>
      <c r="M590" s="2177"/>
      <c r="N590" s="2177"/>
      <c r="O590" s="2177"/>
      <c r="P590" s="2177"/>
      <c r="Q590" s="2177"/>
    </row>
    <row r="591" spans="1:17" ht="15.75" customHeight="1">
      <c r="A591" s="2174"/>
      <c r="B591" s="2175"/>
      <c r="C591" s="2176"/>
      <c r="D591" s="2176"/>
      <c r="E591" s="2177"/>
      <c r="F591" s="2177"/>
      <c r="G591" s="2177"/>
      <c r="H591" s="2177"/>
      <c r="I591" s="2177"/>
      <c r="J591" s="2177"/>
      <c r="K591" s="2177"/>
      <c r="L591" s="2177"/>
      <c r="M591" s="2177"/>
      <c r="N591" s="2177"/>
      <c r="O591" s="2177"/>
      <c r="P591" s="2177"/>
      <c r="Q591" s="2177"/>
    </row>
    <row r="592" spans="1:17" ht="15.75" customHeight="1">
      <c r="A592" s="2174"/>
      <c r="B592" s="2175"/>
      <c r="C592" s="2176"/>
      <c r="D592" s="2176"/>
      <c r="E592" s="2177"/>
      <c r="F592" s="2177"/>
      <c r="G592" s="2177"/>
      <c r="H592" s="2177"/>
      <c r="I592" s="2177"/>
      <c r="J592" s="2177"/>
      <c r="K592" s="2177"/>
      <c r="L592" s="2177"/>
      <c r="M592" s="2177"/>
      <c r="N592" s="2177"/>
      <c r="O592" s="2177"/>
      <c r="P592" s="2177"/>
      <c r="Q592" s="2177"/>
    </row>
    <row r="593" spans="1:17" ht="15.75" customHeight="1">
      <c r="A593" s="2174"/>
      <c r="B593" s="2175"/>
      <c r="C593" s="2176"/>
      <c r="D593" s="2176"/>
      <c r="E593" s="2177"/>
      <c r="F593" s="2177"/>
      <c r="G593" s="2177"/>
      <c r="H593" s="2177"/>
      <c r="I593" s="2177"/>
      <c r="J593" s="2177"/>
      <c r="K593" s="2177"/>
      <c r="L593" s="2177"/>
      <c r="M593" s="2177"/>
      <c r="N593" s="2177"/>
      <c r="O593" s="2177"/>
      <c r="P593" s="2177"/>
      <c r="Q593" s="2177"/>
    </row>
    <row r="594" spans="1:17" ht="15.75" customHeight="1">
      <c r="A594" s="2174"/>
      <c r="B594" s="2175"/>
      <c r="C594" s="2176"/>
      <c r="D594" s="2176"/>
      <c r="E594" s="2177"/>
      <c r="F594" s="2177"/>
      <c r="G594" s="2177"/>
      <c r="H594" s="2177"/>
      <c r="I594" s="2177"/>
      <c r="J594" s="2177"/>
      <c r="K594" s="2177"/>
      <c r="L594" s="2177"/>
      <c r="M594" s="2177"/>
      <c r="N594" s="2177"/>
      <c r="O594" s="2177"/>
      <c r="P594" s="2177"/>
      <c r="Q594" s="2177"/>
    </row>
    <row r="595" spans="1:17" ht="15.75" customHeight="1">
      <c r="A595" s="2174"/>
      <c r="B595" s="2175"/>
      <c r="C595" s="2176"/>
      <c r="D595" s="2176"/>
      <c r="E595" s="2177"/>
      <c r="F595" s="2177"/>
      <c r="G595" s="2177"/>
      <c r="H595" s="2177"/>
      <c r="I595" s="2177"/>
      <c r="J595" s="2177"/>
      <c r="K595" s="2177"/>
      <c r="L595" s="2177"/>
      <c r="M595" s="2177"/>
      <c r="N595" s="2177"/>
      <c r="O595" s="2177"/>
      <c r="P595" s="2177"/>
      <c r="Q595" s="2177"/>
    </row>
    <row r="596" spans="1:17" ht="15.75" customHeight="1">
      <c r="A596" s="2174"/>
      <c r="B596" s="2175"/>
      <c r="C596" s="2176"/>
      <c r="D596" s="2176"/>
      <c r="E596" s="2177"/>
      <c r="F596" s="2177"/>
      <c r="G596" s="2177"/>
      <c r="H596" s="2177"/>
      <c r="I596" s="2177"/>
      <c r="J596" s="2177"/>
      <c r="K596" s="2177"/>
      <c r="L596" s="2177"/>
      <c r="M596" s="2177"/>
      <c r="N596" s="2177"/>
      <c r="O596" s="2177"/>
      <c r="P596" s="2177"/>
      <c r="Q596" s="2177"/>
    </row>
    <row r="597" spans="1:17" ht="15.75" customHeight="1">
      <c r="A597" s="2174"/>
      <c r="B597" s="2175"/>
      <c r="C597" s="2176"/>
      <c r="D597" s="2176"/>
      <c r="E597" s="2177"/>
      <c r="F597" s="2177"/>
      <c r="G597" s="2177"/>
      <c r="H597" s="2177"/>
      <c r="I597" s="2177"/>
      <c r="J597" s="2177"/>
      <c r="K597" s="2177"/>
      <c r="L597" s="2177"/>
      <c r="M597" s="2177"/>
      <c r="N597" s="2177"/>
      <c r="O597" s="2177"/>
      <c r="P597" s="2177"/>
      <c r="Q597" s="2177"/>
    </row>
    <row r="598" spans="1:17" ht="15.75" customHeight="1">
      <c r="A598" s="2174"/>
      <c r="B598" s="2175"/>
      <c r="C598" s="2176"/>
      <c r="D598" s="2176"/>
      <c r="E598" s="2177"/>
      <c r="F598" s="2177"/>
      <c r="G598" s="2177"/>
      <c r="H598" s="2177"/>
      <c r="I598" s="2177"/>
      <c r="J598" s="2177"/>
      <c r="K598" s="2177"/>
      <c r="L598" s="2177"/>
      <c r="M598" s="2177"/>
      <c r="N598" s="2177"/>
      <c r="O598" s="2177"/>
      <c r="P598" s="2177"/>
      <c r="Q598" s="2177"/>
    </row>
    <row r="599" spans="1:17" ht="15.75" customHeight="1">
      <c r="A599" s="2174"/>
      <c r="B599" s="2175"/>
      <c r="C599" s="2176"/>
      <c r="D599" s="2176"/>
      <c r="E599" s="2177"/>
      <c r="F599" s="2177"/>
      <c r="G599" s="2177"/>
      <c r="H599" s="2177"/>
      <c r="I599" s="2177"/>
      <c r="J599" s="2177"/>
      <c r="K599" s="2177"/>
      <c r="L599" s="2177"/>
      <c r="M599" s="2177"/>
      <c r="N599" s="2177"/>
      <c r="O599" s="2177"/>
      <c r="P599" s="2177"/>
      <c r="Q599" s="2177"/>
    </row>
    <row r="600" spans="1:17" ht="15.75" customHeight="1">
      <c r="A600" s="2174"/>
      <c r="B600" s="2175"/>
      <c r="C600" s="2176"/>
      <c r="D600" s="2176"/>
      <c r="E600" s="2177"/>
      <c r="F600" s="2177"/>
      <c r="G600" s="2177"/>
      <c r="H600" s="2177"/>
      <c r="I600" s="2177"/>
      <c r="J600" s="2177"/>
      <c r="K600" s="2177"/>
      <c r="L600" s="2177"/>
      <c r="M600" s="2177"/>
      <c r="N600" s="2177"/>
      <c r="O600" s="2177"/>
      <c r="P600" s="2177"/>
      <c r="Q600" s="2177"/>
    </row>
    <row r="601" spans="1:17" ht="15.75" customHeight="1">
      <c r="A601" s="2174"/>
      <c r="B601" s="2175"/>
      <c r="C601" s="2176"/>
      <c r="D601" s="2176"/>
      <c r="E601" s="2177"/>
      <c r="F601" s="2177"/>
      <c r="G601" s="2177"/>
      <c r="H601" s="2177"/>
      <c r="I601" s="2177"/>
      <c r="J601" s="2177"/>
      <c r="K601" s="2177"/>
      <c r="L601" s="2177"/>
      <c r="M601" s="2177"/>
      <c r="N601" s="2177"/>
      <c r="O601" s="2177"/>
      <c r="P601" s="2177"/>
      <c r="Q601" s="2177"/>
    </row>
    <row r="602" spans="1:17" ht="15.75" customHeight="1">
      <c r="A602" s="2174"/>
      <c r="B602" s="2175"/>
      <c r="C602" s="2176"/>
      <c r="D602" s="2176"/>
      <c r="E602" s="2177"/>
      <c r="F602" s="2177"/>
      <c r="G602" s="2177"/>
      <c r="H602" s="2177"/>
      <c r="I602" s="2177"/>
      <c r="J602" s="2177"/>
      <c r="K602" s="2177"/>
      <c r="L602" s="2177"/>
      <c r="M602" s="2177"/>
      <c r="N602" s="2177"/>
      <c r="O602" s="2177"/>
      <c r="P602" s="2177"/>
      <c r="Q602" s="2177"/>
    </row>
    <row r="603" spans="1:17" ht="15.75" customHeight="1">
      <c r="A603" s="2174"/>
      <c r="B603" s="2175"/>
      <c r="C603" s="2176"/>
      <c r="D603" s="2176"/>
      <c r="E603" s="2177"/>
      <c r="F603" s="2177"/>
      <c r="G603" s="2177"/>
      <c r="H603" s="2177"/>
      <c r="I603" s="2177"/>
      <c r="J603" s="2177"/>
      <c r="K603" s="2177"/>
      <c r="L603" s="2177"/>
      <c r="M603" s="2177"/>
      <c r="N603" s="2177"/>
      <c r="O603" s="2177"/>
      <c r="P603" s="2177"/>
      <c r="Q603" s="2177"/>
    </row>
    <row r="604" spans="1:17" ht="15.75" customHeight="1">
      <c r="A604" s="2174"/>
      <c r="B604" s="2175"/>
      <c r="C604" s="2176"/>
      <c r="D604" s="2176"/>
      <c r="E604" s="2177"/>
      <c r="F604" s="2177"/>
      <c r="G604" s="2177"/>
      <c r="H604" s="2177"/>
      <c r="I604" s="2177"/>
      <c r="J604" s="2177"/>
      <c r="K604" s="2177"/>
      <c r="L604" s="2177"/>
      <c r="M604" s="2177"/>
      <c r="N604" s="2177"/>
      <c r="O604" s="2177"/>
      <c r="P604" s="2177"/>
      <c r="Q604" s="2177"/>
    </row>
    <row r="605" spans="1:17" ht="15.75" customHeight="1">
      <c r="A605" s="2174"/>
      <c r="B605" s="2175"/>
      <c r="C605" s="2176"/>
      <c r="D605" s="2176"/>
      <c r="E605" s="2177"/>
      <c r="F605" s="2177"/>
      <c r="G605" s="2177"/>
      <c r="H605" s="2177"/>
      <c r="I605" s="2177"/>
      <c r="J605" s="2177"/>
      <c r="K605" s="2177"/>
      <c r="L605" s="2177"/>
      <c r="M605" s="2177"/>
      <c r="N605" s="2177"/>
      <c r="O605" s="2177"/>
      <c r="P605" s="2177"/>
      <c r="Q605" s="2177"/>
    </row>
    <row r="606" spans="1:17" ht="15.75" customHeight="1">
      <c r="A606" s="2174"/>
      <c r="B606" s="2175"/>
      <c r="C606" s="2176"/>
      <c r="D606" s="2176"/>
      <c r="E606" s="2177"/>
      <c r="F606" s="2177"/>
      <c r="G606" s="2177"/>
      <c r="H606" s="2177"/>
      <c r="I606" s="2177"/>
      <c r="J606" s="2177"/>
      <c r="K606" s="2177"/>
      <c r="L606" s="2177"/>
      <c r="M606" s="2177"/>
      <c r="N606" s="2177"/>
      <c r="O606" s="2177"/>
      <c r="P606" s="2177"/>
      <c r="Q606" s="2177"/>
    </row>
    <row r="607" spans="1:17" ht="15.75" customHeight="1">
      <c r="A607" s="2174"/>
      <c r="B607" s="2175"/>
      <c r="C607" s="2176"/>
      <c r="D607" s="2176"/>
      <c r="E607" s="2177"/>
      <c r="F607" s="2177"/>
      <c r="G607" s="2177"/>
      <c r="H607" s="2177"/>
      <c r="I607" s="2177"/>
      <c r="J607" s="2177"/>
      <c r="K607" s="2177"/>
      <c r="L607" s="2177"/>
      <c r="M607" s="2177"/>
      <c r="N607" s="2177"/>
      <c r="O607" s="2177"/>
      <c r="P607" s="2177"/>
      <c r="Q607" s="2177"/>
    </row>
    <row r="608" spans="1:17" ht="15.75" customHeight="1">
      <c r="A608" s="2174"/>
      <c r="B608" s="2175"/>
      <c r="C608" s="2176"/>
      <c r="D608" s="2176"/>
      <c r="E608" s="2177"/>
      <c r="F608" s="2177"/>
      <c r="G608" s="2177"/>
      <c r="H608" s="2177"/>
      <c r="I608" s="2177"/>
      <c r="J608" s="2177"/>
      <c r="K608" s="2177"/>
      <c r="L608" s="2177"/>
      <c r="M608" s="2177"/>
      <c r="N608" s="2177"/>
      <c r="O608" s="2177"/>
      <c r="P608" s="2177"/>
      <c r="Q608" s="2177"/>
    </row>
    <row r="609" spans="1:17" ht="15.75" customHeight="1">
      <c r="A609" s="2174"/>
      <c r="B609" s="2175"/>
      <c r="C609" s="2176"/>
      <c r="D609" s="2176"/>
      <c r="E609" s="2177"/>
      <c r="F609" s="2177"/>
      <c r="G609" s="2177"/>
      <c r="H609" s="2177"/>
      <c r="I609" s="2177"/>
      <c r="J609" s="2177"/>
      <c r="K609" s="2177"/>
      <c r="L609" s="2177"/>
      <c r="M609" s="2177"/>
      <c r="N609" s="2177"/>
      <c r="O609" s="2177"/>
      <c r="P609" s="2177"/>
      <c r="Q609" s="2177"/>
    </row>
    <row r="610" spans="1:17" ht="15.75" customHeight="1">
      <c r="A610" s="2174"/>
      <c r="B610" s="2175"/>
      <c r="C610" s="2176"/>
      <c r="D610" s="2176"/>
      <c r="E610" s="2177"/>
      <c r="F610" s="2177"/>
      <c r="G610" s="2177"/>
      <c r="H610" s="2177"/>
      <c r="I610" s="2177"/>
      <c r="J610" s="2177"/>
      <c r="K610" s="2177"/>
      <c r="L610" s="2177"/>
      <c r="M610" s="2177"/>
      <c r="N610" s="2177"/>
      <c r="O610" s="2177"/>
      <c r="P610" s="2177"/>
      <c r="Q610" s="2177"/>
    </row>
    <row r="611" spans="1:17" ht="15.75" customHeight="1">
      <c r="A611" s="2174"/>
      <c r="B611" s="2175"/>
      <c r="C611" s="2176"/>
      <c r="D611" s="2176"/>
      <c r="E611" s="2177"/>
      <c r="F611" s="2177"/>
      <c r="G611" s="2177"/>
      <c r="H611" s="2177"/>
      <c r="I611" s="2177"/>
      <c r="J611" s="2177"/>
      <c r="K611" s="2177"/>
      <c r="L611" s="2177"/>
      <c r="M611" s="2177"/>
      <c r="N611" s="2177"/>
      <c r="O611" s="2177"/>
      <c r="P611" s="2177"/>
      <c r="Q611" s="2177"/>
    </row>
    <row r="612" spans="1:17" ht="15.75" customHeight="1">
      <c r="A612" s="2174"/>
      <c r="B612" s="2175"/>
      <c r="C612" s="2176"/>
      <c r="D612" s="2176"/>
      <c r="E612" s="2177"/>
      <c r="F612" s="2177"/>
      <c r="G612" s="2177"/>
      <c r="H612" s="2177"/>
      <c r="I612" s="2177"/>
      <c r="J612" s="2177"/>
      <c r="K612" s="2177"/>
      <c r="L612" s="2177"/>
      <c r="M612" s="2177"/>
      <c r="N612" s="2177"/>
      <c r="O612" s="2177"/>
      <c r="P612" s="2177"/>
      <c r="Q612" s="2177"/>
    </row>
    <row r="613" spans="1:17" ht="15.75" customHeight="1">
      <c r="A613" s="2174"/>
      <c r="B613" s="2175"/>
      <c r="C613" s="2176"/>
      <c r="D613" s="2176"/>
      <c r="E613" s="2177"/>
      <c r="F613" s="2177"/>
      <c r="G613" s="2177"/>
      <c r="H613" s="2177"/>
      <c r="I613" s="2177"/>
      <c r="J613" s="2177"/>
      <c r="K613" s="2177"/>
      <c r="L613" s="2177"/>
      <c r="M613" s="2177"/>
      <c r="N613" s="2177"/>
      <c r="O613" s="2177"/>
      <c r="P613" s="2177"/>
      <c r="Q613" s="2177"/>
    </row>
    <row r="614" spans="1:17" ht="15.75" customHeight="1">
      <c r="A614" s="2174"/>
      <c r="B614" s="2175"/>
      <c r="C614" s="2176"/>
      <c r="D614" s="2176"/>
      <c r="E614" s="2177"/>
      <c r="F614" s="2177"/>
      <c r="G614" s="2177"/>
      <c r="H614" s="2177"/>
      <c r="I614" s="2177"/>
      <c r="J614" s="2177"/>
      <c r="K614" s="2177"/>
      <c r="L614" s="2177"/>
      <c r="M614" s="2177"/>
      <c r="N614" s="2177"/>
      <c r="O614" s="2177"/>
      <c r="P614" s="2177"/>
      <c r="Q614" s="2177"/>
    </row>
    <row r="615" spans="1:17" ht="15.75" customHeight="1">
      <c r="A615" s="2174"/>
      <c r="B615" s="2175"/>
      <c r="C615" s="2176"/>
      <c r="D615" s="2176"/>
      <c r="E615" s="2177"/>
      <c r="F615" s="2177"/>
      <c r="G615" s="2177"/>
      <c r="H615" s="2177"/>
      <c r="I615" s="2177"/>
      <c r="J615" s="2177"/>
      <c r="K615" s="2177"/>
      <c r="L615" s="2177"/>
      <c r="M615" s="2177"/>
      <c r="N615" s="2177"/>
      <c r="O615" s="2177"/>
      <c r="P615" s="2177"/>
      <c r="Q615" s="2177"/>
    </row>
    <row r="616" spans="1:17" ht="15.75" customHeight="1">
      <c r="A616" s="2174"/>
      <c r="B616" s="2175"/>
      <c r="C616" s="2176"/>
      <c r="D616" s="2176"/>
      <c r="E616" s="2177"/>
      <c r="F616" s="2177"/>
      <c r="G616" s="2177"/>
      <c r="H616" s="2177"/>
      <c r="I616" s="2177"/>
      <c r="J616" s="2177"/>
      <c r="K616" s="2177"/>
      <c r="L616" s="2177"/>
      <c r="M616" s="2177"/>
      <c r="N616" s="2177"/>
      <c r="O616" s="2177"/>
      <c r="P616" s="2177"/>
      <c r="Q616" s="2177"/>
    </row>
    <row r="617" spans="1:17" ht="15.75" customHeight="1">
      <c r="A617" s="2174"/>
      <c r="B617" s="2175"/>
      <c r="C617" s="2176"/>
      <c r="D617" s="2176"/>
      <c r="E617" s="2177"/>
      <c r="F617" s="2177"/>
      <c r="G617" s="2177"/>
      <c r="H617" s="2177"/>
      <c r="I617" s="2177"/>
      <c r="J617" s="2177"/>
      <c r="K617" s="2177"/>
      <c r="L617" s="2177"/>
      <c r="M617" s="2177"/>
      <c r="N617" s="2177"/>
      <c r="O617" s="2177"/>
      <c r="P617" s="2177"/>
      <c r="Q617" s="2177"/>
    </row>
    <row r="618" spans="1:17" ht="15.75" customHeight="1">
      <c r="A618" s="2174"/>
      <c r="B618" s="2175"/>
      <c r="C618" s="2176"/>
      <c r="D618" s="2176"/>
      <c r="E618" s="2177"/>
      <c r="F618" s="2177"/>
      <c r="G618" s="2177"/>
      <c r="H618" s="2177"/>
      <c r="I618" s="2177"/>
      <c r="J618" s="2177"/>
      <c r="K618" s="2177"/>
      <c r="L618" s="2177"/>
      <c r="M618" s="2177"/>
      <c r="N618" s="2177"/>
      <c r="O618" s="2177"/>
      <c r="P618" s="2177"/>
      <c r="Q618" s="2177"/>
    </row>
    <row r="619" spans="1:17" ht="15.75" customHeight="1">
      <c r="A619" s="2174"/>
      <c r="B619" s="2175"/>
      <c r="C619" s="2176"/>
      <c r="D619" s="2176"/>
      <c r="E619" s="2177"/>
      <c r="F619" s="2177"/>
      <c r="G619" s="2177"/>
      <c r="H619" s="2177"/>
      <c r="I619" s="2177"/>
      <c r="J619" s="2177"/>
      <c r="K619" s="2177"/>
      <c r="L619" s="2177"/>
      <c r="M619" s="2177"/>
      <c r="N619" s="2177"/>
      <c r="O619" s="2177"/>
      <c r="P619" s="2177"/>
      <c r="Q619" s="2177"/>
    </row>
    <row r="620" spans="1:17" ht="15.75" customHeight="1">
      <c r="A620" s="2174"/>
      <c r="B620" s="2175"/>
      <c r="C620" s="2176"/>
      <c r="D620" s="2176"/>
      <c r="E620" s="2177"/>
      <c r="F620" s="2177"/>
      <c r="G620" s="2177"/>
      <c r="H620" s="2177"/>
      <c r="I620" s="2177"/>
      <c r="J620" s="2177"/>
      <c r="K620" s="2177"/>
      <c r="L620" s="2177"/>
      <c r="M620" s="2177"/>
      <c r="N620" s="2177"/>
      <c r="O620" s="2177"/>
      <c r="P620" s="2177"/>
      <c r="Q620" s="2177"/>
    </row>
    <row r="621" spans="1:17" ht="15.75" customHeight="1">
      <c r="A621" s="2174"/>
      <c r="B621" s="2175"/>
      <c r="C621" s="2176"/>
      <c r="D621" s="2176"/>
      <c r="E621" s="2177"/>
      <c r="F621" s="2177"/>
      <c r="G621" s="2177"/>
      <c r="H621" s="2177"/>
      <c r="I621" s="2177"/>
      <c r="J621" s="2177"/>
      <c r="K621" s="2177"/>
      <c r="L621" s="2177"/>
      <c r="M621" s="2177"/>
      <c r="N621" s="2177"/>
      <c r="O621" s="2177"/>
      <c r="P621" s="2177"/>
      <c r="Q621" s="2177"/>
    </row>
    <row r="622" spans="1:17" ht="15.75" customHeight="1">
      <c r="A622" s="2174"/>
      <c r="B622" s="2175"/>
      <c r="C622" s="2176"/>
      <c r="D622" s="2176"/>
      <c r="E622" s="2177"/>
      <c r="F622" s="2177"/>
      <c r="G622" s="2177"/>
      <c r="H622" s="2177"/>
      <c r="I622" s="2177"/>
      <c r="J622" s="2177"/>
      <c r="K622" s="2177"/>
      <c r="L622" s="2177"/>
      <c r="M622" s="2177"/>
      <c r="N622" s="2177"/>
      <c r="O622" s="2177"/>
      <c r="P622" s="2177"/>
      <c r="Q622" s="2177"/>
    </row>
    <row r="623" spans="1:17" ht="15.75" customHeight="1">
      <c r="A623" s="2174"/>
      <c r="B623" s="2175"/>
      <c r="C623" s="2176"/>
      <c r="D623" s="2176"/>
      <c r="E623" s="2177"/>
      <c r="F623" s="2177"/>
      <c r="G623" s="2177"/>
      <c r="H623" s="2177"/>
      <c r="I623" s="2177"/>
      <c r="J623" s="2177"/>
      <c r="K623" s="2177"/>
      <c r="L623" s="2177"/>
      <c r="M623" s="2177"/>
      <c r="N623" s="2177"/>
      <c r="O623" s="2177"/>
      <c r="P623" s="2177"/>
      <c r="Q623" s="2177"/>
    </row>
    <row r="624" spans="1:17" ht="15.75" customHeight="1">
      <c r="A624" s="2174"/>
      <c r="B624" s="2175"/>
      <c r="C624" s="2176"/>
      <c r="D624" s="2176"/>
      <c r="E624" s="2177"/>
      <c r="F624" s="2177"/>
      <c r="G624" s="2177"/>
      <c r="H624" s="2177"/>
      <c r="I624" s="2177"/>
      <c r="J624" s="2177"/>
      <c r="K624" s="2177"/>
      <c r="L624" s="2177"/>
      <c r="M624" s="2177"/>
      <c r="N624" s="2177"/>
      <c r="O624" s="2177"/>
      <c r="P624" s="2177"/>
      <c r="Q624" s="2177"/>
    </row>
    <row r="625" spans="1:17" ht="15.75" customHeight="1">
      <c r="A625" s="2174"/>
      <c r="B625" s="2175"/>
      <c r="C625" s="2176"/>
      <c r="D625" s="2176"/>
      <c r="E625" s="2177"/>
      <c r="F625" s="2177"/>
      <c r="G625" s="2177"/>
      <c r="H625" s="2177"/>
      <c r="I625" s="2177"/>
      <c r="J625" s="2177"/>
      <c r="K625" s="2177"/>
      <c r="L625" s="2177"/>
      <c r="M625" s="2177"/>
      <c r="N625" s="2177"/>
      <c r="O625" s="2177"/>
      <c r="P625" s="2177"/>
      <c r="Q625" s="2177"/>
    </row>
    <row r="626" spans="1:17" ht="15.75" customHeight="1">
      <c r="A626" s="2174"/>
      <c r="B626" s="2175"/>
      <c r="C626" s="2176"/>
      <c r="D626" s="2176"/>
      <c r="E626" s="2177"/>
      <c r="F626" s="2177"/>
      <c r="G626" s="2177"/>
      <c r="H626" s="2177"/>
      <c r="I626" s="2177"/>
      <c r="J626" s="2177"/>
      <c r="K626" s="2177"/>
      <c r="L626" s="2177"/>
      <c r="M626" s="2177"/>
      <c r="N626" s="2177"/>
      <c r="O626" s="2177"/>
      <c r="P626" s="2177"/>
      <c r="Q626" s="2177"/>
    </row>
    <row r="627" spans="1:17" ht="15.75" customHeight="1">
      <c r="A627" s="2174"/>
      <c r="B627" s="2175"/>
      <c r="C627" s="2176"/>
      <c r="D627" s="2176"/>
      <c r="E627" s="2177"/>
      <c r="F627" s="2177"/>
      <c r="G627" s="2177"/>
      <c r="H627" s="2177"/>
      <c r="I627" s="2177"/>
      <c r="J627" s="2177"/>
      <c r="K627" s="2177"/>
      <c r="L627" s="2177"/>
      <c r="M627" s="2177"/>
      <c r="N627" s="2177"/>
      <c r="O627" s="2177"/>
      <c r="P627" s="2177"/>
      <c r="Q627" s="2177"/>
    </row>
    <row r="628" spans="1:17" ht="15.75" customHeight="1">
      <c r="A628" s="2174"/>
      <c r="B628" s="2175"/>
      <c r="C628" s="2176"/>
      <c r="D628" s="2176"/>
      <c r="E628" s="2177"/>
      <c r="F628" s="2177"/>
      <c r="G628" s="2177"/>
      <c r="H628" s="2177"/>
      <c r="I628" s="2177"/>
      <c r="J628" s="2177"/>
      <c r="K628" s="2177"/>
      <c r="L628" s="2177"/>
      <c r="M628" s="2177"/>
      <c r="N628" s="2177"/>
      <c r="O628" s="2177"/>
      <c r="P628" s="2177"/>
      <c r="Q628" s="2177"/>
    </row>
    <row r="629" spans="1:17" ht="15.75" customHeight="1">
      <c r="A629" s="2174"/>
      <c r="B629" s="2175"/>
      <c r="C629" s="2176"/>
      <c r="D629" s="2176"/>
      <c r="E629" s="2177"/>
      <c r="F629" s="2177"/>
      <c r="G629" s="2177"/>
      <c r="H629" s="2177"/>
      <c r="I629" s="2177"/>
      <c r="J629" s="2177"/>
      <c r="K629" s="2177"/>
      <c r="L629" s="2177"/>
      <c r="M629" s="2177"/>
      <c r="N629" s="2177"/>
      <c r="O629" s="2177"/>
      <c r="P629" s="2177"/>
      <c r="Q629" s="2177"/>
    </row>
    <row r="630" spans="1:17" ht="15.75" customHeight="1">
      <c r="A630" s="2174"/>
      <c r="B630" s="2175"/>
      <c r="C630" s="2176"/>
      <c r="D630" s="2176"/>
      <c r="E630" s="2177"/>
      <c r="F630" s="2177"/>
      <c r="G630" s="2177"/>
      <c r="H630" s="2177"/>
      <c r="I630" s="2177"/>
      <c r="J630" s="2177"/>
      <c r="K630" s="2177"/>
      <c r="L630" s="2177"/>
      <c r="M630" s="2177"/>
      <c r="N630" s="2177"/>
      <c r="O630" s="2177"/>
      <c r="P630" s="2177"/>
      <c r="Q630" s="2177"/>
    </row>
    <row r="631" spans="1:17" ht="15.75" customHeight="1">
      <c r="A631" s="2174"/>
      <c r="B631" s="2175"/>
      <c r="C631" s="2176"/>
      <c r="D631" s="2176"/>
      <c r="E631" s="2177"/>
      <c r="F631" s="2177"/>
      <c r="G631" s="2177"/>
      <c r="H631" s="2177"/>
      <c r="I631" s="2177"/>
      <c r="J631" s="2177"/>
      <c r="K631" s="2177"/>
      <c r="L631" s="2177"/>
      <c r="M631" s="2177"/>
      <c r="N631" s="2177"/>
      <c r="O631" s="2177"/>
      <c r="P631" s="2177"/>
      <c r="Q631" s="2177"/>
    </row>
    <row r="632" spans="1:17" ht="15.75" customHeight="1">
      <c r="A632" s="2174"/>
      <c r="B632" s="2175"/>
      <c r="C632" s="2176"/>
      <c r="D632" s="2176"/>
      <c r="E632" s="2177"/>
      <c r="F632" s="2177"/>
      <c r="G632" s="2177"/>
      <c r="H632" s="2177"/>
      <c r="I632" s="2177"/>
      <c r="J632" s="2177"/>
      <c r="K632" s="2177"/>
      <c r="L632" s="2177"/>
      <c r="M632" s="2177"/>
      <c r="N632" s="2177"/>
      <c r="O632" s="2177"/>
      <c r="P632" s="2177"/>
      <c r="Q632" s="2177"/>
    </row>
    <row r="633" spans="1:17" ht="15.75" customHeight="1">
      <c r="A633" s="2174"/>
      <c r="B633" s="2175"/>
      <c r="C633" s="2176"/>
      <c r="D633" s="2176"/>
      <c r="E633" s="2177"/>
      <c r="F633" s="2177"/>
      <c r="G633" s="2177"/>
      <c r="H633" s="2177"/>
      <c r="I633" s="2177"/>
      <c r="J633" s="2177"/>
      <c r="K633" s="2177"/>
      <c r="L633" s="2177"/>
      <c r="M633" s="2177"/>
      <c r="N633" s="2177"/>
      <c r="O633" s="2177"/>
      <c r="P633" s="2177"/>
      <c r="Q633" s="2177"/>
    </row>
    <row r="634" spans="1:17" ht="15.75" customHeight="1">
      <c r="A634" s="2174"/>
      <c r="B634" s="2175"/>
      <c r="C634" s="2176"/>
      <c r="D634" s="2176"/>
      <c r="E634" s="2177"/>
      <c r="F634" s="2177"/>
      <c r="G634" s="2177"/>
      <c r="H634" s="2177"/>
      <c r="I634" s="2177"/>
      <c r="J634" s="2177"/>
      <c r="K634" s="2177"/>
      <c r="L634" s="2177"/>
      <c r="M634" s="2177"/>
      <c r="N634" s="2177"/>
      <c r="O634" s="2177"/>
      <c r="P634" s="2177"/>
      <c r="Q634" s="2177"/>
    </row>
    <row r="635" spans="1:17" ht="15.75" customHeight="1">
      <c r="A635" s="2174"/>
      <c r="B635" s="2175"/>
      <c r="C635" s="2176"/>
      <c r="D635" s="2176"/>
      <c r="E635" s="2177"/>
      <c r="F635" s="2177"/>
      <c r="G635" s="2177"/>
      <c r="H635" s="2177"/>
      <c r="I635" s="2177"/>
      <c r="J635" s="2177"/>
      <c r="K635" s="2177"/>
      <c r="L635" s="2177"/>
      <c r="M635" s="2177"/>
      <c r="N635" s="2177"/>
      <c r="O635" s="2177"/>
      <c r="P635" s="2177"/>
      <c r="Q635" s="2177"/>
    </row>
    <row r="636" spans="1:17" ht="15.75" customHeight="1">
      <c r="A636" s="2174"/>
      <c r="B636" s="2175"/>
      <c r="C636" s="2176"/>
      <c r="D636" s="2176"/>
      <c r="E636" s="2177"/>
      <c r="F636" s="2177"/>
      <c r="G636" s="2177"/>
      <c r="H636" s="2177"/>
      <c r="I636" s="2177"/>
      <c r="J636" s="2177"/>
      <c r="K636" s="2177"/>
      <c r="L636" s="2177"/>
      <c r="M636" s="2177"/>
      <c r="N636" s="2177"/>
      <c r="O636" s="2177"/>
      <c r="P636" s="2177"/>
      <c r="Q636" s="2177"/>
    </row>
    <row r="637" spans="1:17" ht="15.75" customHeight="1">
      <c r="A637" s="2174"/>
      <c r="B637" s="2175"/>
      <c r="C637" s="2176"/>
      <c r="D637" s="2176"/>
      <c r="E637" s="2177"/>
      <c r="F637" s="2177"/>
      <c r="G637" s="2177"/>
      <c r="H637" s="2177"/>
      <c r="I637" s="2177"/>
      <c r="J637" s="2177"/>
      <c r="K637" s="2177"/>
      <c r="L637" s="2177"/>
      <c r="M637" s="2177"/>
      <c r="N637" s="2177"/>
      <c r="O637" s="2177"/>
      <c r="P637" s="2177"/>
      <c r="Q637" s="2177"/>
    </row>
    <row r="638" spans="1:17" ht="15.75" customHeight="1">
      <c r="A638" s="2174"/>
      <c r="B638" s="2175"/>
      <c r="C638" s="2176"/>
      <c r="D638" s="2176"/>
      <c r="E638" s="2177"/>
      <c r="F638" s="2177"/>
      <c r="G638" s="2177"/>
      <c r="H638" s="2177"/>
      <c r="I638" s="2177"/>
      <c r="J638" s="2177"/>
      <c r="K638" s="2177"/>
      <c r="L638" s="2177"/>
      <c r="M638" s="2177"/>
      <c r="N638" s="2177"/>
      <c r="O638" s="2177"/>
      <c r="P638" s="2177"/>
      <c r="Q638" s="2177"/>
    </row>
    <row r="639" spans="1:17" ht="15.75" customHeight="1">
      <c r="A639" s="2174"/>
      <c r="B639" s="2175"/>
      <c r="C639" s="2176"/>
      <c r="D639" s="2176"/>
      <c r="E639" s="2177"/>
      <c r="F639" s="2177"/>
      <c r="G639" s="2177"/>
      <c r="H639" s="2177"/>
      <c r="I639" s="2177"/>
      <c r="J639" s="2177"/>
      <c r="K639" s="2177"/>
      <c r="L639" s="2177"/>
      <c r="M639" s="2177"/>
      <c r="N639" s="2177"/>
      <c r="O639" s="2177"/>
      <c r="P639" s="2177"/>
      <c r="Q639" s="2177"/>
    </row>
    <row r="640" spans="1:17" ht="15.75" customHeight="1">
      <c r="A640" s="2174"/>
      <c r="B640" s="2175"/>
      <c r="C640" s="2176"/>
      <c r="D640" s="2176"/>
      <c r="E640" s="2177"/>
      <c r="F640" s="2177"/>
      <c r="G640" s="2177"/>
      <c r="H640" s="2177"/>
      <c r="I640" s="2177"/>
      <c r="J640" s="2177"/>
      <c r="K640" s="2177"/>
      <c r="L640" s="2177"/>
      <c r="M640" s="2177"/>
      <c r="N640" s="2177"/>
      <c r="O640" s="2177"/>
      <c r="P640" s="2177"/>
      <c r="Q640" s="2177"/>
    </row>
    <row r="641" spans="1:17" ht="15.75" customHeight="1">
      <c r="A641" s="2174"/>
      <c r="B641" s="2175"/>
      <c r="C641" s="2176"/>
      <c r="D641" s="2176"/>
      <c r="E641" s="2177"/>
      <c r="F641" s="2177"/>
      <c r="G641" s="2177"/>
      <c r="H641" s="2177"/>
      <c r="I641" s="2177"/>
      <c r="J641" s="2177"/>
      <c r="K641" s="2177"/>
      <c r="L641" s="2177"/>
      <c r="M641" s="2177"/>
      <c r="N641" s="2177"/>
      <c r="O641" s="2177"/>
      <c r="P641" s="2177"/>
      <c r="Q641" s="2177"/>
    </row>
    <row r="642" spans="1:17" ht="15.75" customHeight="1">
      <c r="A642" s="2174"/>
      <c r="B642" s="2175"/>
      <c r="C642" s="2176"/>
      <c r="D642" s="2176"/>
      <c r="E642" s="2177"/>
      <c r="F642" s="2177"/>
      <c r="G642" s="2177"/>
      <c r="H642" s="2177"/>
      <c r="I642" s="2177"/>
      <c r="J642" s="2177"/>
      <c r="K642" s="2177"/>
      <c r="L642" s="2177"/>
      <c r="M642" s="2177"/>
      <c r="N642" s="2177"/>
      <c r="O642" s="2177"/>
      <c r="P642" s="2177"/>
      <c r="Q642" s="2177"/>
    </row>
    <row r="643" spans="1:17" ht="15.75" customHeight="1">
      <c r="A643" s="2174"/>
      <c r="B643" s="2175"/>
      <c r="C643" s="2176"/>
      <c r="D643" s="2176"/>
      <c r="E643" s="2177"/>
      <c r="F643" s="2177"/>
      <c r="G643" s="2177"/>
      <c r="H643" s="2177"/>
      <c r="I643" s="2177"/>
      <c r="J643" s="2177"/>
      <c r="K643" s="2177"/>
      <c r="L643" s="2177"/>
      <c r="M643" s="2177"/>
      <c r="N643" s="2177"/>
      <c r="O643" s="2177"/>
      <c r="P643" s="2177"/>
      <c r="Q643" s="2177"/>
    </row>
    <row r="644" spans="1:17" ht="15.75" customHeight="1">
      <c r="A644" s="2174"/>
      <c r="B644" s="2175"/>
      <c r="C644" s="2176"/>
      <c r="D644" s="2176"/>
      <c r="E644" s="2177"/>
      <c r="F644" s="2177"/>
      <c r="G644" s="2177"/>
      <c r="H644" s="2177"/>
      <c r="I644" s="2177"/>
      <c r="J644" s="2177"/>
      <c r="K644" s="2177"/>
      <c r="L644" s="2177"/>
      <c r="M644" s="2177"/>
      <c r="N644" s="2177"/>
      <c r="O644" s="2177"/>
      <c r="P644" s="2177"/>
      <c r="Q644" s="2177"/>
    </row>
    <row r="645" spans="1:17" ht="15.75" customHeight="1">
      <c r="A645" s="2174"/>
      <c r="B645" s="2175"/>
      <c r="C645" s="2176"/>
      <c r="D645" s="2176"/>
      <c r="E645" s="2177"/>
      <c r="F645" s="2177"/>
      <c r="G645" s="2177"/>
      <c r="H645" s="2177"/>
      <c r="I645" s="2177"/>
      <c r="J645" s="2177"/>
      <c r="K645" s="2177"/>
      <c r="L645" s="2177"/>
      <c r="M645" s="2177"/>
      <c r="N645" s="2177"/>
      <c r="O645" s="2177"/>
      <c r="P645" s="2177"/>
      <c r="Q645" s="2177"/>
    </row>
    <row r="646" spans="1:17" ht="15.75" customHeight="1">
      <c r="A646" s="2174"/>
      <c r="B646" s="2175"/>
      <c r="C646" s="2176"/>
      <c r="D646" s="2176"/>
      <c r="E646" s="2177"/>
      <c r="F646" s="2177"/>
      <c r="G646" s="2177"/>
      <c r="H646" s="2177"/>
      <c r="I646" s="2177"/>
      <c r="J646" s="2177"/>
      <c r="K646" s="2177"/>
      <c r="L646" s="2177"/>
      <c r="M646" s="2177"/>
      <c r="N646" s="2177"/>
      <c r="O646" s="2177"/>
      <c r="P646" s="2177"/>
      <c r="Q646" s="2177"/>
    </row>
    <row r="647" spans="1:17" ht="15.75" customHeight="1">
      <c r="A647" s="2174"/>
      <c r="B647" s="2175"/>
      <c r="C647" s="2176"/>
      <c r="D647" s="2176"/>
      <c r="E647" s="2177"/>
      <c r="F647" s="2177"/>
      <c r="G647" s="2177"/>
      <c r="H647" s="2177"/>
      <c r="I647" s="2177"/>
      <c r="J647" s="2177"/>
      <c r="K647" s="2177"/>
      <c r="L647" s="2177"/>
      <c r="M647" s="2177"/>
      <c r="N647" s="2177"/>
      <c r="O647" s="2177"/>
      <c r="P647" s="2177"/>
      <c r="Q647" s="2177"/>
    </row>
    <row r="648" spans="1:17" ht="15.75" customHeight="1">
      <c r="A648" s="2174"/>
      <c r="B648" s="2175"/>
      <c r="C648" s="2176"/>
      <c r="D648" s="2176"/>
      <c r="E648" s="2177"/>
      <c r="F648" s="2177"/>
      <c r="G648" s="2177"/>
      <c r="H648" s="2177"/>
      <c r="I648" s="2177"/>
      <c r="J648" s="2177"/>
      <c r="K648" s="2177"/>
      <c r="L648" s="2177"/>
      <c r="M648" s="2177"/>
      <c r="N648" s="2177"/>
      <c r="O648" s="2177"/>
      <c r="P648" s="2177"/>
      <c r="Q648" s="2177"/>
    </row>
    <row r="649" spans="1:17" ht="15.75" customHeight="1">
      <c r="A649" s="2174"/>
      <c r="B649" s="2175"/>
      <c r="C649" s="2176"/>
      <c r="D649" s="2176"/>
      <c r="E649" s="2177"/>
      <c r="F649" s="2177"/>
      <c r="G649" s="2177"/>
      <c r="H649" s="2177"/>
      <c r="I649" s="2177"/>
      <c r="J649" s="2177"/>
      <c r="K649" s="2177"/>
      <c r="L649" s="2177"/>
      <c r="M649" s="2177"/>
      <c r="N649" s="2177"/>
      <c r="O649" s="2177"/>
      <c r="P649" s="2177"/>
      <c r="Q649" s="2177"/>
    </row>
    <row r="650" spans="1:17" ht="15.75" customHeight="1">
      <c r="A650" s="2174"/>
      <c r="B650" s="2175"/>
      <c r="C650" s="2176"/>
      <c r="D650" s="2176"/>
      <c r="E650" s="2177"/>
      <c r="F650" s="2177"/>
      <c r="G650" s="2177"/>
      <c r="H650" s="2177"/>
      <c r="I650" s="2177"/>
      <c r="J650" s="2177"/>
      <c r="K650" s="2177"/>
      <c r="L650" s="2177"/>
      <c r="M650" s="2177"/>
      <c r="N650" s="2177"/>
      <c r="O650" s="2177"/>
      <c r="P650" s="2177"/>
      <c r="Q650" s="2177"/>
    </row>
    <row r="651" spans="1:17" ht="15.75" customHeight="1">
      <c r="A651" s="2174"/>
      <c r="B651" s="2175"/>
      <c r="C651" s="2176"/>
      <c r="D651" s="2176"/>
      <c r="E651" s="2177"/>
      <c r="F651" s="2177"/>
      <c r="G651" s="2177"/>
      <c r="H651" s="2177"/>
      <c r="I651" s="2177"/>
      <c r="J651" s="2177"/>
      <c r="K651" s="2177"/>
      <c r="L651" s="2177"/>
      <c r="M651" s="2177"/>
      <c r="N651" s="2177"/>
      <c r="O651" s="2177"/>
      <c r="P651" s="2177"/>
      <c r="Q651" s="2177"/>
    </row>
    <row r="652" spans="1:17" ht="15.75" customHeight="1">
      <c r="A652" s="2174"/>
      <c r="B652" s="2175"/>
      <c r="C652" s="2176"/>
      <c r="D652" s="2176"/>
      <c r="E652" s="2177"/>
      <c r="F652" s="2177"/>
      <c r="G652" s="2177"/>
      <c r="H652" s="2177"/>
      <c r="I652" s="2177"/>
      <c r="J652" s="2177"/>
      <c r="K652" s="2177"/>
      <c r="L652" s="2177"/>
      <c r="M652" s="2177"/>
      <c r="N652" s="2177"/>
      <c r="O652" s="2177"/>
      <c r="P652" s="2177"/>
      <c r="Q652" s="2177"/>
    </row>
    <row r="653" spans="1:17" ht="15.75" customHeight="1">
      <c r="A653" s="2174"/>
      <c r="B653" s="2175"/>
      <c r="C653" s="2176"/>
      <c r="D653" s="2176"/>
      <c r="E653" s="2177"/>
      <c r="F653" s="2177"/>
      <c r="G653" s="2177"/>
      <c r="H653" s="2177"/>
      <c r="I653" s="2177"/>
      <c r="J653" s="2177"/>
      <c r="K653" s="2177"/>
      <c r="L653" s="2177"/>
      <c r="M653" s="2177"/>
      <c r="N653" s="2177"/>
      <c r="O653" s="2177"/>
      <c r="P653" s="2177"/>
      <c r="Q653" s="2177"/>
    </row>
    <row r="654" spans="1:17" ht="15.75" customHeight="1">
      <c r="A654" s="2174"/>
      <c r="B654" s="2175"/>
      <c r="C654" s="2176"/>
      <c r="D654" s="2176"/>
      <c r="E654" s="2177"/>
      <c r="F654" s="2177"/>
      <c r="G654" s="2177"/>
      <c r="H654" s="2177"/>
      <c r="I654" s="2177"/>
      <c r="J654" s="2177"/>
      <c r="K654" s="2177"/>
      <c r="L654" s="2177"/>
      <c r="M654" s="2177"/>
      <c r="N654" s="2177"/>
      <c r="O654" s="2177"/>
      <c r="P654" s="2177"/>
      <c r="Q654" s="2177"/>
    </row>
    <row r="655" spans="1:17" ht="15.75" customHeight="1">
      <c r="A655" s="2174"/>
      <c r="B655" s="2175"/>
      <c r="C655" s="2176"/>
      <c r="D655" s="2176"/>
      <c r="E655" s="2177"/>
      <c r="F655" s="2177"/>
      <c r="G655" s="2177"/>
      <c r="H655" s="2177"/>
      <c r="I655" s="2177"/>
      <c r="J655" s="2177"/>
      <c r="K655" s="2177"/>
      <c r="L655" s="2177"/>
      <c r="M655" s="2177"/>
      <c r="N655" s="2177"/>
      <c r="O655" s="2177"/>
      <c r="P655" s="2177"/>
      <c r="Q655" s="2177"/>
    </row>
    <row r="656" spans="1:17" ht="15.75" customHeight="1">
      <c r="A656" s="2174"/>
      <c r="B656" s="2175"/>
      <c r="C656" s="2176"/>
      <c r="D656" s="2176"/>
      <c r="E656" s="2177"/>
      <c r="F656" s="2177"/>
      <c r="G656" s="2177"/>
      <c r="H656" s="2177"/>
      <c r="I656" s="2177"/>
      <c r="J656" s="2177"/>
      <c r="K656" s="2177"/>
      <c r="L656" s="2177"/>
      <c r="M656" s="2177"/>
      <c r="N656" s="2177"/>
      <c r="O656" s="2177"/>
      <c r="P656" s="2177"/>
      <c r="Q656" s="2177"/>
    </row>
    <row r="657" spans="1:17" ht="15.75" customHeight="1">
      <c r="A657" s="2174"/>
      <c r="B657" s="2175"/>
      <c r="C657" s="2176"/>
      <c r="D657" s="2176"/>
      <c r="E657" s="2177"/>
      <c r="F657" s="2177"/>
      <c r="G657" s="2177"/>
      <c r="H657" s="2177"/>
      <c r="I657" s="2177"/>
      <c r="J657" s="2177"/>
      <c r="K657" s="2177"/>
      <c r="L657" s="2177"/>
      <c r="M657" s="2177"/>
      <c r="N657" s="2177"/>
      <c r="O657" s="2177"/>
      <c r="P657" s="2177"/>
      <c r="Q657" s="2177"/>
    </row>
    <row r="658" spans="1:17" ht="15.75" customHeight="1">
      <c r="A658" s="2174"/>
      <c r="B658" s="2175"/>
      <c r="C658" s="2176"/>
      <c r="D658" s="2176"/>
      <c r="E658" s="2177"/>
      <c r="F658" s="2177"/>
      <c r="G658" s="2177"/>
      <c r="H658" s="2177"/>
      <c r="I658" s="2177"/>
      <c r="J658" s="2177"/>
      <c r="K658" s="2177"/>
      <c r="L658" s="2177"/>
      <c r="M658" s="2177"/>
      <c r="N658" s="2177"/>
      <c r="O658" s="2177"/>
      <c r="P658" s="2177"/>
      <c r="Q658" s="2177"/>
    </row>
    <row r="659" spans="1:17" ht="15.75" customHeight="1">
      <c r="A659" s="2174"/>
      <c r="B659" s="2175"/>
      <c r="C659" s="2176"/>
      <c r="D659" s="2176"/>
      <c r="E659" s="2177"/>
      <c r="F659" s="2177"/>
      <c r="G659" s="2177"/>
      <c r="H659" s="2177"/>
      <c r="I659" s="2177"/>
      <c r="J659" s="2177"/>
      <c r="K659" s="2177"/>
      <c r="L659" s="2177"/>
      <c r="M659" s="2177"/>
      <c r="N659" s="2177"/>
      <c r="O659" s="2177"/>
      <c r="P659" s="2177"/>
      <c r="Q659" s="2177"/>
    </row>
    <row r="660" spans="1:17" ht="15.75" customHeight="1">
      <c r="A660" s="2174"/>
      <c r="B660" s="2175"/>
      <c r="C660" s="2176"/>
      <c r="D660" s="2176"/>
      <c r="E660" s="2177"/>
      <c r="F660" s="2177"/>
      <c r="G660" s="2177"/>
      <c r="H660" s="2177"/>
      <c r="I660" s="2177"/>
      <c r="J660" s="2177"/>
      <c r="K660" s="2177"/>
      <c r="L660" s="2177"/>
      <c r="M660" s="2177"/>
      <c r="N660" s="2177"/>
      <c r="O660" s="2177"/>
      <c r="P660" s="2177"/>
      <c r="Q660" s="2177"/>
    </row>
    <row r="661" spans="1:17" ht="15.75" customHeight="1">
      <c r="A661" s="2174"/>
      <c r="B661" s="2175"/>
      <c r="C661" s="2176"/>
      <c r="D661" s="2176"/>
      <c r="E661" s="2177"/>
      <c r="F661" s="2177"/>
      <c r="G661" s="2177"/>
      <c r="H661" s="2177"/>
      <c r="I661" s="2177"/>
      <c r="J661" s="2177"/>
      <c r="K661" s="2177"/>
      <c r="L661" s="2177"/>
      <c r="M661" s="2177"/>
      <c r="N661" s="2177"/>
      <c r="O661" s="2177"/>
      <c r="P661" s="2177"/>
      <c r="Q661" s="2177"/>
    </row>
    <row r="662" spans="1:17" ht="15.75" customHeight="1">
      <c r="A662" s="2174"/>
      <c r="B662" s="2175"/>
      <c r="C662" s="2176"/>
      <c r="D662" s="2176"/>
      <c r="E662" s="2177"/>
      <c r="F662" s="2177"/>
      <c r="G662" s="2177"/>
      <c r="H662" s="2177"/>
      <c r="I662" s="2177"/>
      <c r="J662" s="2177"/>
      <c r="K662" s="2177"/>
      <c r="L662" s="2177"/>
      <c r="M662" s="2177"/>
      <c r="N662" s="2177"/>
      <c r="O662" s="2177"/>
      <c r="P662" s="2177"/>
      <c r="Q662" s="2177"/>
    </row>
    <row r="663" spans="1:17" ht="15.75" customHeight="1">
      <c r="A663" s="2174"/>
      <c r="B663" s="2175"/>
      <c r="C663" s="2176"/>
      <c r="D663" s="2176"/>
      <c r="E663" s="2177"/>
      <c r="F663" s="2177"/>
      <c r="G663" s="2177"/>
      <c r="H663" s="2177"/>
      <c r="I663" s="2177"/>
      <c r="J663" s="2177"/>
      <c r="K663" s="2177"/>
      <c r="L663" s="2177"/>
      <c r="M663" s="2177"/>
      <c r="N663" s="2177"/>
      <c r="O663" s="2177"/>
      <c r="P663" s="2177"/>
      <c r="Q663" s="2177"/>
    </row>
    <row r="664" spans="1:17" ht="15.75" customHeight="1">
      <c r="A664" s="2174"/>
      <c r="B664" s="2175"/>
      <c r="C664" s="2176"/>
      <c r="D664" s="2176"/>
      <c r="E664" s="2177"/>
      <c r="F664" s="2177"/>
      <c r="G664" s="2177"/>
      <c r="H664" s="2177"/>
      <c r="I664" s="2177"/>
      <c r="J664" s="2177"/>
      <c r="K664" s="2177"/>
      <c r="L664" s="2177"/>
      <c r="M664" s="2177"/>
      <c r="N664" s="2177"/>
      <c r="O664" s="2177"/>
      <c r="P664" s="2177"/>
      <c r="Q664" s="2177"/>
    </row>
    <row r="665" spans="1:17" ht="15.75" customHeight="1">
      <c r="A665" s="2174"/>
      <c r="B665" s="2175"/>
      <c r="C665" s="2176"/>
      <c r="D665" s="2176"/>
      <c r="E665" s="2177"/>
      <c r="F665" s="2177"/>
      <c r="G665" s="2177"/>
      <c r="H665" s="2177"/>
      <c r="I665" s="2177"/>
      <c r="J665" s="2177"/>
      <c r="K665" s="2177"/>
      <c r="L665" s="2177"/>
      <c r="M665" s="2177"/>
      <c r="N665" s="2177"/>
      <c r="O665" s="2177"/>
      <c r="P665" s="2177"/>
      <c r="Q665" s="2177"/>
    </row>
    <row r="666" spans="1:17" ht="15.75" customHeight="1">
      <c r="A666" s="2174"/>
      <c r="B666" s="2175"/>
      <c r="C666" s="2176"/>
      <c r="D666" s="2176"/>
      <c r="E666" s="2177"/>
      <c r="F666" s="2177"/>
      <c r="G666" s="2177"/>
      <c r="H666" s="2177"/>
      <c r="I666" s="2177"/>
      <c r="J666" s="2177"/>
      <c r="K666" s="2177"/>
      <c r="L666" s="2177"/>
      <c r="M666" s="2177"/>
      <c r="N666" s="2177"/>
      <c r="O666" s="2177"/>
      <c r="P666" s="2177"/>
      <c r="Q666" s="2177"/>
    </row>
    <row r="667" spans="1:17" ht="15.75" customHeight="1">
      <c r="A667" s="2174"/>
      <c r="B667" s="2175"/>
      <c r="C667" s="2176"/>
      <c r="D667" s="2176"/>
      <c r="E667" s="2177"/>
      <c r="F667" s="2177"/>
      <c r="G667" s="2177"/>
      <c r="H667" s="2177"/>
      <c r="I667" s="2177"/>
      <c r="J667" s="2177"/>
      <c r="K667" s="2177"/>
      <c r="L667" s="2177"/>
      <c r="M667" s="2177"/>
      <c r="N667" s="2177"/>
      <c r="O667" s="2177"/>
      <c r="P667" s="2177"/>
      <c r="Q667" s="2177"/>
    </row>
    <row r="668" spans="1:17" ht="15.75" customHeight="1">
      <c r="A668" s="2174"/>
      <c r="B668" s="2175"/>
      <c r="C668" s="2176"/>
      <c r="D668" s="2176"/>
      <c r="E668" s="2177"/>
      <c r="F668" s="2177"/>
      <c r="G668" s="2177"/>
      <c r="H668" s="2177"/>
      <c r="I668" s="2177"/>
      <c r="J668" s="2177"/>
      <c r="K668" s="2177"/>
      <c r="L668" s="2177"/>
      <c r="M668" s="2177"/>
      <c r="N668" s="2177"/>
      <c r="O668" s="2177"/>
      <c r="P668" s="2177"/>
      <c r="Q668" s="2177"/>
    </row>
    <row r="669" spans="1:17" ht="15.75" customHeight="1">
      <c r="A669" s="2174"/>
      <c r="B669" s="2175"/>
      <c r="C669" s="2176"/>
      <c r="D669" s="2176"/>
      <c r="E669" s="2177"/>
      <c r="F669" s="2177"/>
      <c r="G669" s="2177"/>
      <c r="H669" s="2177"/>
      <c r="I669" s="2177"/>
      <c r="J669" s="2177"/>
      <c r="K669" s="2177"/>
      <c r="L669" s="2177"/>
      <c r="M669" s="2177"/>
      <c r="N669" s="2177"/>
      <c r="O669" s="2177"/>
      <c r="P669" s="2177"/>
      <c r="Q669" s="2177"/>
    </row>
    <row r="670" spans="1:17" ht="15.75" customHeight="1">
      <c r="A670" s="2174"/>
      <c r="B670" s="2175"/>
      <c r="C670" s="2176"/>
      <c r="D670" s="2176"/>
      <c r="E670" s="2177"/>
      <c r="F670" s="2177"/>
      <c r="G670" s="2177"/>
      <c r="H670" s="2177"/>
      <c r="I670" s="2177"/>
      <c r="J670" s="2177"/>
      <c r="K670" s="2177"/>
      <c r="L670" s="2177"/>
      <c r="M670" s="2177"/>
      <c r="N670" s="2177"/>
      <c r="O670" s="2177"/>
      <c r="P670" s="2177"/>
      <c r="Q670" s="2177"/>
    </row>
    <row r="671" spans="1:17" ht="15.75" customHeight="1">
      <c r="A671" s="2174"/>
      <c r="B671" s="2175"/>
      <c r="C671" s="2176"/>
      <c r="D671" s="2176"/>
      <c r="E671" s="2177"/>
      <c r="F671" s="2177"/>
      <c r="G671" s="2177"/>
      <c r="H671" s="2177"/>
      <c r="I671" s="2177"/>
      <c r="J671" s="2177"/>
      <c r="K671" s="2177"/>
      <c r="L671" s="2177"/>
      <c r="M671" s="2177"/>
      <c r="N671" s="2177"/>
      <c r="O671" s="2177"/>
      <c r="P671" s="2177"/>
      <c r="Q671" s="2177"/>
    </row>
    <row r="672" spans="1:17" ht="15.75" customHeight="1">
      <c r="A672" s="2174"/>
      <c r="B672" s="2175"/>
      <c r="C672" s="2176"/>
      <c r="D672" s="2176"/>
      <c r="E672" s="2177"/>
      <c r="F672" s="2177"/>
      <c r="G672" s="2177"/>
      <c r="H672" s="2177"/>
      <c r="I672" s="2177"/>
      <c r="J672" s="2177"/>
      <c r="K672" s="2177"/>
      <c r="L672" s="2177"/>
      <c r="M672" s="2177"/>
      <c r="N672" s="2177"/>
      <c r="O672" s="2177"/>
      <c r="P672" s="2177"/>
      <c r="Q672" s="2177"/>
    </row>
    <row r="673" spans="1:17" ht="15.75" customHeight="1">
      <c r="A673" s="2174"/>
      <c r="B673" s="2175"/>
      <c r="C673" s="2176"/>
      <c r="D673" s="2176"/>
      <c r="E673" s="2177"/>
      <c r="F673" s="2177"/>
      <c r="G673" s="2177"/>
      <c r="H673" s="2177"/>
      <c r="I673" s="2177"/>
      <c r="J673" s="2177"/>
      <c r="K673" s="2177"/>
      <c r="L673" s="2177"/>
      <c r="M673" s="2177"/>
      <c r="N673" s="2177"/>
      <c r="O673" s="2177"/>
      <c r="P673" s="2177"/>
      <c r="Q673" s="2177"/>
    </row>
    <row r="674" spans="1:17" ht="15.75" customHeight="1">
      <c r="A674" s="2174"/>
      <c r="B674" s="2175"/>
      <c r="C674" s="2176"/>
      <c r="D674" s="2176"/>
      <c r="E674" s="2177"/>
      <c r="F674" s="2177"/>
      <c r="G674" s="2177"/>
      <c r="H674" s="2177"/>
      <c r="I674" s="2177"/>
      <c r="J674" s="2177"/>
      <c r="K674" s="2177"/>
      <c r="L674" s="2177"/>
      <c r="M674" s="2177"/>
      <c r="N674" s="2177"/>
      <c r="O674" s="2177"/>
      <c r="P674" s="2177"/>
      <c r="Q674" s="2177"/>
    </row>
    <row r="675" spans="1:17" ht="15.75" customHeight="1">
      <c r="A675" s="2174"/>
      <c r="B675" s="2175"/>
      <c r="C675" s="2176"/>
      <c r="D675" s="2176"/>
      <c r="E675" s="2177"/>
      <c r="F675" s="2177"/>
      <c r="G675" s="2177"/>
      <c r="H675" s="2177"/>
      <c r="I675" s="2177"/>
      <c r="J675" s="2177"/>
      <c r="K675" s="2177"/>
      <c r="L675" s="2177"/>
      <c r="M675" s="2177"/>
      <c r="N675" s="2177"/>
      <c r="O675" s="2177"/>
      <c r="P675" s="2177"/>
      <c r="Q675" s="2177"/>
    </row>
    <row r="676" spans="1:17" ht="15.75" customHeight="1">
      <c r="A676" s="2174"/>
      <c r="B676" s="2175"/>
      <c r="C676" s="2176"/>
      <c r="D676" s="2176"/>
      <c r="E676" s="2177"/>
      <c r="F676" s="2177"/>
      <c r="G676" s="2177"/>
      <c r="H676" s="2177"/>
      <c r="I676" s="2177"/>
      <c r="J676" s="2177"/>
      <c r="K676" s="2177"/>
      <c r="L676" s="2177"/>
      <c r="M676" s="2177"/>
      <c r="N676" s="2177"/>
      <c r="O676" s="2177"/>
      <c r="P676" s="2177"/>
      <c r="Q676" s="2177"/>
    </row>
    <row r="677" spans="1:17" ht="15.75" customHeight="1">
      <c r="A677" s="2174"/>
      <c r="B677" s="2175"/>
      <c r="C677" s="2176"/>
      <c r="D677" s="2176"/>
      <c r="E677" s="2177"/>
      <c r="F677" s="2177"/>
      <c r="G677" s="2177"/>
      <c r="H677" s="2177"/>
      <c r="I677" s="2177"/>
      <c r="J677" s="2177"/>
      <c r="K677" s="2177"/>
      <c r="L677" s="2177"/>
      <c r="M677" s="2177"/>
      <c r="N677" s="2177"/>
      <c r="O677" s="2177"/>
      <c r="P677" s="2177"/>
      <c r="Q677" s="2177"/>
    </row>
    <row r="678" spans="1:17" ht="15.75" customHeight="1">
      <c r="A678" s="2174"/>
      <c r="B678" s="2175"/>
      <c r="C678" s="2176"/>
      <c r="D678" s="2176"/>
      <c r="E678" s="2177"/>
      <c r="F678" s="2177"/>
      <c r="G678" s="2177"/>
      <c r="H678" s="2177"/>
      <c r="I678" s="2177"/>
      <c r="J678" s="2177"/>
      <c r="K678" s="2177"/>
      <c r="L678" s="2177"/>
      <c r="M678" s="2177"/>
      <c r="N678" s="2177"/>
      <c r="O678" s="2177"/>
      <c r="P678" s="2177"/>
      <c r="Q678" s="2177"/>
    </row>
    <row r="679" spans="1:17" ht="15.75" customHeight="1">
      <c r="A679" s="2174"/>
      <c r="B679" s="2175"/>
      <c r="C679" s="2176"/>
      <c r="D679" s="2176"/>
      <c r="E679" s="2177"/>
      <c r="F679" s="2177"/>
      <c r="G679" s="2177"/>
      <c r="H679" s="2177"/>
      <c r="I679" s="2177"/>
      <c r="J679" s="2177"/>
      <c r="K679" s="2177"/>
      <c r="L679" s="2177"/>
      <c r="M679" s="2177"/>
      <c r="N679" s="2177"/>
      <c r="O679" s="2177"/>
      <c r="P679" s="2177"/>
      <c r="Q679" s="2177"/>
    </row>
    <row r="680" spans="1:17" ht="15.75" customHeight="1">
      <c r="A680" s="2174"/>
      <c r="B680" s="2175"/>
      <c r="C680" s="2176"/>
      <c r="D680" s="2176"/>
      <c r="E680" s="2177"/>
      <c r="F680" s="2177"/>
      <c r="G680" s="2177"/>
      <c r="H680" s="2177"/>
      <c r="I680" s="2177"/>
      <c r="J680" s="2177"/>
      <c r="K680" s="2177"/>
      <c r="L680" s="2177"/>
      <c r="M680" s="2177"/>
      <c r="N680" s="2177"/>
      <c r="O680" s="2177"/>
      <c r="P680" s="2177"/>
      <c r="Q680" s="2177"/>
    </row>
    <row r="681" spans="1:17" ht="15.75" customHeight="1">
      <c r="A681" s="2174"/>
      <c r="B681" s="2175"/>
      <c r="C681" s="2176"/>
      <c r="D681" s="2176"/>
      <c r="E681" s="2177"/>
      <c r="F681" s="2177"/>
      <c r="G681" s="2177"/>
      <c r="H681" s="2177"/>
      <c r="I681" s="2177"/>
      <c r="J681" s="2177"/>
      <c r="K681" s="2177"/>
      <c r="L681" s="2177"/>
      <c r="M681" s="2177"/>
      <c r="N681" s="2177"/>
      <c r="O681" s="2177"/>
      <c r="P681" s="2177"/>
      <c r="Q681" s="2177"/>
    </row>
    <row r="682" spans="1:17" ht="15.75" customHeight="1">
      <c r="A682" s="2174"/>
      <c r="B682" s="2175"/>
      <c r="C682" s="2176"/>
      <c r="D682" s="2176"/>
      <c r="E682" s="2177"/>
      <c r="F682" s="2177"/>
      <c r="G682" s="2177"/>
      <c r="H682" s="2177"/>
      <c r="I682" s="2177"/>
      <c r="J682" s="2177"/>
      <c r="K682" s="2177"/>
      <c r="L682" s="2177"/>
      <c r="M682" s="2177"/>
      <c r="N682" s="2177"/>
      <c r="O682" s="2177"/>
      <c r="P682" s="2177"/>
      <c r="Q682" s="2177"/>
    </row>
    <row r="683" spans="1:17" ht="15.75" customHeight="1">
      <c r="A683" s="2174"/>
      <c r="B683" s="2175"/>
      <c r="C683" s="2176"/>
      <c r="D683" s="2176"/>
      <c r="E683" s="2177"/>
      <c r="F683" s="2177"/>
      <c r="G683" s="2177"/>
      <c r="H683" s="2177"/>
      <c r="I683" s="2177"/>
      <c r="J683" s="2177"/>
      <c r="K683" s="2177"/>
      <c r="L683" s="2177"/>
      <c r="M683" s="2177"/>
      <c r="N683" s="2177"/>
      <c r="O683" s="2177"/>
      <c r="P683" s="2177"/>
      <c r="Q683" s="2177"/>
    </row>
    <row r="684" spans="1:17" ht="15.75" customHeight="1">
      <c r="A684" s="2174"/>
      <c r="B684" s="2175"/>
      <c r="C684" s="2176"/>
      <c r="D684" s="2176"/>
      <c r="E684" s="2177"/>
      <c r="F684" s="2177"/>
      <c r="G684" s="2177"/>
      <c r="H684" s="2177"/>
      <c r="I684" s="2177"/>
      <c r="J684" s="2177"/>
      <c r="K684" s="2177"/>
      <c r="L684" s="2177"/>
      <c r="M684" s="2177"/>
      <c r="N684" s="2177"/>
      <c r="O684" s="2177"/>
      <c r="P684" s="2177"/>
      <c r="Q684" s="2177"/>
    </row>
    <row r="685" spans="1:17" ht="15.75" customHeight="1">
      <c r="A685" s="2174"/>
      <c r="B685" s="2175"/>
      <c r="C685" s="2176"/>
      <c r="D685" s="2176"/>
      <c r="E685" s="2177"/>
      <c r="F685" s="2177"/>
      <c r="G685" s="2177"/>
      <c r="H685" s="2177"/>
      <c r="I685" s="2177"/>
      <c r="J685" s="2177"/>
      <c r="K685" s="2177"/>
      <c r="L685" s="2177"/>
      <c r="M685" s="2177"/>
      <c r="N685" s="2177"/>
      <c r="O685" s="2177"/>
      <c r="P685" s="2177"/>
      <c r="Q685" s="2177"/>
    </row>
    <row r="686" spans="1:17" ht="15.75" customHeight="1">
      <c r="A686" s="2174"/>
      <c r="B686" s="2175"/>
      <c r="C686" s="2176"/>
      <c r="D686" s="2176"/>
      <c r="E686" s="2177"/>
      <c r="F686" s="2177"/>
      <c r="G686" s="2177"/>
      <c r="H686" s="2177"/>
      <c r="I686" s="2177"/>
      <c r="J686" s="2177"/>
      <c r="K686" s="2177"/>
      <c r="L686" s="2177"/>
      <c r="M686" s="2177"/>
      <c r="N686" s="2177"/>
      <c r="O686" s="2177"/>
      <c r="P686" s="2177"/>
      <c r="Q686" s="2177"/>
    </row>
    <row r="687" spans="1:17" ht="15.75" customHeight="1">
      <c r="A687" s="2174"/>
      <c r="B687" s="2175"/>
      <c r="C687" s="2176"/>
      <c r="D687" s="2176"/>
      <c r="E687" s="2177"/>
      <c r="F687" s="2177"/>
      <c r="G687" s="2177"/>
      <c r="H687" s="2177"/>
      <c r="I687" s="2177"/>
      <c r="J687" s="2177"/>
      <c r="K687" s="2177"/>
      <c r="L687" s="2177"/>
      <c r="M687" s="2177"/>
      <c r="N687" s="2177"/>
      <c r="O687" s="2177"/>
      <c r="P687" s="2177"/>
      <c r="Q687" s="2177"/>
    </row>
    <row r="688" spans="1:17" ht="15.75" customHeight="1">
      <c r="A688" s="2174"/>
      <c r="B688" s="2175"/>
      <c r="C688" s="2176"/>
      <c r="D688" s="2176"/>
      <c r="E688" s="2177"/>
      <c r="F688" s="2177"/>
      <c r="G688" s="2177"/>
      <c r="H688" s="2177"/>
      <c r="I688" s="2177"/>
      <c r="J688" s="2177"/>
      <c r="K688" s="2177"/>
      <c r="L688" s="2177"/>
      <c r="M688" s="2177"/>
      <c r="N688" s="2177"/>
      <c r="O688" s="2177"/>
      <c r="P688" s="2177"/>
      <c r="Q688" s="2177"/>
    </row>
    <row r="689" spans="1:17" ht="15.75" customHeight="1">
      <c r="A689" s="2174"/>
      <c r="B689" s="2175"/>
      <c r="C689" s="2176"/>
      <c r="D689" s="2176"/>
      <c r="E689" s="2177"/>
      <c r="F689" s="2177"/>
      <c r="G689" s="2177"/>
      <c r="H689" s="2177"/>
      <c r="I689" s="2177"/>
      <c r="J689" s="2177"/>
      <c r="K689" s="2177"/>
      <c r="L689" s="2177"/>
      <c r="M689" s="2177"/>
      <c r="N689" s="2177"/>
      <c r="O689" s="2177"/>
      <c r="P689" s="2177"/>
      <c r="Q689" s="2177"/>
    </row>
    <row r="690" spans="1:17" ht="15.75" customHeight="1">
      <c r="A690" s="2174"/>
      <c r="B690" s="2175"/>
      <c r="C690" s="2176"/>
      <c r="D690" s="2176"/>
      <c r="E690" s="2177"/>
      <c r="F690" s="2177"/>
      <c r="G690" s="2177"/>
      <c r="H690" s="2177"/>
      <c r="I690" s="2177"/>
      <c r="J690" s="2177"/>
      <c r="K690" s="2177"/>
      <c r="L690" s="2177"/>
      <c r="M690" s="2177"/>
      <c r="N690" s="2177"/>
      <c r="O690" s="2177"/>
      <c r="P690" s="2177"/>
      <c r="Q690" s="2177"/>
    </row>
    <row r="691" spans="1:17" ht="15.75" customHeight="1">
      <c r="A691" s="2174"/>
      <c r="B691" s="2175"/>
      <c r="C691" s="2176"/>
      <c r="D691" s="2176"/>
      <c r="E691" s="2177"/>
      <c r="F691" s="2177"/>
      <c r="G691" s="2177"/>
      <c r="H691" s="2177"/>
      <c r="I691" s="2177"/>
      <c r="J691" s="2177"/>
      <c r="K691" s="2177"/>
      <c r="L691" s="2177"/>
      <c r="M691" s="2177"/>
      <c r="N691" s="2177"/>
      <c r="O691" s="2177"/>
      <c r="P691" s="2177"/>
      <c r="Q691" s="2177"/>
    </row>
    <row r="692" spans="1:17" ht="15.75" customHeight="1">
      <c r="A692" s="2174"/>
      <c r="B692" s="2175"/>
      <c r="C692" s="2176"/>
      <c r="D692" s="2176"/>
      <c r="E692" s="2177"/>
      <c r="F692" s="2177"/>
      <c r="G692" s="2177"/>
      <c r="H692" s="2177"/>
      <c r="I692" s="2177"/>
      <c r="J692" s="2177"/>
      <c r="K692" s="2177"/>
      <c r="L692" s="2177"/>
      <c r="M692" s="2177"/>
      <c r="N692" s="2177"/>
      <c r="O692" s="2177"/>
      <c r="P692" s="2177"/>
      <c r="Q692" s="2177"/>
    </row>
    <row r="693" spans="1:17" ht="15.75" customHeight="1">
      <c r="A693" s="2174"/>
      <c r="B693" s="2175"/>
      <c r="C693" s="2176"/>
      <c r="D693" s="2176"/>
      <c r="E693" s="2177"/>
      <c r="F693" s="2177"/>
      <c r="G693" s="2177"/>
      <c r="H693" s="2177"/>
      <c r="I693" s="2177"/>
      <c r="J693" s="2177"/>
      <c r="K693" s="2177"/>
      <c r="L693" s="2177"/>
      <c r="M693" s="2177"/>
      <c r="N693" s="2177"/>
      <c r="O693" s="2177"/>
      <c r="P693" s="2177"/>
      <c r="Q693" s="2177"/>
    </row>
    <row r="694" spans="1:17" ht="15.75" customHeight="1">
      <c r="A694" s="2174"/>
      <c r="B694" s="2175"/>
      <c r="C694" s="2176"/>
      <c r="D694" s="2176"/>
      <c r="E694" s="2177"/>
      <c r="F694" s="2177"/>
      <c r="G694" s="2177"/>
      <c r="H694" s="2177"/>
      <c r="I694" s="2177"/>
      <c r="J694" s="2177"/>
      <c r="K694" s="2177"/>
      <c r="L694" s="2177"/>
      <c r="M694" s="2177"/>
      <c r="N694" s="2177"/>
      <c r="O694" s="2177"/>
      <c r="P694" s="2177"/>
      <c r="Q694" s="2177"/>
    </row>
    <row r="695" spans="1:17" ht="15.75" customHeight="1">
      <c r="A695" s="2174"/>
      <c r="B695" s="2175"/>
      <c r="C695" s="2176"/>
      <c r="D695" s="2176"/>
      <c r="E695" s="2177"/>
      <c r="F695" s="2177"/>
      <c r="G695" s="2177"/>
      <c r="H695" s="2177"/>
      <c r="I695" s="2177"/>
      <c r="J695" s="2177"/>
      <c r="K695" s="2177"/>
      <c r="L695" s="2177"/>
      <c r="M695" s="2177"/>
      <c r="N695" s="2177"/>
      <c r="O695" s="2177"/>
      <c r="P695" s="2177"/>
      <c r="Q695" s="2177"/>
    </row>
    <row r="696" spans="1:17" ht="15.75" customHeight="1">
      <c r="A696" s="2174"/>
      <c r="B696" s="2175"/>
      <c r="C696" s="2176"/>
      <c r="D696" s="2176"/>
      <c r="E696" s="2177"/>
      <c r="F696" s="2177"/>
      <c r="G696" s="2177"/>
      <c r="H696" s="2177"/>
      <c r="I696" s="2177"/>
      <c r="J696" s="2177"/>
      <c r="K696" s="2177"/>
      <c r="L696" s="2177"/>
      <c r="M696" s="2177"/>
      <c r="N696" s="2177"/>
      <c r="O696" s="2177"/>
      <c r="P696" s="2177"/>
      <c r="Q696" s="2177"/>
    </row>
    <row r="697" spans="1:17" ht="15.75" customHeight="1">
      <c r="A697" s="2174"/>
      <c r="B697" s="2175"/>
      <c r="C697" s="2176"/>
      <c r="D697" s="2176"/>
      <c r="E697" s="2177"/>
      <c r="F697" s="2177"/>
      <c r="G697" s="2177"/>
      <c r="H697" s="2177"/>
      <c r="I697" s="2177"/>
      <c r="J697" s="2177"/>
      <c r="K697" s="2177"/>
      <c r="L697" s="2177"/>
      <c r="M697" s="2177"/>
      <c r="N697" s="2177"/>
      <c r="O697" s="2177"/>
      <c r="P697" s="2177"/>
      <c r="Q697" s="2177"/>
    </row>
    <row r="698" spans="1:17" ht="15.75" customHeight="1">
      <c r="A698" s="2174"/>
      <c r="B698" s="2175"/>
      <c r="C698" s="2176"/>
      <c r="D698" s="2176"/>
      <c r="E698" s="2177"/>
      <c r="F698" s="2177"/>
      <c r="G698" s="2177"/>
      <c r="H698" s="2177"/>
      <c r="I698" s="2177"/>
      <c r="J698" s="2177"/>
      <c r="K698" s="2177"/>
      <c r="L698" s="2177"/>
      <c r="M698" s="2177"/>
      <c r="N698" s="2177"/>
      <c r="O698" s="2177"/>
      <c r="P698" s="2177"/>
      <c r="Q698" s="2177"/>
    </row>
    <row r="699" spans="1:17" ht="15.75" customHeight="1">
      <c r="A699" s="2174"/>
      <c r="B699" s="2175"/>
      <c r="C699" s="2176"/>
      <c r="D699" s="2176"/>
      <c r="E699" s="2177"/>
      <c r="F699" s="2177"/>
      <c r="G699" s="2177"/>
      <c r="H699" s="2177"/>
      <c r="I699" s="2177"/>
      <c r="J699" s="2177"/>
      <c r="K699" s="2177"/>
      <c r="L699" s="2177"/>
      <c r="M699" s="2177"/>
      <c r="N699" s="2177"/>
      <c r="O699" s="2177"/>
      <c r="P699" s="2177"/>
      <c r="Q699" s="2177"/>
    </row>
    <row r="700" spans="1:17" ht="15.75" customHeight="1">
      <c r="A700" s="2174"/>
      <c r="B700" s="2175"/>
      <c r="C700" s="2176"/>
      <c r="D700" s="2176"/>
      <c r="E700" s="2177"/>
      <c r="F700" s="2177"/>
      <c r="G700" s="2177"/>
      <c r="H700" s="2177"/>
      <c r="I700" s="2177"/>
      <c r="J700" s="2177"/>
      <c r="K700" s="2177"/>
      <c r="L700" s="2177"/>
      <c r="M700" s="2177"/>
      <c r="N700" s="2177"/>
      <c r="O700" s="2177"/>
      <c r="P700" s="2177"/>
      <c r="Q700" s="2177"/>
    </row>
    <row r="701" spans="1:17" ht="15.75" customHeight="1">
      <c r="A701" s="2174"/>
      <c r="B701" s="2175"/>
      <c r="C701" s="2176"/>
      <c r="D701" s="2176"/>
      <c r="E701" s="2177"/>
      <c r="F701" s="2177"/>
      <c r="G701" s="2177"/>
      <c r="H701" s="2177"/>
      <c r="I701" s="2177"/>
      <c r="J701" s="2177"/>
      <c r="K701" s="2177"/>
      <c r="L701" s="2177"/>
      <c r="M701" s="2177"/>
      <c r="N701" s="2177"/>
      <c r="O701" s="2177"/>
      <c r="P701" s="2177"/>
      <c r="Q701" s="2177"/>
    </row>
    <row r="702" spans="1:17" ht="15.75" customHeight="1">
      <c r="A702" s="2174"/>
      <c r="B702" s="2175"/>
      <c r="C702" s="2176"/>
      <c r="D702" s="2176"/>
      <c r="E702" s="2177"/>
      <c r="F702" s="2177"/>
      <c r="G702" s="2177"/>
      <c r="H702" s="2177"/>
      <c r="I702" s="2177"/>
      <c r="J702" s="2177"/>
      <c r="K702" s="2177"/>
      <c r="L702" s="2177"/>
      <c r="M702" s="2177"/>
      <c r="N702" s="2177"/>
      <c r="O702" s="2177"/>
      <c r="P702" s="2177"/>
      <c r="Q702" s="2177"/>
    </row>
    <row r="703" spans="1:17" ht="15.75" customHeight="1">
      <c r="A703" s="2174"/>
      <c r="B703" s="2175"/>
      <c r="C703" s="2176"/>
      <c r="D703" s="2176"/>
      <c r="E703" s="2177"/>
      <c r="F703" s="2177"/>
      <c r="G703" s="2177"/>
      <c r="H703" s="2177"/>
      <c r="I703" s="2177"/>
      <c r="J703" s="2177"/>
      <c r="K703" s="2177"/>
      <c r="L703" s="2177"/>
      <c r="M703" s="2177"/>
      <c r="N703" s="2177"/>
      <c r="O703" s="2177"/>
      <c r="P703" s="2177"/>
      <c r="Q703" s="2177"/>
    </row>
    <row r="704" spans="1:17" ht="15.75" customHeight="1">
      <c r="A704" s="2174"/>
      <c r="B704" s="2175"/>
      <c r="C704" s="2176"/>
      <c r="D704" s="2176"/>
      <c r="E704" s="2177"/>
      <c r="F704" s="2177"/>
      <c r="G704" s="2177"/>
      <c r="H704" s="2177"/>
      <c r="I704" s="2177"/>
      <c r="J704" s="2177"/>
      <c r="K704" s="2177"/>
      <c r="L704" s="2177"/>
      <c r="M704" s="2177"/>
      <c r="N704" s="2177"/>
      <c r="O704" s="2177"/>
      <c r="P704" s="2177"/>
      <c r="Q704" s="2177"/>
    </row>
    <row r="705" spans="1:17" ht="15.75" customHeight="1">
      <c r="A705" s="2174"/>
      <c r="B705" s="2175"/>
      <c r="C705" s="2176"/>
      <c r="D705" s="2176"/>
      <c r="E705" s="2177"/>
      <c r="F705" s="2177"/>
      <c r="G705" s="2177"/>
      <c r="H705" s="2177"/>
      <c r="I705" s="2177"/>
      <c r="J705" s="2177"/>
      <c r="K705" s="2177"/>
      <c r="L705" s="2177"/>
      <c r="M705" s="2177"/>
      <c r="N705" s="2177"/>
      <c r="O705" s="2177"/>
      <c r="P705" s="2177"/>
      <c r="Q705" s="2177"/>
    </row>
    <row r="706" spans="1:17" ht="15.75" customHeight="1">
      <c r="A706" s="2174"/>
      <c r="B706" s="2175"/>
      <c r="C706" s="2176"/>
      <c r="D706" s="2176"/>
      <c r="E706" s="2177"/>
      <c r="F706" s="2177"/>
      <c r="G706" s="2177"/>
      <c r="H706" s="2177"/>
      <c r="I706" s="2177"/>
      <c r="J706" s="2177"/>
      <c r="K706" s="2177"/>
      <c r="L706" s="2177"/>
      <c r="M706" s="2177"/>
      <c r="N706" s="2177"/>
      <c r="O706" s="2177"/>
      <c r="P706" s="2177"/>
      <c r="Q706" s="2177"/>
    </row>
    <row r="707" spans="1:17" ht="15.75" customHeight="1">
      <c r="A707" s="2174"/>
      <c r="B707" s="2175"/>
      <c r="C707" s="2176"/>
      <c r="D707" s="2176"/>
      <c r="E707" s="2177"/>
      <c r="F707" s="2177"/>
      <c r="G707" s="2177"/>
      <c r="H707" s="2177"/>
      <c r="I707" s="2177"/>
      <c r="J707" s="2177"/>
      <c r="K707" s="2177"/>
      <c r="L707" s="2177"/>
      <c r="M707" s="2177"/>
      <c r="N707" s="2177"/>
      <c r="O707" s="2177"/>
      <c r="P707" s="2177"/>
      <c r="Q707" s="2177"/>
    </row>
    <row r="708" spans="1:17" ht="15.75" customHeight="1">
      <c r="A708" s="2174"/>
      <c r="B708" s="2175"/>
      <c r="C708" s="2176"/>
      <c r="D708" s="2176"/>
      <c r="E708" s="2177"/>
      <c r="F708" s="2177"/>
      <c r="G708" s="2177"/>
      <c r="H708" s="2177"/>
      <c r="I708" s="2177"/>
      <c r="J708" s="2177"/>
      <c r="K708" s="2177"/>
      <c r="L708" s="2177"/>
      <c r="M708" s="2177"/>
      <c r="N708" s="2177"/>
      <c r="O708" s="2177"/>
      <c r="P708" s="2177"/>
      <c r="Q708" s="2177"/>
    </row>
    <row r="709" spans="1:17" ht="15.75" customHeight="1">
      <c r="A709" s="2174"/>
      <c r="B709" s="2175"/>
      <c r="C709" s="2176"/>
      <c r="D709" s="2176"/>
      <c r="E709" s="2177"/>
      <c r="F709" s="2177"/>
      <c r="G709" s="2177"/>
      <c r="H709" s="2177"/>
      <c r="I709" s="2177"/>
      <c r="J709" s="2177"/>
      <c r="K709" s="2177"/>
      <c r="L709" s="2177"/>
      <c r="M709" s="2177"/>
      <c r="N709" s="2177"/>
      <c r="O709" s="2177"/>
      <c r="P709" s="2177"/>
      <c r="Q709" s="2177"/>
    </row>
    <row r="710" spans="1:17" ht="15.75" customHeight="1">
      <c r="A710" s="2174"/>
      <c r="B710" s="2175"/>
      <c r="C710" s="2176"/>
      <c r="D710" s="2176"/>
      <c r="E710" s="2177"/>
      <c r="F710" s="2177"/>
      <c r="G710" s="2177"/>
      <c r="H710" s="2177"/>
      <c r="I710" s="2177"/>
      <c r="J710" s="2177"/>
      <c r="K710" s="2177"/>
      <c r="L710" s="2177"/>
      <c r="M710" s="2177"/>
      <c r="N710" s="2177"/>
      <c r="O710" s="2177"/>
      <c r="P710" s="2177"/>
      <c r="Q710" s="2177"/>
    </row>
    <row r="711" spans="1:17" ht="15.75" customHeight="1">
      <c r="A711" s="2174"/>
      <c r="B711" s="2175"/>
      <c r="C711" s="2176"/>
      <c r="D711" s="2176"/>
      <c r="E711" s="2177"/>
      <c r="F711" s="2177"/>
      <c r="G711" s="2177"/>
      <c r="H711" s="2177"/>
      <c r="I711" s="2177"/>
      <c r="J711" s="2177"/>
      <c r="K711" s="2177"/>
      <c r="L711" s="2177"/>
      <c r="M711" s="2177"/>
      <c r="N711" s="2177"/>
      <c r="O711" s="2177"/>
      <c r="P711" s="2177"/>
      <c r="Q711" s="2177"/>
    </row>
    <row r="712" spans="1:17" ht="15.75" customHeight="1">
      <c r="A712" s="2174"/>
      <c r="B712" s="2175"/>
      <c r="C712" s="2176"/>
      <c r="D712" s="2176"/>
      <c r="E712" s="2177"/>
      <c r="F712" s="2177"/>
      <c r="G712" s="2177"/>
      <c r="H712" s="2177"/>
      <c r="I712" s="2177"/>
      <c r="J712" s="2177"/>
      <c r="K712" s="2177"/>
      <c r="L712" s="2177"/>
      <c r="M712" s="2177"/>
      <c r="N712" s="2177"/>
      <c r="O712" s="2177"/>
      <c r="P712" s="2177"/>
      <c r="Q712" s="2177"/>
    </row>
    <row r="713" spans="1:17" ht="15.75" customHeight="1">
      <c r="A713" s="2174"/>
      <c r="B713" s="2175"/>
      <c r="C713" s="2176"/>
      <c r="D713" s="2176"/>
      <c r="E713" s="2177"/>
      <c r="F713" s="2177"/>
      <c r="G713" s="2177"/>
      <c r="H713" s="2177"/>
      <c r="I713" s="2177"/>
      <c r="J713" s="2177"/>
      <c r="K713" s="2177"/>
      <c r="L713" s="2177"/>
      <c r="M713" s="2177"/>
      <c r="N713" s="2177"/>
      <c r="O713" s="2177"/>
      <c r="P713" s="2177"/>
      <c r="Q713" s="2177"/>
    </row>
    <row r="714" spans="1:17" ht="15.75" customHeight="1">
      <c r="A714" s="2174"/>
      <c r="B714" s="2175"/>
      <c r="C714" s="2176"/>
      <c r="D714" s="2176"/>
      <c r="E714" s="2177"/>
      <c r="F714" s="2177"/>
      <c r="G714" s="2177"/>
      <c r="H714" s="2177"/>
      <c r="I714" s="2177"/>
      <c r="J714" s="2177"/>
      <c r="K714" s="2177"/>
      <c r="L714" s="2177"/>
      <c r="M714" s="2177"/>
      <c r="N714" s="2177"/>
      <c r="O714" s="2177"/>
      <c r="P714" s="2177"/>
      <c r="Q714" s="2177"/>
    </row>
    <row r="715" spans="1:17" ht="15.75" customHeight="1">
      <c r="A715" s="2174"/>
      <c r="B715" s="2175"/>
      <c r="C715" s="2176"/>
      <c r="D715" s="2176"/>
      <c r="E715" s="2177"/>
      <c r="F715" s="2177"/>
      <c r="G715" s="2177"/>
      <c r="H715" s="2177"/>
      <c r="I715" s="2177"/>
      <c r="J715" s="2177"/>
      <c r="K715" s="2177"/>
      <c r="L715" s="2177"/>
      <c r="M715" s="2177"/>
      <c r="N715" s="2177"/>
      <c r="O715" s="2177"/>
      <c r="P715" s="2177"/>
      <c r="Q715" s="2177"/>
    </row>
    <row r="716" spans="1:17" ht="15.75" customHeight="1">
      <c r="A716" s="2174"/>
      <c r="B716" s="2175"/>
      <c r="C716" s="2176"/>
      <c r="D716" s="2176"/>
      <c r="E716" s="2177"/>
      <c r="F716" s="2177"/>
      <c r="G716" s="2177"/>
      <c r="H716" s="2177"/>
      <c r="I716" s="2177"/>
      <c r="J716" s="2177"/>
      <c r="K716" s="2177"/>
      <c r="L716" s="2177"/>
      <c r="M716" s="2177"/>
      <c r="N716" s="2177"/>
      <c r="O716" s="2177"/>
      <c r="P716" s="2177"/>
      <c r="Q716" s="2177"/>
    </row>
    <row r="717" spans="1:17" ht="15.75" customHeight="1">
      <c r="A717" s="2174"/>
      <c r="B717" s="2175"/>
      <c r="C717" s="2176"/>
      <c r="D717" s="2176"/>
      <c r="E717" s="2177"/>
      <c r="F717" s="2177"/>
      <c r="G717" s="2177"/>
      <c r="H717" s="2177"/>
      <c r="I717" s="2177"/>
      <c r="J717" s="2177"/>
      <c r="K717" s="2177"/>
      <c r="L717" s="2177"/>
      <c r="M717" s="2177"/>
      <c r="N717" s="2177"/>
      <c r="O717" s="2177"/>
      <c r="P717" s="2177"/>
      <c r="Q717" s="2177"/>
    </row>
    <row r="718" spans="1:17" ht="15.75" customHeight="1">
      <c r="A718" s="2174"/>
      <c r="B718" s="2175"/>
      <c r="C718" s="2176"/>
      <c r="D718" s="2176"/>
      <c r="E718" s="2177"/>
      <c r="F718" s="2177"/>
      <c r="G718" s="2177"/>
      <c r="H718" s="2177"/>
      <c r="I718" s="2177"/>
      <c r="J718" s="2177"/>
      <c r="K718" s="2177"/>
      <c r="L718" s="2177"/>
      <c r="M718" s="2177"/>
      <c r="N718" s="2177"/>
      <c r="O718" s="2177"/>
      <c r="P718" s="2177"/>
      <c r="Q718" s="2177"/>
    </row>
    <row r="719" spans="1:17" ht="15.75" customHeight="1">
      <c r="A719" s="2174"/>
      <c r="B719" s="2175"/>
      <c r="C719" s="2176"/>
      <c r="D719" s="2176"/>
      <c r="E719" s="2177"/>
      <c r="F719" s="2177"/>
      <c r="G719" s="2177"/>
      <c r="H719" s="2177"/>
      <c r="I719" s="2177"/>
      <c r="J719" s="2177"/>
      <c r="K719" s="2177"/>
      <c r="L719" s="2177"/>
      <c r="M719" s="2177"/>
      <c r="N719" s="2177"/>
      <c r="O719" s="2177"/>
      <c r="P719" s="2177"/>
      <c r="Q719" s="2177"/>
    </row>
    <row r="720" spans="1:17" ht="15.75" customHeight="1">
      <c r="A720" s="2174"/>
      <c r="B720" s="2175"/>
      <c r="C720" s="2176"/>
      <c r="D720" s="2176"/>
      <c r="E720" s="2177"/>
      <c r="F720" s="2177"/>
      <c r="G720" s="2177"/>
      <c r="H720" s="2177"/>
      <c r="I720" s="2177"/>
      <c r="J720" s="2177"/>
      <c r="K720" s="2177"/>
      <c r="L720" s="2177"/>
      <c r="M720" s="2177"/>
      <c r="N720" s="2177"/>
      <c r="O720" s="2177"/>
      <c r="P720" s="2177"/>
      <c r="Q720" s="2177"/>
    </row>
    <row r="721" spans="1:17" ht="15.75" customHeight="1">
      <c r="A721" s="2174"/>
      <c r="B721" s="2175"/>
      <c r="C721" s="2176"/>
      <c r="D721" s="2176"/>
      <c r="E721" s="2177"/>
      <c r="F721" s="2177"/>
      <c r="G721" s="2177"/>
      <c r="H721" s="2177"/>
      <c r="I721" s="2177"/>
      <c r="J721" s="2177"/>
      <c r="K721" s="2177"/>
      <c r="L721" s="2177"/>
      <c r="M721" s="2177"/>
      <c r="N721" s="2177"/>
      <c r="O721" s="2177"/>
      <c r="P721" s="2177"/>
      <c r="Q721" s="2177"/>
    </row>
    <row r="722" spans="1:17" ht="15.75" customHeight="1">
      <c r="A722" s="2174"/>
      <c r="B722" s="2175"/>
      <c r="C722" s="2176"/>
      <c r="D722" s="2176"/>
      <c r="E722" s="2177"/>
      <c r="F722" s="2177"/>
      <c r="G722" s="2177"/>
      <c r="H722" s="2177"/>
      <c r="I722" s="2177"/>
      <c r="J722" s="2177"/>
      <c r="K722" s="2177"/>
      <c r="L722" s="2177"/>
      <c r="M722" s="2177"/>
      <c r="N722" s="2177"/>
      <c r="O722" s="2177"/>
      <c r="P722" s="2177"/>
      <c r="Q722" s="2177"/>
    </row>
    <row r="723" spans="1:17" ht="15.75" customHeight="1">
      <c r="A723" s="2174"/>
      <c r="B723" s="2175"/>
      <c r="C723" s="2176"/>
      <c r="D723" s="2176"/>
      <c r="E723" s="2177"/>
      <c r="F723" s="2177"/>
      <c r="G723" s="2177"/>
      <c r="H723" s="2177"/>
      <c r="I723" s="2177"/>
      <c r="J723" s="2177"/>
      <c r="K723" s="2177"/>
      <c r="L723" s="2177"/>
      <c r="M723" s="2177"/>
      <c r="N723" s="2177"/>
      <c r="O723" s="2177"/>
      <c r="P723" s="2177"/>
      <c r="Q723" s="2177"/>
    </row>
    <row r="724" spans="1:17" ht="15.75" customHeight="1">
      <c r="A724" s="2174"/>
      <c r="B724" s="2175"/>
      <c r="C724" s="2176"/>
      <c r="D724" s="2176"/>
      <c r="E724" s="2177"/>
      <c r="F724" s="2177"/>
      <c r="G724" s="2177"/>
      <c r="H724" s="2177"/>
      <c r="I724" s="2177"/>
      <c r="J724" s="2177"/>
      <c r="K724" s="2177"/>
      <c r="L724" s="2177"/>
      <c r="M724" s="2177"/>
      <c r="N724" s="2177"/>
      <c r="O724" s="2177"/>
      <c r="P724" s="2177"/>
      <c r="Q724" s="2177"/>
    </row>
    <row r="725" spans="1:17" ht="15.75" customHeight="1">
      <c r="A725" s="2174"/>
      <c r="B725" s="2175"/>
      <c r="C725" s="2176"/>
      <c r="D725" s="2176"/>
      <c r="E725" s="2177"/>
      <c r="F725" s="2177"/>
      <c r="G725" s="2177"/>
      <c r="H725" s="2177"/>
      <c r="I725" s="2177"/>
      <c r="J725" s="2177"/>
      <c r="K725" s="2177"/>
      <c r="L725" s="2177"/>
      <c r="M725" s="2177"/>
      <c r="N725" s="2177"/>
      <c r="O725" s="2177"/>
      <c r="P725" s="2177"/>
      <c r="Q725" s="2177"/>
    </row>
    <row r="726" spans="1:17" ht="15.75" customHeight="1">
      <c r="A726" s="2174"/>
      <c r="B726" s="2175"/>
      <c r="C726" s="2176"/>
      <c r="D726" s="2176"/>
      <c r="E726" s="2177"/>
      <c r="F726" s="2177"/>
      <c r="G726" s="2177"/>
      <c r="H726" s="2177"/>
      <c r="I726" s="2177"/>
      <c r="J726" s="2177"/>
      <c r="K726" s="2177"/>
      <c r="L726" s="2177"/>
      <c r="M726" s="2177"/>
      <c r="N726" s="2177"/>
      <c r="O726" s="2177"/>
      <c r="P726" s="2177"/>
      <c r="Q726" s="2177"/>
    </row>
    <row r="727" spans="1:17" ht="15.75" customHeight="1">
      <c r="A727" s="2174"/>
      <c r="B727" s="2175"/>
      <c r="C727" s="2176"/>
      <c r="D727" s="2176"/>
      <c r="E727" s="2177"/>
      <c r="F727" s="2177"/>
      <c r="G727" s="2177"/>
      <c r="H727" s="2177"/>
      <c r="I727" s="2177"/>
      <c r="J727" s="2177"/>
      <c r="K727" s="2177"/>
      <c r="L727" s="2177"/>
      <c r="M727" s="2177"/>
      <c r="N727" s="2177"/>
      <c r="O727" s="2177"/>
      <c r="P727" s="2177"/>
      <c r="Q727" s="2177"/>
    </row>
    <row r="728" spans="1:17" ht="15.75" customHeight="1">
      <c r="A728" s="2174"/>
      <c r="B728" s="2175"/>
      <c r="C728" s="2176"/>
      <c r="D728" s="2176"/>
      <c r="E728" s="2177"/>
      <c r="F728" s="2177"/>
      <c r="G728" s="2177"/>
      <c r="H728" s="2177"/>
      <c r="I728" s="2177"/>
      <c r="J728" s="2177"/>
      <c r="K728" s="2177"/>
      <c r="L728" s="2177"/>
      <c r="M728" s="2177"/>
      <c r="N728" s="2177"/>
      <c r="O728" s="2177"/>
      <c r="P728" s="2177"/>
      <c r="Q728" s="2177"/>
    </row>
    <row r="729" spans="1:17" ht="15.75" customHeight="1">
      <c r="A729" s="2174"/>
      <c r="B729" s="2175"/>
      <c r="C729" s="2176"/>
      <c r="D729" s="2176"/>
      <c r="E729" s="2177"/>
      <c r="F729" s="2177"/>
      <c r="G729" s="2177"/>
      <c r="H729" s="2177"/>
      <c r="I729" s="2177"/>
      <c r="J729" s="2177"/>
      <c r="K729" s="2177"/>
      <c r="L729" s="2177"/>
      <c r="M729" s="2177"/>
      <c r="N729" s="2177"/>
      <c r="O729" s="2177"/>
      <c r="P729" s="2177"/>
      <c r="Q729" s="2177"/>
    </row>
    <row r="730" spans="1:17" ht="15.75" customHeight="1">
      <c r="A730" s="2174"/>
      <c r="B730" s="2175"/>
      <c r="C730" s="2176"/>
      <c r="D730" s="2176"/>
      <c r="E730" s="2177"/>
      <c r="F730" s="2177"/>
      <c r="G730" s="2177"/>
      <c r="H730" s="2177"/>
      <c r="I730" s="2177"/>
      <c r="J730" s="2177"/>
      <c r="K730" s="2177"/>
      <c r="L730" s="2177"/>
      <c r="M730" s="2177"/>
      <c r="N730" s="2177"/>
      <c r="O730" s="2177"/>
      <c r="P730" s="2177"/>
      <c r="Q730" s="2177"/>
    </row>
    <row r="731" spans="1:17" ht="15.75" customHeight="1">
      <c r="A731" s="2174"/>
      <c r="B731" s="2175"/>
      <c r="C731" s="2176"/>
      <c r="D731" s="2176"/>
      <c r="E731" s="2177"/>
      <c r="F731" s="2177"/>
      <c r="G731" s="2177"/>
      <c r="H731" s="2177"/>
      <c r="I731" s="2177"/>
      <c r="J731" s="2177"/>
      <c r="K731" s="2177"/>
      <c r="L731" s="2177"/>
      <c r="M731" s="2177"/>
      <c r="N731" s="2177"/>
      <c r="O731" s="2177"/>
      <c r="P731" s="2177"/>
      <c r="Q731" s="2177"/>
    </row>
    <row r="732" spans="1:17" ht="15.75" customHeight="1">
      <c r="A732" s="2174"/>
      <c r="B732" s="2175"/>
      <c r="C732" s="2176"/>
      <c r="D732" s="2176"/>
      <c r="E732" s="2177"/>
      <c r="F732" s="2177"/>
      <c r="G732" s="2177"/>
      <c r="H732" s="2177"/>
      <c r="I732" s="2177"/>
      <c r="J732" s="2177"/>
      <c r="K732" s="2177"/>
      <c r="L732" s="2177"/>
      <c r="M732" s="2177"/>
      <c r="N732" s="2177"/>
      <c r="O732" s="2177"/>
      <c r="P732" s="2177"/>
      <c r="Q732" s="2177"/>
    </row>
    <row r="733" spans="1:17" ht="15.75" customHeight="1">
      <c r="A733" s="2174"/>
      <c r="B733" s="2175"/>
      <c r="C733" s="2176"/>
      <c r="D733" s="2176"/>
      <c r="E733" s="2177"/>
      <c r="F733" s="2177"/>
      <c r="G733" s="2177"/>
      <c r="H733" s="2177"/>
      <c r="I733" s="2177"/>
      <c r="J733" s="2177"/>
      <c r="K733" s="2177"/>
      <c r="L733" s="2177"/>
      <c r="M733" s="2177"/>
      <c r="N733" s="2177"/>
      <c r="O733" s="2177"/>
      <c r="P733" s="2177"/>
      <c r="Q733" s="2177"/>
    </row>
    <row r="734" spans="1:17" ht="15.75" customHeight="1">
      <c r="A734" s="2174"/>
      <c r="B734" s="2175"/>
      <c r="C734" s="2176"/>
      <c r="D734" s="2176"/>
      <c r="E734" s="2177"/>
      <c r="F734" s="2177"/>
      <c r="G734" s="2177"/>
      <c r="H734" s="2177"/>
      <c r="I734" s="2177"/>
      <c r="J734" s="2177"/>
      <c r="K734" s="2177"/>
      <c r="L734" s="2177"/>
      <c r="M734" s="2177"/>
      <c r="N734" s="2177"/>
      <c r="O734" s="2177"/>
      <c r="P734" s="2177"/>
      <c r="Q734" s="2177"/>
    </row>
    <row r="735" spans="1:17" ht="15.75" customHeight="1">
      <c r="A735" s="2174"/>
      <c r="B735" s="2175"/>
      <c r="C735" s="2176"/>
      <c r="D735" s="2176"/>
      <c r="E735" s="2177"/>
      <c r="F735" s="2177"/>
      <c r="G735" s="2177"/>
      <c r="H735" s="2177"/>
      <c r="I735" s="2177"/>
      <c r="J735" s="2177"/>
      <c r="K735" s="2177"/>
      <c r="L735" s="2177"/>
      <c r="M735" s="2177"/>
      <c r="N735" s="2177"/>
      <c r="O735" s="2177"/>
      <c r="P735" s="2177"/>
      <c r="Q735" s="2177"/>
    </row>
    <row r="736" spans="1:17" ht="15.75" customHeight="1">
      <c r="A736" s="2174"/>
      <c r="B736" s="2175"/>
      <c r="C736" s="2176"/>
      <c r="D736" s="2176"/>
      <c r="E736" s="2177"/>
      <c r="F736" s="2177"/>
      <c r="G736" s="2177"/>
      <c r="H736" s="2177"/>
      <c r="I736" s="2177"/>
      <c r="J736" s="2177"/>
      <c r="K736" s="2177"/>
      <c r="L736" s="2177"/>
      <c r="M736" s="2177"/>
      <c r="N736" s="2177"/>
      <c r="O736" s="2177"/>
      <c r="P736" s="2177"/>
      <c r="Q736" s="2177"/>
    </row>
    <row r="737" spans="1:17" ht="15.75" customHeight="1">
      <c r="A737" s="2174"/>
      <c r="B737" s="2175"/>
      <c r="C737" s="2176"/>
      <c r="D737" s="2176"/>
      <c r="E737" s="2177"/>
      <c r="F737" s="2177"/>
      <c r="G737" s="2177"/>
      <c r="H737" s="2177"/>
      <c r="I737" s="2177"/>
      <c r="J737" s="2177"/>
      <c r="K737" s="2177"/>
      <c r="L737" s="2177"/>
      <c r="M737" s="2177"/>
      <c r="N737" s="2177"/>
      <c r="O737" s="2177"/>
      <c r="P737" s="2177"/>
      <c r="Q737" s="2177"/>
    </row>
    <row r="738" spans="1:17" ht="15.75" customHeight="1">
      <c r="A738" s="2174"/>
      <c r="B738" s="2175"/>
      <c r="C738" s="2176"/>
      <c r="D738" s="2176"/>
      <c r="E738" s="2177"/>
      <c r="F738" s="2177"/>
      <c r="G738" s="2177"/>
      <c r="H738" s="2177"/>
      <c r="I738" s="2177"/>
      <c r="J738" s="2177"/>
      <c r="K738" s="2177"/>
      <c r="L738" s="2177"/>
      <c r="M738" s="2177"/>
      <c r="N738" s="2177"/>
      <c r="O738" s="2177"/>
      <c r="P738" s="2177"/>
      <c r="Q738" s="2177"/>
    </row>
    <row r="739" spans="1:17" ht="15.75" customHeight="1">
      <c r="A739" s="2174"/>
      <c r="B739" s="2175"/>
      <c r="C739" s="2176"/>
      <c r="D739" s="2176"/>
      <c r="E739" s="2177"/>
      <c r="F739" s="2177"/>
      <c r="G739" s="2177"/>
      <c r="H739" s="2177"/>
      <c r="I739" s="2177"/>
      <c r="J739" s="2177"/>
      <c r="K739" s="2177"/>
      <c r="L739" s="2177"/>
      <c r="M739" s="2177"/>
      <c r="N739" s="2177"/>
      <c r="O739" s="2177"/>
      <c r="P739" s="2177"/>
      <c r="Q739" s="2177"/>
    </row>
    <row r="740" spans="1:17" ht="15.75" customHeight="1">
      <c r="A740" s="2174"/>
      <c r="B740" s="2175"/>
      <c r="C740" s="2176"/>
      <c r="D740" s="2176"/>
      <c r="E740" s="2177"/>
      <c r="F740" s="2177"/>
      <c r="G740" s="2177"/>
      <c r="H740" s="2177"/>
      <c r="I740" s="2177"/>
      <c r="J740" s="2177"/>
      <c r="K740" s="2177"/>
      <c r="L740" s="2177"/>
      <c r="M740" s="2177"/>
      <c r="N740" s="2177"/>
      <c r="O740" s="2177"/>
      <c r="P740" s="2177"/>
      <c r="Q740" s="2177"/>
    </row>
    <row r="741" spans="1:17" ht="15.75" customHeight="1">
      <c r="A741" s="2174"/>
      <c r="B741" s="2175"/>
      <c r="C741" s="2176"/>
      <c r="D741" s="2176"/>
      <c r="E741" s="2177"/>
      <c r="F741" s="2177"/>
      <c r="G741" s="2177"/>
      <c r="H741" s="2177"/>
      <c r="I741" s="2177"/>
      <c r="J741" s="2177"/>
      <c r="K741" s="2177"/>
      <c r="L741" s="2177"/>
      <c r="M741" s="2177"/>
      <c r="N741" s="2177"/>
      <c r="O741" s="2177"/>
      <c r="P741" s="2177"/>
      <c r="Q741" s="2177"/>
    </row>
    <row r="742" spans="1:17" ht="15.75" customHeight="1">
      <c r="A742" s="2174"/>
      <c r="B742" s="2175"/>
      <c r="C742" s="2176"/>
      <c r="D742" s="2176"/>
      <c r="E742" s="2177"/>
      <c r="F742" s="2177"/>
      <c r="G742" s="2177"/>
      <c r="H742" s="2177"/>
      <c r="I742" s="2177"/>
      <c r="J742" s="2177"/>
      <c r="K742" s="2177"/>
      <c r="L742" s="2177"/>
      <c r="M742" s="2177"/>
      <c r="N742" s="2177"/>
      <c r="O742" s="2177"/>
      <c r="P742" s="2177"/>
      <c r="Q742" s="2177"/>
    </row>
    <row r="743" spans="1:17" ht="15.75" customHeight="1">
      <c r="A743" s="2174"/>
      <c r="B743" s="2175"/>
      <c r="C743" s="2176"/>
      <c r="D743" s="2176"/>
      <c r="E743" s="2177"/>
      <c r="F743" s="2177"/>
      <c r="G743" s="2177"/>
      <c r="H743" s="2177"/>
      <c r="I743" s="2177"/>
      <c r="J743" s="2177"/>
      <c r="K743" s="2177"/>
      <c r="L743" s="2177"/>
      <c r="M743" s="2177"/>
      <c r="N743" s="2177"/>
      <c r="O743" s="2177"/>
      <c r="P743" s="2177"/>
      <c r="Q743" s="2177"/>
    </row>
    <row r="744" spans="1:17" ht="15.75" customHeight="1">
      <c r="A744" s="2174"/>
      <c r="B744" s="2175"/>
      <c r="C744" s="2176"/>
      <c r="D744" s="2176"/>
      <c r="E744" s="2177"/>
      <c r="F744" s="2177"/>
      <c r="G744" s="2177"/>
      <c r="H744" s="2177"/>
      <c r="I744" s="2177"/>
      <c r="J744" s="2177"/>
      <c r="K744" s="2177"/>
      <c r="L744" s="2177"/>
      <c r="M744" s="2177"/>
      <c r="N744" s="2177"/>
      <c r="O744" s="2177"/>
      <c r="P744" s="2177"/>
      <c r="Q744" s="2177"/>
    </row>
    <row r="745" spans="1:17" ht="15.75" customHeight="1">
      <c r="A745" s="2174"/>
      <c r="B745" s="2175"/>
      <c r="C745" s="2176"/>
      <c r="D745" s="2176"/>
      <c r="E745" s="2177"/>
      <c r="F745" s="2177"/>
      <c r="G745" s="2177"/>
      <c r="H745" s="2177"/>
      <c r="I745" s="2177"/>
      <c r="J745" s="2177"/>
      <c r="K745" s="2177"/>
      <c r="L745" s="2177"/>
      <c r="M745" s="2177"/>
      <c r="N745" s="2177"/>
      <c r="O745" s="2177"/>
      <c r="P745" s="2177"/>
      <c r="Q745" s="2177"/>
    </row>
    <row r="746" spans="1:17" ht="15.75" customHeight="1">
      <c r="A746" s="2174"/>
      <c r="B746" s="2175"/>
      <c r="C746" s="2176"/>
      <c r="D746" s="2176"/>
      <c r="E746" s="2177"/>
      <c r="F746" s="2177"/>
      <c r="G746" s="2177"/>
      <c r="H746" s="2177"/>
      <c r="I746" s="2177"/>
      <c r="J746" s="2177"/>
      <c r="K746" s="2177"/>
      <c r="L746" s="2177"/>
      <c r="M746" s="2177"/>
      <c r="N746" s="2177"/>
      <c r="O746" s="2177"/>
      <c r="P746" s="2177"/>
      <c r="Q746" s="2177"/>
    </row>
    <row r="747" spans="1:17" ht="15.75" customHeight="1">
      <c r="A747" s="2174"/>
      <c r="B747" s="2175"/>
      <c r="C747" s="2176"/>
      <c r="D747" s="2176"/>
      <c r="E747" s="2177"/>
      <c r="F747" s="2177"/>
      <c r="G747" s="2177"/>
      <c r="H747" s="2177"/>
      <c r="I747" s="2177"/>
      <c r="J747" s="2177"/>
      <c r="K747" s="2177"/>
      <c r="L747" s="2177"/>
      <c r="M747" s="2177"/>
      <c r="N747" s="2177"/>
      <c r="O747" s="2177"/>
      <c r="P747" s="2177"/>
      <c r="Q747" s="2177"/>
    </row>
    <row r="748" spans="1:17" ht="15.75" customHeight="1">
      <c r="A748" s="2174"/>
      <c r="B748" s="2175"/>
      <c r="C748" s="2176"/>
      <c r="D748" s="2176"/>
      <c r="E748" s="2177"/>
      <c r="F748" s="2177"/>
      <c r="G748" s="2177"/>
      <c r="H748" s="2177"/>
      <c r="I748" s="2177"/>
      <c r="J748" s="2177"/>
      <c r="K748" s="2177"/>
      <c r="L748" s="2177"/>
      <c r="M748" s="2177"/>
      <c r="N748" s="2177"/>
      <c r="O748" s="2177"/>
      <c r="P748" s="2177"/>
      <c r="Q748" s="2177"/>
    </row>
    <row r="749" spans="1:17" ht="15.75" customHeight="1">
      <c r="A749" s="2174"/>
      <c r="B749" s="2175"/>
      <c r="C749" s="2176"/>
      <c r="D749" s="2176"/>
      <c r="E749" s="2177"/>
      <c r="F749" s="2177"/>
      <c r="G749" s="2177"/>
      <c r="H749" s="2177"/>
      <c r="I749" s="2177"/>
      <c r="J749" s="2177"/>
      <c r="K749" s="2177"/>
      <c r="L749" s="2177"/>
      <c r="M749" s="2177"/>
      <c r="N749" s="2177"/>
      <c r="O749" s="2177"/>
      <c r="P749" s="2177"/>
      <c r="Q749" s="2177"/>
    </row>
    <row r="750" spans="1:17" ht="15.75" customHeight="1">
      <c r="A750" s="2174"/>
      <c r="B750" s="2175"/>
      <c r="C750" s="2176"/>
      <c r="D750" s="2176"/>
      <c r="E750" s="2177"/>
      <c r="F750" s="2177"/>
      <c r="G750" s="2177"/>
      <c r="H750" s="2177"/>
      <c r="I750" s="2177"/>
      <c r="J750" s="2177"/>
      <c r="K750" s="2177"/>
      <c r="L750" s="2177"/>
      <c r="M750" s="2177"/>
      <c r="N750" s="2177"/>
      <c r="O750" s="2177"/>
      <c r="P750" s="2177"/>
      <c r="Q750" s="2177"/>
    </row>
    <row r="751" spans="1:17" ht="15.75" customHeight="1">
      <c r="A751" s="2174"/>
      <c r="B751" s="2175"/>
      <c r="C751" s="2176"/>
      <c r="D751" s="2176"/>
      <c r="E751" s="2177"/>
      <c r="F751" s="2177"/>
      <c r="G751" s="2177"/>
      <c r="H751" s="2177"/>
      <c r="I751" s="2177"/>
      <c r="J751" s="2177"/>
      <c r="K751" s="2177"/>
      <c r="L751" s="2177"/>
      <c r="M751" s="2177"/>
      <c r="N751" s="2177"/>
      <c r="O751" s="2177"/>
      <c r="P751" s="2177"/>
      <c r="Q751" s="2177"/>
    </row>
    <row r="752" spans="1:17" ht="15.75" customHeight="1">
      <c r="A752" s="2174"/>
      <c r="B752" s="2175"/>
      <c r="C752" s="2176"/>
      <c r="D752" s="2176"/>
      <c r="E752" s="2177"/>
      <c r="F752" s="2177"/>
      <c r="G752" s="2177"/>
      <c r="H752" s="2177"/>
      <c r="I752" s="2177"/>
      <c r="J752" s="2177"/>
      <c r="K752" s="2177"/>
      <c r="L752" s="2177"/>
      <c r="M752" s="2177"/>
      <c r="N752" s="2177"/>
      <c r="O752" s="2177"/>
      <c r="P752" s="2177"/>
      <c r="Q752" s="2177"/>
    </row>
    <row r="753" spans="1:17" ht="15.75" customHeight="1">
      <c r="A753" s="2174"/>
      <c r="B753" s="2175"/>
      <c r="C753" s="2176"/>
      <c r="D753" s="2176"/>
      <c r="E753" s="2177"/>
      <c r="F753" s="2177"/>
      <c r="G753" s="2177"/>
      <c r="H753" s="2177"/>
      <c r="I753" s="2177"/>
      <c r="J753" s="2177"/>
      <c r="K753" s="2177"/>
      <c r="L753" s="2177"/>
      <c r="M753" s="2177"/>
      <c r="N753" s="2177"/>
      <c r="O753" s="2177"/>
      <c r="P753" s="2177"/>
      <c r="Q753" s="2177"/>
    </row>
    <row r="754" spans="1:17" ht="15.75" customHeight="1">
      <c r="A754" s="2174"/>
      <c r="B754" s="2175"/>
      <c r="C754" s="2176"/>
      <c r="D754" s="2176"/>
      <c r="E754" s="2177"/>
      <c r="F754" s="2177"/>
      <c r="G754" s="2177"/>
      <c r="H754" s="2177"/>
      <c r="I754" s="2177"/>
      <c r="J754" s="2177"/>
      <c r="K754" s="2177"/>
      <c r="L754" s="2177"/>
      <c r="M754" s="2177"/>
      <c r="N754" s="2177"/>
      <c r="O754" s="2177"/>
      <c r="P754" s="2177"/>
      <c r="Q754" s="2177"/>
    </row>
    <row r="755" spans="1:17" ht="15.75" customHeight="1">
      <c r="A755" s="2174"/>
      <c r="B755" s="2175"/>
      <c r="C755" s="2176"/>
      <c r="D755" s="2176"/>
      <c r="E755" s="2177"/>
      <c r="F755" s="2177"/>
      <c r="G755" s="2177"/>
      <c r="H755" s="2177"/>
      <c r="I755" s="2177"/>
      <c r="J755" s="2177"/>
      <c r="K755" s="2177"/>
      <c r="L755" s="2177"/>
      <c r="M755" s="2177"/>
      <c r="N755" s="2177"/>
      <c r="O755" s="2177"/>
      <c r="P755" s="2177"/>
      <c r="Q755" s="2177"/>
    </row>
    <row r="756" spans="1:17" ht="15.75" customHeight="1">
      <c r="A756" s="2174"/>
      <c r="B756" s="2175"/>
      <c r="C756" s="2176"/>
      <c r="D756" s="2176"/>
      <c r="E756" s="2177"/>
      <c r="F756" s="2177"/>
      <c r="G756" s="2177"/>
      <c r="H756" s="2177"/>
      <c r="I756" s="2177"/>
      <c r="J756" s="2177"/>
      <c r="K756" s="2177"/>
      <c r="L756" s="2177"/>
      <c r="M756" s="2177"/>
      <c r="N756" s="2177"/>
      <c r="O756" s="2177"/>
      <c r="P756" s="2177"/>
      <c r="Q756" s="2177"/>
    </row>
    <row r="757" spans="1:17" ht="15.75" customHeight="1">
      <c r="A757" s="2174"/>
      <c r="B757" s="2175"/>
      <c r="C757" s="2176"/>
      <c r="D757" s="2176"/>
      <c r="E757" s="2177"/>
      <c r="F757" s="2177"/>
      <c r="G757" s="2177"/>
      <c r="H757" s="2177"/>
      <c r="I757" s="2177"/>
      <c r="J757" s="2177"/>
      <c r="K757" s="2177"/>
      <c r="L757" s="2177"/>
      <c r="M757" s="2177"/>
      <c r="N757" s="2177"/>
      <c r="O757" s="2177"/>
      <c r="P757" s="2177"/>
      <c r="Q757" s="2177"/>
    </row>
    <row r="758" spans="1:17" ht="15.75" customHeight="1">
      <c r="A758" s="2174"/>
      <c r="B758" s="2175"/>
      <c r="C758" s="2176"/>
      <c r="D758" s="2176"/>
      <c r="E758" s="2177"/>
      <c r="F758" s="2177"/>
      <c r="G758" s="2177"/>
      <c r="H758" s="2177"/>
      <c r="I758" s="2177"/>
      <c r="J758" s="2177"/>
      <c r="K758" s="2177"/>
      <c r="L758" s="2177"/>
      <c r="M758" s="2177"/>
      <c r="N758" s="2177"/>
      <c r="O758" s="2177"/>
      <c r="P758" s="2177"/>
      <c r="Q758" s="2177"/>
    </row>
    <row r="759" spans="1:17" ht="15.75" customHeight="1">
      <c r="A759" s="2174"/>
      <c r="B759" s="2175"/>
      <c r="C759" s="2176"/>
      <c r="D759" s="2176"/>
      <c r="E759" s="2177"/>
      <c r="F759" s="2177"/>
      <c r="G759" s="2177"/>
      <c r="H759" s="2177"/>
      <c r="I759" s="2177"/>
      <c r="J759" s="2177"/>
      <c r="K759" s="2177"/>
      <c r="L759" s="2177"/>
      <c r="M759" s="2177"/>
      <c r="N759" s="2177"/>
      <c r="O759" s="2177"/>
      <c r="P759" s="2177"/>
      <c r="Q759" s="2177"/>
    </row>
    <row r="760" spans="1:17" ht="15.75" customHeight="1">
      <c r="A760" s="2174"/>
      <c r="B760" s="2175"/>
      <c r="C760" s="2176"/>
      <c r="D760" s="2176"/>
      <c r="E760" s="2177"/>
      <c r="F760" s="2177"/>
      <c r="G760" s="2177"/>
      <c r="H760" s="2177"/>
      <c r="I760" s="2177"/>
      <c r="J760" s="2177"/>
      <c r="K760" s="2177"/>
      <c r="L760" s="2177"/>
      <c r="M760" s="2177"/>
      <c r="N760" s="2177"/>
      <c r="O760" s="2177"/>
      <c r="P760" s="2177"/>
      <c r="Q760" s="2177"/>
    </row>
    <row r="761" spans="1:17" ht="15.75" customHeight="1">
      <c r="A761" s="2174"/>
      <c r="B761" s="2175"/>
      <c r="C761" s="2176"/>
      <c r="D761" s="2176"/>
      <c r="E761" s="2177"/>
      <c r="F761" s="2177"/>
      <c r="G761" s="2177"/>
      <c r="H761" s="2177"/>
      <c r="I761" s="2177"/>
      <c r="J761" s="2177"/>
      <c r="K761" s="2177"/>
      <c r="L761" s="2177"/>
      <c r="M761" s="2177"/>
      <c r="N761" s="2177"/>
      <c r="O761" s="2177"/>
      <c r="P761" s="2177"/>
      <c r="Q761" s="2177"/>
    </row>
    <row r="762" spans="1:17" ht="15.75" customHeight="1">
      <c r="A762" s="2174"/>
      <c r="B762" s="2175"/>
      <c r="C762" s="2176"/>
      <c r="D762" s="2176"/>
      <c r="E762" s="2177"/>
      <c r="F762" s="2177"/>
      <c r="G762" s="2177"/>
      <c r="H762" s="2177"/>
      <c r="I762" s="2177"/>
      <c r="J762" s="2177"/>
      <c r="K762" s="2177"/>
      <c r="L762" s="2177"/>
      <c r="M762" s="2177"/>
      <c r="N762" s="2177"/>
      <c r="O762" s="2177"/>
      <c r="P762" s="2177"/>
      <c r="Q762" s="2177"/>
    </row>
    <row r="763" spans="1:17" ht="15.75" customHeight="1">
      <c r="A763" s="2174"/>
      <c r="B763" s="2175"/>
      <c r="C763" s="2176"/>
      <c r="D763" s="2176"/>
      <c r="E763" s="2177"/>
      <c r="F763" s="2177"/>
      <c r="G763" s="2177"/>
      <c r="H763" s="2177"/>
      <c r="I763" s="2177"/>
      <c r="J763" s="2177"/>
      <c r="K763" s="2177"/>
      <c r="L763" s="2177"/>
      <c r="M763" s="2177"/>
      <c r="N763" s="2177"/>
      <c r="O763" s="2177"/>
      <c r="P763" s="2177"/>
      <c r="Q763" s="2177"/>
    </row>
    <row r="764" spans="1:17" ht="15.75" customHeight="1">
      <c r="A764" s="2174"/>
      <c r="B764" s="2175"/>
      <c r="C764" s="2176"/>
      <c r="D764" s="2176"/>
      <c r="E764" s="2177"/>
      <c r="F764" s="2177"/>
      <c r="G764" s="2177"/>
      <c r="H764" s="2177"/>
      <c r="I764" s="2177"/>
      <c r="J764" s="2177"/>
      <c r="K764" s="2177"/>
      <c r="L764" s="2177"/>
      <c r="M764" s="2177"/>
      <c r="N764" s="2177"/>
      <c r="O764" s="2177"/>
      <c r="P764" s="2177"/>
      <c r="Q764" s="2177"/>
    </row>
    <row r="765" spans="1:17" ht="15.75" customHeight="1">
      <c r="A765" s="2174"/>
      <c r="B765" s="2175"/>
      <c r="C765" s="2176"/>
      <c r="D765" s="2176"/>
      <c r="E765" s="2177"/>
      <c r="F765" s="2177"/>
      <c r="G765" s="2177"/>
      <c r="H765" s="2177"/>
      <c r="I765" s="2177"/>
      <c r="J765" s="2177"/>
      <c r="K765" s="2177"/>
      <c r="L765" s="2177"/>
      <c r="M765" s="2177"/>
      <c r="N765" s="2177"/>
      <c r="O765" s="2177"/>
      <c r="P765" s="2177"/>
      <c r="Q765" s="2177"/>
    </row>
    <row r="766" spans="1:17" ht="15.75" customHeight="1">
      <c r="A766" s="2174"/>
      <c r="B766" s="2175"/>
      <c r="C766" s="2176"/>
      <c r="D766" s="2176"/>
      <c r="E766" s="2177"/>
      <c r="F766" s="2177"/>
      <c r="G766" s="2177"/>
      <c r="H766" s="2177"/>
      <c r="I766" s="2177"/>
      <c r="J766" s="2177"/>
      <c r="K766" s="2177"/>
      <c r="L766" s="2177"/>
      <c r="M766" s="2177"/>
      <c r="N766" s="2177"/>
      <c r="O766" s="2177"/>
      <c r="P766" s="2177"/>
      <c r="Q766" s="2177"/>
    </row>
    <row r="767" spans="1:17" ht="15.75" customHeight="1">
      <c r="A767" s="2174"/>
      <c r="B767" s="2175"/>
      <c r="C767" s="2176"/>
      <c r="D767" s="2176"/>
      <c r="E767" s="2177"/>
      <c r="F767" s="2177"/>
      <c r="G767" s="2177"/>
      <c r="H767" s="2177"/>
      <c r="I767" s="2177"/>
      <c r="J767" s="2177"/>
      <c r="K767" s="2177"/>
      <c r="L767" s="2177"/>
      <c r="M767" s="2177"/>
      <c r="N767" s="2177"/>
      <c r="O767" s="2177"/>
      <c r="P767" s="2177"/>
      <c r="Q767" s="2177"/>
    </row>
    <row r="768" spans="1:17" ht="15.75" customHeight="1">
      <c r="A768" s="2174"/>
      <c r="B768" s="2175"/>
      <c r="C768" s="2176"/>
      <c r="D768" s="2176"/>
      <c r="E768" s="2177"/>
      <c r="F768" s="2177"/>
      <c r="G768" s="2177"/>
      <c r="H768" s="2177"/>
      <c r="I768" s="2177"/>
      <c r="J768" s="2177"/>
      <c r="K768" s="2177"/>
      <c r="L768" s="2177"/>
      <c r="M768" s="2177"/>
      <c r="N768" s="2177"/>
      <c r="O768" s="2177"/>
      <c r="P768" s="2177"/>
      <c r="Q768" s="2177"/>
    </row>
    <row r="769" spans="1:17" ht="15.75" customHeight="1">
      <c r="A769" s="2174"/>
      <c r="B769" s="2175"/>
      <c r="C769" s="2176"/>
      <c r="D769" s="2176"/>
      <c r="E769" s="2177"/>
      <c r="F769" s="2177"/>
      <c r="G769" s="2177"/>
      <c r="H769" s="2177"/>
      <c r="I769" s="2177"/>
      <c r="J769" s="2177"/>
      <c r="K769" s="2177"/>
      <c r="L769" s="2177"/>
      <c r="M769" s="2177"/>
      <c r="N769" s="2177"/>
      <c r="O769" s="2177"/>
      <c r="P769" s="2177"/>
      <c r="Q769" s="2177"/>
    </row>
    <row r="770" spans="1:17" ht="15.75" customHeight="1">
      <c r="A770" s="2174"/>
      <c r="B770" s="2175"/>
      <c r="C770" s="2176"/>
      <c r="D770" s="2176"/>
      <c r="E770" s="2177"/>
      <c r="F770" s="2177"/>
      <c r="G770" s="2177"/>
      <c r="H770" s="2177"/>
      <c r="I770" s="2177"/>
      <c r="J770" s="2177"/>
      <c r="K770" s="2177"/>
      <c r="L770" s="2177"/>
      <c r="M770" s="2177"/>
      <c r="N770" s="2177"/>
      <c r="O770" s="2177"/>
      <c r="P770" s="2177"/>
      <c r="Q770" s="2177"/>
    </row>
    <row r="771" spans="1:17" ht="15.75" customHeight="1">
      <c r="A771" s="2174"/>
      <c r="B771" s="2175"/>
      <c r="C771" s="2176"/>
      <c r="D771" s="2176"/>
      <c r="E771" s="2177"/>
      <c r="F771" s="2177"/>
      <c r="G771" s="2177"/>
      <c r="H771" s="2177"/>
      <c r="I771" s="2177"/>
      <c r="J771" s="2177"/>
      <c r="K771" s="2177"/>
      <c r="L771" s="2177"/>
      <c r="M771" s="2177"/>
      <c r="N771" s="2177"/>
      <c r="O771" s="2177"/>
      <c r="P771" s="2177"/>
      <c r="Q771" s="2177"/>
    </row>
    <row r="772" spans="1:17" ht="15.75" customHeight="1">
      <c r="A772" s="2174"/>
      <c r="B772" s="2175"/>
      <c r="C772" s="2176"/>
      <c r="D772" s="2176"/>
      <c r="E772" s="2177"/>
      <c r="F772" s="2177"/>
      <c r="G772" s="2177"/>
      <c r="H772" s="2177"/>
      <c r="I772" s="2177"/>
      <c r="J772" s="2177"/>
      <c r="K772" s="2177"/>
      <c r="L772" s="2177"/>
      <c r="M772" s="2177"/>
      <c r="N772" s="2177"/>
      <c r="O772" s="2177"/>
      <c r="P772" s="2177"/>
      <c r="Q772" s="2177"/>
    </row>
    <row r="773" spans="1:17" ht="15.75" customHeight="1">
      <c r="A773" s="2174"/>
      <c r="B773" s="2175"/>
      <c r="C773" s="2176"/>
      <c r="D773" s="2176"/>
      <c r="E773" s="2177"/>
      <c r="F773" s="2177"/>
      <c r="G773" s="2177"/>
      <c r="H773" s="2177"/>
      <c r="I773" s="2177"/>
      <c r="J773" s="2177"/>
      <c r="K773" s="2177"/>
      <c r="L773" s="2177"/>
      <c r="M773" s="2177"/>
      <c r="N773" s="2177"/>
      <c r="O773" s="2177"/>
      <c r="P773" s="2177"/>
      <c r="Q773" s="2177"/>
    </row>
    <row r="774" spans="1:17" ht="15.75" customHeight="1">
      <c r="A774" s="2174"/>
      <c r="B774" s="2175"/>
      <c r="C774" s="2176"/>
      <c r="D774" s="2176"/>
      <c r="E774" s="2177"/>
      <c r="F774" s="2177"/>
      <c r="G774" s="2177"/>
      <c r="H774" s="2177"/>
      <c r="I774" s="2177"/>
      <c r="J774" s="2177"/>
      <c r="K774" s="2177"/>
      <c r="L774" s="2177"/>
      <c r="M774" s="2177"/>
      <c r="N774" s="2177"/>
      <c r="O774" s="2177"/>
      <c r="P774" s="2177"/>
      <c r="Q774" s="2177"/>
    </row>
    <row r="775" spans="1:17" ht="15.75" customHeight="1">
      <c r="A775" s="2174"/>
      <c r="B775" s="2175"/>
      <c r="C775" s="2176"/>
      <c r="D775" s="2176"/>
      <c r="E775" s="2177"/>
      <c r="F775" s="2177"/>
      <c r="G775" s="2177"/>
      <c r="H775" s="2177"/>
      <c r="I775" s="2177"/>
      <c r="J775" s="2177"/>
      <c r="K775" s="2177"/>
      <c r="L775" s="2177"/>
      <c r="M775" s="2177"/>
      <c r="N775" s="2177"/>
      <c r="O775" s="2177"/>
      <c r="P775" s="2177"/>
      <c r="Q775" s="2177"/>
    </row>
    <row r="776" spans="1:17" ht="15.75" customHeight="1">
      <c r="A776" s="2174"/>
      <c r="B776" s="2175"/>
      <c r="C776" s="2176"/>
      <c r="D776" s="2176"/>
      <c r="E776" s="2177"/>
      <c r="F776" s="2177"/>
      <c r="G776" s="2177"/>
      <c r="H776" s="2177"/>
      <c r="I776" s="2177"/>
      <c r="J776" s="2177"/>
      <c r="K776" s="2177"/>
      <c r="L776" s="2177"/>
      <c r="M776" s="2177"/>
      <c r="N776" s="2177"/>
      <c r="O776" s="2177"/>
      <c r="P776" s="2177"/>
      <c r="Q776" s="2177"/>
    </row>
    <row r="777" spans="1:17" ht="15.75" customHeight="1">
      <c r="A777" s="2174"/>
      <c r="B777" s="2175"/>
      <c r="C777" s="2176"/>
      <c r="D777" s="2176"/>
      <c r="E777" s="2177"/>
      <c r="F777" s="2177"/>
      <c r="G777" s="2177"/>
      <c r="H777" s="2177"/>
      <c r="I777" s="2177"/>
      <c r="J777" s="2177"/>
      <c r="K777" s="2177"/>
      <c r="L777" s="2177"/>
      <c r="M777" s="2177"/>
      <c r="N777" s="2177"/>
      <c r="O777" s="2177"/>
      <c r="P777" s="2177"/>
      <c r="Q777" s="2177"/>
    </row>
    <row r="778" spans="1:17" ht="15.75" customHeight="1">
      <c r="A778" s="2174"/>
      <c r="B778" s="2175"/>
      <c r="C778" s="2176"/>
      <c r="D778" s="2176"/>
      <c r="E778" s="2177"/>
      <c r="F778" s="2177"/>
      <c r="G778" s="2177"/>
      <c r="H778" s="2177"/>
      <c r="I778" s="2177"/>
      <c r="J778" s="2177"/>
      <c r="K778" s="2177"/>
      <c r="L778" s="2177"/>
      <c r="M778" s="2177"/>
      <c r="N778" s="2177"/>
      <c r="O778" s="2177"/>
      <c r="P778" s="2177"/>
      <c r="Q778" s="2177"/>
    </row>
    <row r="779" spans="1:17" ht="15.75" customHeight="1">
      <c r="A779" s="2174"/>
      <c r="B779" s="2175"/>
      <c r="C779" s="2176"/>
      <c r="D779" s="2176"/>
      <c r="E779" s="2177"/>
      <c r="F779" s="2177"/>
      <c r="G779" s="2177"/>
      <c r="H779" s="2177"/>
      <c r="I779" s="2177"/>
      <c r="J779" s="2177"/>
      <c r="K779" s="2177"/>
      <c r="L779" s="2177"/>
      <c r="M779" s="2177"/>
      <c r="N779" s="2177"/>
      <c r="O779" s="2177"/>
      <c r="P779" s="2177"/>
      <c r="Q779" s="2177"/>
    </row>
    <row r="780" spans="1:17" ht="15.75" customHeight="1">
      <c r="A780" s="2174"/>
      <c r="B780" s="2175"/>
      <c r="C780" s="2176"/>
      <c r="D780" s="2176"/>
      <c r="E780" s="2177"/>
      <c r="F780" s="2177"/>
      <c r="G780" s="2177"/>
      <c r="H780" s="2177"/>
      <c r="I780" s="2177"/>
      <c r="J780" s="2177"/>
      <c r="K780" s="2177"/>
      <c r="L780" s="2177"/>
      <c r="M780" s="2177"/>
      <c r="N780" s="2177"/>
      <c r="O780" s="2177"/>
      <c r="P780" s="2177"/>
      <c r="Q780" s="2177"/>
    </row>
    <row r="781" spans="1:17" ht="15.75" customHeight="1">
      <c r="A781" s="2174"/>
      <c r="B781" s="2175"/>
      <c r="C781" s="2176"/>
      <c r="D781" s="2176"/>
      <c r="E781" s="2177"/>
      <c r="F781" s="2177"/>
      <c r="G781" s="2177"/>
      <c r="H781" s="2177"/>
      <c r="I781" s="2177"/>
      <c r="J781" s="2177"/>
      <c r="K781" s="2177"/>
      <c r="L781" s="2177"/>
      <c r="M781" s="2177"/>
      <c r="N781" s="2177"/>
      <c r="O781" s="2177"/>
      <c r="P781" s="2177"/>
      <c r="Q781" s="2177"/>
    </row>
    <row r="782" spans="1:17" ht="15.75" customHeight="1">
      <c r="A782" s="2174"/>
      <c r="B782" s="2175"/>
      <c r="C782" s="2176"/>
      <c r="D782" s="2176"/>
      <c r="E782" s="2177"/>
      <c r="F782" s="2177"/>
      <c r="G782" s="2177"/>
      <c r="H782" s="2177"/>
      <c r="I782" s="2177"/>
      <c r="J782" s="2177"/>
      <c r="K782" s="2177"/>
      <c r="L782" s="2177"/>
      <c r="M782" s="2177"/>
      <c r="N782" s="2177"/>
      <c r="O782" s="2177"/>
      <c r="P782" s="2177"/>
      <c r="Q782" s="2177"/>
    </row>
    <row r="783" spans="1:17" ht="15.75" customHeight="1">
      <c r="A783" s="2174"/>
      <c r="B783" s="2175"/>
      <c r="C783" s="2176"/>
      <c r="D783" s="2176"/>
      <c r="E783" s="2177"/>
      <c r="F783" s="2177"/>
      <c r="G783" s="2177"/>
      <c r="H783" s="2177"/>
      <c r="I783" s="2177"/>
      <c r="J783" s="2177"/>
      <c r="K783" s="2177"/>
      <c r="L783" s="2177"/>
      <c r="M783" s="2177"/>
      <c r="N783" s="2177"/>
      <c r="O783" s="2177"/>
      <c r="P783" s="2177"/>
      <c r="Q783" s="2177"/>
    </row>
    <row r="784" spans="1:17" ht="15.75" customHeight="1">
      <c r="A784" s="2174"/>
      <c r="B784" s="2175"/>
      <c r="C784" s="2176"/>
      <c r="D784" s="2176"/>
      <c r="E784" s="2177"/>
      <c r="F784" s="2177"/>
      <c r="G784" s="2177"/>
      <c r="H784" s="2177"/>
      <c r="I784" s="2177"/>
      <c r="J784" s="2177"/>
      <c r="K784" s="2177"/>
      <c r="L784" s="2177"/>
      <c r="M784" s="2177"/>
      <c r="N784" s="2177"/>
      <c r="O784" s="2177"/>
      <c r="P784" s="2177"/>
      <c r="Q784" s="2177"/>
    </row>
    <row r="785" spans="1:17" ht="15.75" customHeight="1">
      <c r="A785" s="2174"/>
      <c r="B785" s="2175"/>
      <c r="C785" s="2176"/>
      <c r="D785" s="2176"/>
      <c r="E785" s="2177"/>
      <c r="F785" s="2177"/>
      <c r="G785" s="2177"/>
      <c r="H785" s="2177"/>
      <c r="I785" s="2177"/>
      <c r="J785" s="2177"/>
      <c r="K785" s="2177"/>
      <c r="L785" s="2177"/>
      <c r="M785" s="2177"/>
      <c r="N785" s="2177"/>
      <c r="O785" s="2177"/>
      <c r="P785" s="2177"/>
      <c r="Q785" s="2177"/>
    </row>
    <row r="786" spans="1:17" ht="15.75" customHeight="1">
      <c r="A786" s="2174"/>
      <c r="B786" s="2175"/>
      <c r="C786" s="2176"/>
      <c r="D786" s="2176"/>
      <c r="E786" s="2177"/>
      <c r="F786" s="2177"/>
      <c r="G786" s="2177"/>
      <c r="H786" s="2177"/>
      <c r="I786" s="2177"/>
      <c r="J786" s="2177"/>
      <c r="K786" s="2177"/>
      <c r="L786" s="2177"/>
      <c r="M786" s="2177"/>
      <c r="N786" s="2177"/>
      <c r="O786" s="2177"/>
      <c r="P786" s="2177"/>
      <c r="Q786" s="2177"/>
    </row>
    <row r="787" spans="1:17" ht="15.75" customHeight="1">
      <c r="A787" s="2174"/>
      <c r="B787" s="2175"/>
      <c r="C787" s="2176"/>
      <c r="D787" s="2176"/>
      <c r="E787" s="2177"/>
      <c r="F787" s="2177"/>
      <c r="G787" s="2177"/>
      <c r="H787" s="2177"/>
      <c r="I787" s="2177"/>
      <c r="J787" s="2177"/>
      <c r="K787" s="2177"/>
      <c r="L787" s="2177"/>
      <c r="M787" s="2177"/>
      <c r="N787" s="2177"/>
      <c r="O787" s="2177"/>
      <c r="P787" s="2177"/>
      <c r="Q787" s="2177"/>
    </row>
    <row r="788" spans="1:17" ht="15.75" customHeight="1">
      <c r="A788" s="2174"/>
      <c r="B788" s="2175"/>
      <c r="C788" s="2176"/>
      <c r="D788" s="2176"/>
      <c r="E788" s="2177"/>
      <c r="F788" s="2177"/>
      <c r="G788" s="2177"/>
      <c r="H788" s="2177"/>
      <c r="I788" s="2177"/>
      <c r="J788" s="2177"/>
      <c r="K788" s="2177"/>
      <c r="L788" s="2177"/>
      <c r="M788" s="2177"/>
      <c r="N788" s="2177"/>
      <c r="O788" s="2177"/>
      <c r="P788" s="2177"/>
      <c r="Q788" s="2177"/>
    </row>
    <row r="789" spans="1:17" ht="15.75" customHeight="1">
      <c r="A789" s="2174"/>
      <c r="B789" s="2175"/>
      <c r="C789" s="2176"/>
      <c r="D789" s="2176"/>
      <c r="E789" s="2177"/>
      <c r="F789" s="2177"/>
      <c r="G789" s="2177"/>
      <c r="H789" s="2177"/>
      <c r="I789" s="2177"/>
      <c r="J789" s="2177"/>
      <c r="K789" s="2177"/>
      <c r="L789" s="2177"/>
      <c r="M789" s="2177"/>
      <c r="N789" s="2177"/>
      <c r="O789" s="2177"/>
      <c r="P789" s="2177"/>
      <c r="Q789" s="2177"/>
    </row>
    <row r="790" spans="1:17" ht="15.75" customHeight="1">
      <c r="A790" s="2174"/>
      <c r="B790" s="2175"/>
      <c r="C790" s="2176"/>
      <c r="D790" s="2176"/>
      <c r="E790" s="2177"/>
      <c r="F790" s="2177"/>
      <c r="G790" s="2177"/>
      <c r="H790" s="2177"/>
      <c r="I790" s="2177"/>
      <c r="J790" s="2177"/>
      <c r="K790" s="2177"/>
      <c r="L790" s="2177"/>
      <c r="M790" s="2177"/>
      <c r="N790" s="2177"/>
      <c r="O790" s="2177"/>
      <c r="P790" s="2177"/>
      <c r="Q790" s="2177"/>
    </row>
    <row r="791" spans="1:17" ht="15.75" customHeight="1">
      <c r="A791" s="2174"/>
      <c r="B791" s="2175"/>
      <c r="C791" s="2176"/>
      <c r="D791" s="2176"/>
      <c r="E791" s="2177"/>
      <c r="F791" s="2177"/>
      <c r="G791" s="2177"/>
      <c r="H791" s="2177"/>
      <c r="I791" s="2177"/>
      <c r="J791" s="2177"/>
      <c r="K791" s="2177"/>
      <c r="L791" s="2177"/>
      <c r="M791" s="2177"/>
      <c r="N791" s="2177"/>
      <c r="O791" s="2177"/>
      <c r="P791" s="2177"/>
      <c r="Q791" s="2177"/>
    </row>
    <row r="792" spans="1:17" ht="15.75" customHeight="1">
      <c r="A792" s="2174"/>
      <c r="B792" s="2175"/>
      <c r="C792" s="2176"/>
      <c r="D792" s="2176"/>
      <c r="E792" s="2177"/>
      <c r="F792" s="2177"/>
      <c r="G792" s="2177"/>
      <c r="H792" s="2177"/>
      <c r="I792" s="2177"/>
      <c r="J792" s="2177"/>
      <c r="K792" s="2177"/>
      <c r="L792" s="2177"/>
      <c r="M792" s="2177"/>
      <c r="N792" s="2177"/>
      <c r="O792" s="2177"/>
      <c r="P792" s="2177"/>
      <c r="Q792" s="2177"/>
    </row>
    <row r="793" spans="1:17" ht="15.75" customHeight="1">
      <c r="A793" s="2174"/>
      <c r="B793" s="2175"/>
      <c r="C793" s="2176"/>
      <c r="D793" s="2176"/>
      <c r="E793" s="2177"/>
      <c r="F793" s="2177"/>
      <c r="G793" s="2177"/>
      <c r="H793" s="2177"/>
      <c r="I793" s="2177"/>
      <c r="J793" s="2177"/>
      <c r="K793" s="2177"/>
      <c r="L793" s="2177"/>
      <c r="M793" s="2177"/>
      <c r="N793" s="2177"/>
      <c r="O793" s="2177"/>
      <c r="P793" s="2177"/>
      <c r="Q793" s="2177"/>
    </row>
    <row r="794" spans="1:17" ht="15.75" customHeight="1">
      <c r="A794" s="2174"/>
      <c r="B794" s="2175"/>
      <c r="C794" s="2176"/>
      <c r="D794" s="2176"/>
      <c r="E794" s="2177"/>
      <c r="F794" s="2177"/>
      <c r="G794" s="2177"/>
      <c r="H794" s="2177"/>
      <c r="I794" s="2177"/>
      <c r="J794" s="2177"/>
      <c r="K794" s="2177"/>
      <c r="L794" s="2177"/>
      <c r="M794" s="2177"/>
      <c r="N794" s="2177"/>
      <c r="O794" s="2177"/>
      <c r="P794" s="2177"/>
      <c r="Q794" s="2177"/>
    </row>
    <row r="795" spans="1:17" ht="15.75" customHeight="1">
      <c r="A795" s="2174"/>
      <c r="B795" s="2175"/>
      <c r="C795" s="2176"/>
      <c r="D795" s="2176"/>
      <c r="E795" s="2177"/>
      <c r="F795" s="2177"/>
      <c r="G795" s="2177"/>
      <c r="H795" s="2177"/>
      <c r="I795" s="2177"/>
      <c r="J795" s="2177"/>
      <c r="K795" s="2177"/>
      <c r="L795" s="2177"/>
      <c r="M795" s="2177"/>
      <c r="N795" s="2177"/>
      <c r="O795" s="2177"/>
      <c r="P795" s="2177"/>
      <c r="Q795" s="2177"/>
    </row>
    <row r="796" spans="1:17" ht="15.75" customHeight="1">
      <c r="A796" s="2174"/>
      <c r="B796" s="2175"/>
      <c r="C796" s="2176"/>
      <c r="D796" s="2176"/>
      <c r="E796" s="2177"/>
      <c r="F796" s="2177"/>
      <c r="G796" s="2177"/>
      <c r="H796" s="2177"/>
      <c r="I796" s="2177"/>
      <c r="J796" s="2177"/>
      <c r="K796" s="2177"/>
      <c r="L796" s="2177"/>
      <c r="M796" s="2177"/>
      <c r="N796" s="2177"/>
      <c r="O796" s="2177"/>
      <c r="P796" s="2177"/>
      <c r="Q796" s="2177"/>
    </row>
    <row r="797" spans="1:17" ht="15.75" customHeight="1">
      <c r="A797" s="2174"/>
      <c r="B797" s="2175"/>
      <c r="C797" s="2176"/>
      <c r="D797" s="2176"/>
      <c r="E797" s="2177"/>
      <c r="F797" s="2177"/>
      <c r="G797" s="2177"/>
      <c r="H797" s="2177"/>
      <c r="I797" s="2177"/>
      <c r="J797" s="2177"/>
      <c r="K797" s="2177"/>
      <c r="L797" s="2177"/>
      <c r="M797" s="2177"/>
      <c r="N797" s="2177"/>
      <c r="O797" s="2177"/>
      <c r="P797" s="2177"/>
      <c r="Q797" s="2177"/>
    </row>
    <row r="798" spans="1:17" ht="15.75" customHeight="1">
      <c r="A798" s="2174"/>
      <c r="B798" s="2175"/>
      <c r="C798" s="2176"/>
      <c r="D798" s="2176"/>
      <c r="E798" s="2177"/>
      <c r="F798" s="2177"/>
      <c r="G798" s="2177"/>
      <c r="H798" s="2177"/>
      <c r="I798" s="2177"/>
      <c r="J798" s="2177"/>
      <c r="K798" s="2177"/>
      <c r="L798" s="2177"/>
      <c r="M798" s="2177"/>
      <c r="N798" s="2177"/>
      <c r="O798" s="2177"/>
      <c r="P798" s="2177"/>
      <c r="Q798" s="2177"/>
    </row>
    <row r="799" spans="1:17" ht="15.75" customHeight="1">
      <c r="A799" s="2174"/>
      <c r="B799" s="2175"/>
      <c r="C799" s="2176"/>
      <c r="D799" s="2176"/>
      <c r="E799" s="2177"/>
      <c r="F799" s="2177"/>
      <c r="G799" s="2177"/>
      <c r="H799" s="2177"/>
      <c r="I799" s="2177"/>
      <c r="J799" s="2177"/>
      <c r="K799" s="2177"/>
      <c r="L799" s="2177"/>
      <c r="M799" s="2177"/>
      <c r="N799" s="2177"/>
      <c r="O799" s="2177"/>
      <c r="P799" s="2177"/>
      <c r="Q799" s="2177"/>
    </row>
    <row r="800" spans="1:17" ht="15.75" customHeight="1">
      <c r="A800" s="2174"/>
      <c r="B800" s="2175"/>
      <c r="C800" s="2176"/>
      <c r="D800" s="2176"/>
      <c r="E800" s="2177"/>
      <c r="F800" s="2177"/>
      <c r="G800" s="2177"/>
      <c r="H800" s="2177"/>
      <c r="I800" s="2177"/>
      <c r="J800" s="2177"/>
      <c r="K800" s="2177"/>
      <c r="L800" s="2177"/>
      <c r="M800" s="2177"/>
      <c r="N800" s="2177"/>
      <c r="O800" s="2177"/>
      <c r="P800" s="2177"/>
      <c r="Q800" s="2177"/>
    </row>
    <row r="801" spans="1:17" ht="15.75" customHeight="1">
      <c r="A801" s="2174"/>
      <c r="B801" s="2175"/>
      <c r="C801" s="2176"/>
      <c r="D801" s="2176"/>
      <c r="E801" s="2177"/>
      <c r="F801" s="2177"/>
      <c r="G801" s="2177"/>
      <c r="H801" s="2177"/>
      <c r="I801" s="2177"/>
      <c r="J801" s="2177"/>
      <c r="K801" s="2177"/>
      <c r="L801" s="2177"/>
      <c r="M801" s="2177"/>
      <c r="N801" s="2177"/>
      <c r="O801" s="2177"/>
      <c r="P801" s="2177"/>
      <c r="Q801" s="2177"/>
    </row>
    <row r="802" spans="1:17" ht="15.75" customHeight="1">
      <c r="A802" s="2174"/>
      <c r="B802" s="2175"/>
      <c r="C802" s="2176"/>
      <c r="D802" s="2176"/>
      <c r="E802" s="2177"/>
      <c r="F802" s="2177"/>
      <c r="G802" s="2177"/>
      <c r="H802" s="2177"/>
      <c r="I802" s="2177"/>
      <c r="J802" s="2177"/>
      <c r="K802" s="2177"/>
      <c r="L802" s="2177"/>
      <c r="M802" s="2177"/>
      <c r="N802" s="2177"/>
      <c r="O802" s="2177"/>
      <c r="P802" s="2177"/>
      <c r="Q802" s="2177"/>
    </row>
    <row r="803" spans="1:17" ht="15.75" customHeight="1">
      <c r="A803" s="2174"/>
      <c r="B803" s="2175"/>
      <c r="C803" s="2176"/>
      <c r="D803" s="2176"/>
      <c r="E803" s="2177"/>
      <c r="F803" s="2177"/>
      <c r="G803" s="2177"/>
      <c r="H803" s="2177"/>
      <c r="I803" s="2177"/>
      <c r="J803" s="2177"/>
      <c r="K803" s="2177"/>
      <c r="L803" s="2177"/>
      <c r="M803" s="2177"/>
      <c r="N803" s="2177"/>
      <c r="O803" s="2177"/>
      <c r="P803" s="2177"/>
      <c r="Q803" s="2177"/>
    </row>
    <row r="804" spans="1:17" ht="15.75" customHeight="1">
      <c r="A804" s="2174"/>
      <c r="B804" s="2175"/>
      <c r="C804" s="2176"/>
      <c r="D804" s="2176"/>
      <c r="E804" s="2177"/>
      <c r="F804" s="2177"/>
      <c r="G804" s="2177"/>
      <c r="H804" s="2177"/>
      <c r="I804" s="2177"/>
      <c r="J804" s="2177"/>
      <c r="K804" s="2177"/>
      <c r="L804" s="2177"/>
      <c r="M804" s="2177"/>
      <c r="N804" s="2177"/>
      <c r="O804" s="2177"/>
      <c r="P804" s="2177"/>
      <c r="Q804" s="2177"/>
    </row>
    <row r="805" spans="1:17" ht="15.75" customHeight="1">
      <c r="A805" s="2174"/>
      <c r="B805" s="2175"/>
      <c r="C805" s="2176"/>
      <c r="D805" s="2176"/>
      <c r="E805" s="2177"/>
      <c r="F805" s="2177"/>
      <c r="G805" s="2177"/>
      <c r="H805" s="2177"/>
      <c r="I805" s="2177"/>
      <c r="J805" s="2177"/>
      <c r="K805" s="2177"/>
      <c r="L805" s="2177"/>
      <c r="M805" s="2177"/>
      <c r="N805" s="2177"/>
      <c r="O805" s="2177"/>
      <c r="P805" s="2177"/>
      <c r="Q805" s="2177"/>
    </row>
    <row r="806" spans="1:17" ht="15.75" customHeight="1">
      <c r="A806" s="2174"/>
      <c r="B806" s="2175"/>
      <c r="C806" s="2176"/>
      <c r="D806" s="2176"/>
      <c r="E806" s="2177"/>
      <c r="F806" s="2177"/>
      <c r="G806" s="2177"/>
      <c r="H806" s="2177"/>
      <c r="I806" s="2177"/>
      <c r="J806" s="2177"/>
      <c r="K806" s="2177"/>
      <c r="L806" s="2177"/>
      <c r="M806" s="2177"/>
      <c r="N806" s="2177"/>
      <c r="O806" s="2177"/>
      <c r="P806" s="2177"/>
      <c r="Q806" s="2177"/>
    </row>
    <row r="807" spans="1:17" ht="15.75" customHeight="1">
      <c r="A807" s="2174"/>
      <c r="B807" s="2175"/>
      <c r="C807" s="2176"/>
      <c r="D807" s="2176"/>
      <c r="E807" s="2177"/>
      <c r="F807" s="2177"/>
      <c r="G807" s="2177"/>
      <c r="H807" s="2177"/>
      <c r="I807" s="2177"/>
      <c r="J807" s="2177"/>
      <c r="K807" s="2177"/>
      <c r="L807" s="2177"/>
      <c r="M807" s="2177"/>
      <c r="N807" s="2177"/>
      <c r="O807" s="2177"/>
      <c r="P807" s="2177"/>
      <c r="Q807" s="2177"/>
    </row>
    <row r="808" spans="1:17" ht="15.75" customHeight="1">
      <c r="A808" s="2174"/>
      <c r="B808" s="2175"/>
      <c r="C808" s="2176"/>
      <c r="D808" s="2176"/>
      <c r="E808" s="2177"/>
      <c r="F808" s="2177"/>
      <c r="G808" s="2177"/>
      <c r="H808" s="2177"/>
      <c r="I808" s="2177"/>
      <c r="J808" s="2177"/>
      <c r="K808" s="2177"/>
      <c r="L808" s="2177"/>
      <c r="M808" s="2177"/>
      <c r="N808" s="2177"/>
      <c r="O808" s="2177"/>
      <c r="P808" s="2177"/>
      <c r="Q808" s="2177"/>
    </row>
    <row r="809" spans="1:17" ht="15.75" customHeight="1">
      <c r="A809" s="2174"/>
      <c r="B809" s="2175"/>
      <c r="C809" s="2176"/>
      <c r="D809" s="2176"/>
      <c r="E809" s="2177"/>
      <c r="F809" s="2177"/>
      <c r="G809" s="2177"/>
      <c r="H809" s="2177"/>
      <c r="I809" s="2177"/>
      <c r="J809" s="2177"/>
      <c r="K809" s="2177"/>
      <c r="L809" s="2177"/>
      <c r="M809" s="2177"/>
      <c r="N809" s="2177"/>
      <c r="O809" s="2177"/>
      <c r="P809" s="2177"/>
      <c r="Q809" s="2177"/>
    </row>
    <row r="810" spans="1:17" ht="15.75" customHeight="1">
      <c r="A810" s="2174"/>
      <c r="B810" s="2175"/>
      <c r="C810" s="2176"/>
      <c r="D810" s="2176"/>
      <c r="E810" s="2177"/>
      <c r="F810" s="2177"/>
      <c r="G810" s="2177"/>
      <c r="H810" s="2177"/>
      <c r="I810" s="2177"/>
      <c r="J810" s="2177"/>
      <c r="K810" s="2177"/>
      <c r="L810" s="2177"/>
      <c r="M810" s="2177"/>
      <c r="N810" s="2177"/>
      <c r="O810" s="2177"/>
      <c r="P810" s="2177"/>
      <c r="Q810" s="2177"/>
    </row>
    <row r="811" spans="1:17" ht="15.75" customHeight="1">
      <c r="A811" s="2174"/>
      <c r="B811" s="2175"/>
      <c r="C811" s="2176"/>
      <c r="D811" s="2176"/>
      <c r="E811" s="2177"/>
      <c r="F811" s="2177"/>
      <c r="G811" s="2177"/>
      <c r="H811" s="2177"/>
      <c r="I811" s="2177"/>
      <c r="J811" s="2177"/>
      <c r="K811" s="2177"/>
      <c r="L811" s="2177"/>
      <c r="M811" s="2177"/>
      <c r="N811" s="2177"/>
      <c r="O811" s="2177"/>
      <c r="P811" s="2177"/>
      <c r="Q811" s="2177"/>
    </row>
    <row r="812" spans="1:17" ht="15.75" customHeight="1">
      <c r="A812" s="2174"/>
      <c r="B812" s="2175"/>
      <c r="C812" s="2176"/>
      <c r="D812" s="2176"/>
      <c r="E812" s="2177"/>
      <c r="F812" s="2177"/>
      <c r="G812" s="2177"/>
      <c r="H812" s="2177"/>
      <c r="I812" s="2177"/>
      <c r="J812" s="2177"/>
      <c r="K812" s="2177"/>
      <c r="L812" s="2177"/>
      <c r="M812" s="2177"/>
      <c r="N812" s="2177"/>
      <c r="O812" s="2177"/>
      <c r="P812" s="2177"/>
      <c r="Q812" s="2177"/>
    </row>
    <row r="813" spans="1:17" ht="15.75" customHeight="1">
      <c r="A813" s="2174"/>
      <c r="B813" s="2175"/>
      <c r="C813" s="2176"/>
      <c r="D813" s="2176"/>
      <c r="E813" s="2177"/>
      <c r="F813" s="2177"/>
      <c r="G813" s="2177"/>
      <c r="H813" s="2177"/>
      <c r="I813" s="2177"/>
      <c r="J813" s="2177"/>
      <c r="K813" s="2177"/>
      <c r="L813" s="2177"/>
      <c r="M813" s="2177"/>
      <c r="N813" s="2177"/>
      <c r="O813" s="2177"/>
      <c r="P813" s="2177"/>
      <c r="Q813" s="2177"/>
    </row>
    <row r="814" spans="1:17" ht="15.75" customHeight="1">
      <c r="A814" s="2174"/>
      <c r="B814" s="2175"/>
      <c r="C814" s="2176"/>
      <c r="D814" s="2176"/>
      <c r="E814" s="2177"/>
      <c r="F814" s="2177"/>
      <c r="G814" s="2177"/>
      <c r="H814" s="2177"/>
      <c r="I814" s="2177"/>
      <c r="J814" s="2177"/>
      <c r="K814" s="2177"/>
      <c r="L814" s="2177"/>
      <c r="M814" s="2177"/>
      <c r="N814" s="2177"/>
      <c r="O814" s="2177"/>
      <c r="P814" s="2177"/>
      <c r="Q814" s="2177"/>
    </row>
    <row r="815" spans="1:17" ht="15.75" customHeight="1">
      <c r="A815" s="2174"/>
      <c r="B815" s="2175"/>
      <c r="C815" s="2176"/>
      <c r="D815" s="2176"/>
      <c r="E815" s="2177"/>
      <c r="F815" s="2177"/>
      <c r="G815" s="2177"/>
      <c r="H815" s="2177"/>
      <c r="I815" s="2177"/>
      <c r="J815" s="2177"/>
      <c r="K815" s="2177"/>
      <c r="L815" s="2177"/>
      <c r="M815" s="2177"/>
      <c r="N815" s="2177"/>
      <c r="O815" s="2177"/>
      <c r="P815" s="2177"/>
      <c r="Q815" s="2177"/>
    </row>
    <row r="816" spans="1:17" ht="15.75" customHeight="1">
      <c r="A816" s="2174"/>
      <c r="B816" s="2175"/>
      <c r="C816" s="2176"/>
      <c r="D816" s="2176"/>
      <c r="E816" s="2177"/>
      <c r="F816" s="2177"/>
      <c r="G816" s="2177"/>
      <c r="H816" s="2177"/>
      <c r="I816" s="2177"/>
      <c r="J816" s="2177"/>
      <c r="K816" s="2177"/>
      <c r="L816" s="2177"/>
      <c r="M816" s="2177"/>
      <c r="N816" s="2177"/>
      <c r="O816" s="2177"/>
      <c r="P816" s="2177"/>
      <c r="Q816" s="2177"/>
    </row>
    <row r="817" spans="1:17" ht="15.75" customHeight="1">
      <c r="A817" s="2174"/>
      <c r="B817" s="2175"/>
      <c r="C817" s="2176"/>
      <c r="D817" s="2176"/>
      <c r="E817" s="2177"/>
      <c r="F817" s="2177"/>
      <c r="G817" s="2177"/>
      <c r="H817" s="2177"/>
      <c r="I817" s="2177"/>
      <c r="J817" s="2177"/>
      <c r="K817" s="2177"/>
      <c r="L817" s="2177"/>
      <c r="M817" s="2177"/>
      <c r="N817" s="2177"/>
      <c r="O817" s="2177"/>
      <c r="P817" s="2177"/>
      <c r="Q817" s="2177"/>
    </row>
    <row r="818" spans="1:17" ht="15.75" customHeight="1">
      <c r="A818" s="2174"/>
      <c r="B818" s="2175"/>
      <c r="C818" s="2176"/>
      <c r="D818" s="2176"/>
      <c r="E818" s="2177"/>
      <c r="F818" s="2177"/>
      <c r="G818" s="2177"/>
      <c r="H818" s="2177"/>
      <c r="I818" s="2177"/>
      <c r="J818" s="2177"/>
      <c r="K818" s="2177"/>
      <c r="L818" s="2177"/>
      <c r="M818" s="2177"/>
      <c r="N818" s="2177"/>
      <c r="O818" s="2177"/>
      <c r="P818" s="2177"/>
      <c r="Q818" s="2177"/>
    </row>
    <row r="819" spans="1:17" ht="15.75" customHeight="1">
      <c r="A819" s="2174"/>
      <c r="B819" s="2175"/>
      <c r="C819" s="2176"/>
      <c r="D819" s="2176"/>
      <c r="E819" s="2177"/>
      <c r="F819" s="2177"/>
      <c r="G819" s="2177"/>
      <c r="H819" s="2177"/>
      <c r="I819" s="2177"/>
      <c r="J819" s="2177"/>
      <c r="K819" s="2177"/>
      <c r="L819" s="2177"/>
      <c r="M819" s="2177"/>
      <c r="N819" s="2177"/>
      <c r="O819" s="2177"/>
      <c r="P819" s="2177"/>
      <c r="Q819" s="2177"/>
    </row>
    <row r="820" spans="1:17" ht="15.75" customHeight="1">
      <c r="A820" s="2174"/>
      <c r="B820" s="2175"/>
      <c r="C820" s="2176"/>
      <c r="D820" s="2176"/>
      <c r="E820" s="2177"/>
      <c r="F820" s="2177"/>
      <c r="G820" s="2177"/>
      <c r="H820" s="2177"/>
      <c r="I820" s="2177"/>
      <c r="J820" s="2177"/>
      <c r="K820" s="2177"/>
      <c r="L820" s="2177"/>
      <c r="M820" s="2177"/>
      <c r="N820" s="2177"/>
      <c r="O820" s="2177"/>
      <c r="P820" s="2177"/>
      <c r="Q820" s="2177"/>
    </row>
    <row r="821" spans="1:17" ht="15.75" customHeight="1">
      <c r="A821" s="2174"/>
      <c r="B821" s="2175"/>
      <c r="C821" s="2176"/>
      <c r="D821" s="2176"/>
      <c r="E821" s="2177"/>
      <c r="F821" s="2177"/>
      <c r="G821" s="2177"/>
      <c r="H821" s="2177"/>
      <c r="I821" s="2177"/>
      <c r="J821" s="2177"/>
      <c r="K821" s="2177"/>
      <c r="L821" s="2177"/>
      <c r="M821" s="2177"/>
      <c r="N821" s="2177"/>
      <c r="O821" s="2177"/>
      <c r="P821" s="2177"/>
      <c r="Q821" s="2177"/>
    </row>
    <row r="822" spans="1:17" ht="15.75" customHeight="1">
      <c r="A822" s="2174"/>
      <c r="B822" s="2175"/>
      <c r="C822" s="2176"/>
      <c r="D822" s="2176"/>
      <c r="E822" s="2177"/>
      <c r="F822" s="2177"/>
      <c r="G822" s="2177"/>
      <c r="H822" s="2177"/>
      <c r="I822" s="2177"/>
      <c r="J822" s="2177"/>
      <c r="K822" s="2177"/>
      <c r="L822" s="2177"/>
      <c r="M822" s="2177"/>
      <c r="N822" s="2177"/>
      <c r="O822" s="2177"/>
      <c r="P822" s="2177"/>
      <c r="Q822" s="2177"/>
    </row>
    <row r="823" spans="1:17" ht="15.75" customHeight="1">
      <c r="A823" s="2174"/>
      <c r="B823" s="2175"/>
      <c r="C823" s="2176"/>
      <c r="D823" s="2176"/>
      <c r="E823" s="2177"/>
      <c r="F823" s="2177"/>
      <c r="G823" s="2177"/>
      <c r="H823" s="2177"/>
      <c r="I823" s="2177"/>
      <c r="J823" s="2177"/>
      <c r="K823" s="2177"/>
      <c r="L823" s="2177"/>
      <c r="M823" s="2177"/>
      <c r="N823" s="2177"/>
      <c r="O823" s="2177"/>
      <c r="P823" s="2177"/>
      <c r="Q823" s="2177"/>
    </row>
    <row r="824" spans="1:17" ht="15.75" customHeight="1">
      <c r="A824" s="2174"/>
      <c r="B824" s="2175"/>
      <c r="C824" s="2176"/>
      <c r="D824" s="2176"/>
      <c r="E824" s="2177"/>
      <c r="F824" s="2177"/>
      <c r="G824" s="2177"/>
      <c r="H824" s="2177"/>
      <c r="I824" s="2177"/>
      <c r="J824" s="2177"/>
      <c r="K824" s="2177"/>
      <c r="L824" s="2177"/>
      <c r="M824" s="2177"/>
      <c r="N824" s="2177"/>
      <c r="O824" s="2177"/>
      <c r="P824" s="2177"/>
      <c r="Q824" s="2177"/>
    </row>
    <row r="825" spans="1:17" ht="15.75" customHeight="1">
      <c r="A825" s="2174"/>
      <c r="B825" s="2175"/>
      <c r="C825" s="2176"/>
      <c r="D825" s="2176"/>
      <c r="E825" s="2177"/>
      <c r="F825" s="2177"/>
      <c r="G825" s="2177"/>
      <c r="H825" s="2177"/>
      <c r="I825" s="2177"/>
      <c r="J825" s="2177"/>
      <c r="K825" s="2177"/>
      <c r="L825" s="2177"/>
      <c r="M825" s="2177"/>
      <c r="N825" s="2177"/>
      <c r="O825" s="2177"/>
      <c r="P825" s="2177"/>
      <c r="Q825" s="2177"/>
    </row>
    <row r="826" spans="1:17" ht="15.75" customHeight="1">
      <c r="A826" s="2174"/>
      <c r="B826" s="2175"/>
      <c r="C826" s="2176"/>
      <c r="D826" s="2176"/>
      <c r="E826" s="2177"/>
      <c r="F826" s="2177"/>
      <c r="G826" s="2177"/>
      <c r="H826" s="2177"/>
      <c r="I826" s="2177"/>
      <c r="J826" s="2177"/>
      <c r="K826" s="2177"/>
      <c r="L826" s="2177"/>
      <c r="M826" s="2177"/>
      <c r="N826" s="2177"/>
      <c r="O826" s="2177"/>
      <c r="P826" s="2177"/>
      <c r="Q826" s="2177"/>
    </row>
    <row r="827" spans="1:17" ht="15.75" customHeight="1">
      <c r="A827" s="2174"/>
      <c r="B827" s="2175"/>
      <c r="C827" s="2176"/>
      <c r="D827" s="2176"/>
      <c r="E827" s="2177"/>
      <c r="F827" s="2177"/>
      <c r="G827" s="2177"/>
      <c r="H827" s="2177"/>
      <c r="I827" s="2177"/>
      <c r="J827" s="2177"/>
      <c r="K827" s="2177"/>
      <c r="L827" s="2177"/>
      <c r="M827" s="2177"/>
      <c r="N827" s="2177"/>
      <c r="O827" s="2177"/>
      <c r="P827" s="2177"/>
      <c r="Q827" s="2177"/>
    </row>
    <row r="828" spans="1:17" ht="15.75" customHeight="1">
      <c r="A828" s="2174"/>
      <c r="B828" s="2175"/>
      <c r="C828" s="2176"/>
      <c r="D828" s="2176"/>
      <c r="E828" s="2177"/>
      <c r="F828" s="2177"/>
      <c r="G828" s="2177"/>
      <c r="H828" s="2177"/>
      <c r="I828" s="2177"/>
      <c r="J828" s="2177"/>
      <c r="K828" s="2177"/>
      <c r="L828" s="2177"/>
      <c r="M828" s="2177"/>
      <c r="N828" s="2177"/>
      <c r="O828" s="2177"/>
      <c r="P828" s="2177"/>
      <c r="Q828" s="2177"/>
    </row>
    <row r="829" spans="1:17" ht="15.75" customHeight="1">
      <c r="A829" s="2174"/>
      <c r="B829" s="2175"/>
      <c r="C829" s="2176"/>
      <c r="D829" s="2176"/>
      <c r="E829" s="2177"/>
      <c r="F829" s="2177"/>
      <c r="G829" s="2177"/>
      <c r="H829" s="2177"/>
      <c r="I829" s="2177"/>
      <c r="J829" s="2177"/>
      <c r="K829" s="2177"/>
      <c r="L829" s="2177"/>
      <c r="M829" s="2177"/>
      <c r="N829" s="2177"/>
      <c r="O829" s="2177"/>
      <c r="P829" s="2177"/>
      <c r="Q829" s="2177"/>
    </row>
    <row r="830" spans="1:17" ht="15.75" customHeight="1">
      <c r="A830" s="2174"/>
      <c r="B830" s="2175"/>
      <c r="C830" s="2176"/>
      <c r="D830" s="2176"/>
      <c r="E830" s="2177"/>
      <c r="F830" s="2177"/>
      <c r="G830" s="2177"/>
      <c r="H830" s="2177"/>
      <c r="I830" s="2177"/>
      <c r="J830" s="2177"/>
      <c r="K830" s="2177"/>
      <c r="L830" s="2177"/>
      <c r="M830" s="2177"/>
      <c r="N830" s="2177"/>
      <c r="O830" s="2177"/>
      <c r="P830" s="2177"/>
      <c r="Q830" s="2177"/>
    </row>
    <row r="831" spans="1:17" ht="15.75" customHeight="1">
      <c r="A831" s="2174"/>
      <c r="B831" s="2175"/>
      <c r="C831" s="2176"/>
      <c r="D831" s="2176"/>
      <c r="E831" s="2177"/>
      <c r="F831" s="2177"/>
      <c r="G831" s="2177"/>
      <c r="H831" s="2177"/>
      <c r="I831" s="2177"/>
      <c r="J831" s="2177"/>
      <c r="K831" s="2177"/>
      <c r="L831" s="2177"/>
      <c r="M831" s="2177"/>
      <c r="N831" s="2177"/>
      <c r="O831" s="2177"/>
      <c r="P831" s="2177"/>
      <c r="Q831" s="2177"/>
    </row>
    <row r="832" spans="1:17" ht="15.75" customHeight="1">
      <c r="A832" s="2174"/>
      <c r="B832" s="2175"/>
      <c r="C832" s="2176"/>
      <c r="D832" s="2176"/>
      <c r="E832" s="2177"/>
      <c r="F832" s="2177"/>
      <c r="G832" s="2177"/>
      <c r="H832" s="2177"/>
      <c r="I832" s="2177"/>
      <c r="J832" s="2177"/>
      <c r="K832" s="2177"/>
      <c r="L832" s="2177"/>
      <c r="M832" s="2177"/>
      <c r="N832" s="2177"/>
      <c r="O832" s="2177"/>
      <c r="P832" s="2177"/>
      <c r="Q832" s="2177"/>
    </row>
    <row r="833" spans="1:17" ht="15.75" customHeight="1">
      <c r="A833" s="2174"/>
      <c r="B833" s="2175"/>
      <c r="C833" s="2176"/>
      <c r="D833" s="2176"/>
      <c r="E833" s="2177"/>
      <c r="F833" s="2177"/>
      <c r="G833" s="2177"/>
      <c r="H833" s="2177"/>
      <c r="I833" s="2177"/>
      <c r="J833" s="2177"/>
      <c r="K833" s="2177"/>
      <c r="L833" s="2177"/>
      <c r="M833" s="2177"/>
      <c r="N833" s="2177"/>
      <c r="O833" s="2177"/>
      <c r="P833" s="2177"/>
      <c r="Q833" s="2177"/>
    </row>
    <row r="834" spans="1:17" ht="15.75" customHeight="1">
      <c r="A834" s="2174"/>
      <c r="B834" s="2175"/>
      <c r="C834" s="2176"/>
      <c r="D834" s="2176"/>
      <c r="E834" s="2177"/>
      <c r="F834" s="2177"/>
      <c r="G834" s="2177"/>
      <c r="H834" s="2177"/>
      <c r="I834" s="2177"/>
      <c r="J834" s="2177"/>
      <c r="K834" s="2177"/>
      <c r="L834" s="2177"/>
      <c r="M834" s="2177"/>
      <c r="N834" s="2177"/>
      <c r="O834" s="2177"/>
      <c r="P834" s="2177"/>
      <c r="Q834" s="2177"/>
    </row>
    <row r="835" spans="1:17" ht="15.75" customHeight="1">
      <c r="A835" s="2174"/>
      <c r="B835" s="2175"/>
      <c r="C835" s="2176"/>
      <c r="D835" s="2176"/>
      <c r="E835" s="2177"/>
      <c r="F835" s="2177"/>
      <c r="G835" s="2177"/>
      <c r="H835" s="2177"/>
      <c r="I835" s="2177"/>
      <c r="J835" s="2177"/>
      <c r="K835" s="2177"/>
      <c r="L835" s="2177"/>
      <c r="M835" s="2177"/>
      <c r="N835" s="2177"/>
      <c r="O835" s="2177"/>
      <c r="P835" s="2177"/>
      <c r="Q835" s="2177"/>
    </row>
    <row r="836" spans="1:17" ht="15.75" customHeight="1">
      <c r="A836" s="2174"/>
      <c r="B836" s="2175"/>
      <c r="C836" s="2176"/>
      <c r="D836" s="2176"/>
      <c r="E836" s="2177"/>
      <c r="F836" s="2177"/>
      <c r="G836" s="2177"/>
      <c r="H836" s="2177"/>
      <c r="I836" s="2177"/>
      <c r="J836" s="2177"/>
      <c r="K836" s="2177"/>
      <c r="L836" s="2177"/>
      <c r="M836" s="2177"/>
      <c r="N836" s="2177"/>
      <c r="O836" s="2177"/>
      <c r="P836" s="2177"/>
      <c r="Q836" s="2177"/>
    </row>
    <row r="837" spans="1:17" ht="15.75" customHeight="1">
      <c r="A837" s="2174"/>
      <c r="B837" s="2175"/>
      <c r="C837" s="2176"/>
      <c r="D837" s="2176"/>
      <c r="E837" s="2177"/>
      <c r="F837" s="2177"/>
      <c r="G837" s="2177"/>
      <c r="H837" s="2177"/>
      <c r="I837" s="2177"/>
      <c r="J837" s="2177"/>
      <c r="K837" s="2177"/>
      <c r="L837" s="2177"/>
      <c r="M837" s="2177"/>
      <c r="N837" s="2177"/>
      <c r="O837" s="2177"/>
      <c r="P837" s="2177"/>
      <c r="Q837" s="2177"/>
    </row>
    <row r="838" spans="1:17" ht="15.75" customHeight="1">
      <c r="A838" s="2174"/>
      <c r="B838" s="2175"/>
      <c r="C838" s="2176"/>
      <c r="D838" s="2176"/>
      <c r="E838" s="2177"/>
      <c r="F838" s="2177"/>
      <c r="G838" s="2177"/>
      <c r="H838" s="2177"/>
      <c r="I838" s="2177"/>
      <c r="J838" s="2177"/>
      <c r="K838" s="2177"/>
      <c r="L838" s="2177"/>
      <c r="M838" s="2177"/>
      <c r="N838" s="2177"/>
      <c r="O838" s="2177"/>
      <c r="P838" s="2177"/>
      <c r="Q838" s="2177"/>
    </row>
    <row r="839" spans="1:17" ht="15.75" customHeight="1">
      <c r="A839" s="2174"/>
      <c r="B839" s="2175"/>
      <c r="C839" s="2176"/>
      <c r="D839" s="2176"/>
      <c r="E839" s="2177"/>
      <c r="F839" s="2177"/>
      <c r="G839" s="2177"/>
      <c r="H839" s="2177"/>
      <c r="I839" s="2177"/>
      <c r="J839" s="2177"/>
      <c r="K839" s="2177"/>
      <c r="L839" s="2177"/>
      <c r="M839" s="2177"/>
      <c r="N839" s="2177"/>
      <c r="O839" s="2177"/>
      <c r="P839" s="2177"/>
      <c r="Q839" s="2177"/>
    </row>
    <row r="840" spans="1:17" ht="15.75" customHeight="1">
      <c r="A840" s="2174"/>
      <c r="B840" s="2175"/>
      <c r="C840" s="2176"/>
      <c r="D840" s="2176"/>
      <c r="E840" s="2177"/>
      <c r="F840" s="2177"/>
      <c r="G840" s="2177"/>
      <c r="H840" s="2177"/>
      <c r="I840" s="2177"/>
      <c r="J840" s="2177"/>
      <c r="K840" s="2177"/>
      <c r="L840" s="2177"/>
      <c r="M840" s="2177"/>
      <c r="N840" s="2177"/>
      <c r="O840" s="2177"/>
      <c r="P840" s="2177"/>
      <c r="Q840" s="2177"/>
    </row>
    <row r="841" spans="1:17" ht="15.75" customHeight="1">
      <c r="A841" s="2174"/>
      <c r="B841" s="2175"/>
      <c r="C841" s="2176"/>
      <c r="D841" s="2176"/>
      <c r="E841" s="2177"/>
      <c r="F841" s="2177"/>
      <c r="G841" s="2177"/>
      <c r="H841" s="2177"/>
      <c r="I841" s="2177"/>
      <c r="J841" s="2177"/>
      <c r="K841" s="2177"/>
      <c r="L841" s="2177"/>
      <c r="M841" s="2177"/>
      <c r="N841" s="2177"/>
      <c r="O841" s="2177"/>
      <c r="P841" s="2177"/>
      <c r="Q841" s="2177"/>
    </row>
    <row r="842" spans="1:17" ht="15.75" customHeight="1">
      <c r="A842" s="2174"/>
      <c r="B842" s="2175"/>
      <c r="C842" s="2176"/>
      <c r="D842" s="2176"/>
      <c r="E842" s="2177"/>
      <c r="F842" s="2177"/>
      <c r="G842" s="2177"/>
      <c r="H842" s="2177"/>
      <c r="I842" s="2177"/>
      <c r="J842" s="2177"/>
      <c r="K842" s="2177"/>
      <c r="L842" s="2177"/>
      <c r="M842" s="2177"/>
      <c r="N842" s="2177"/>
      <c r="O842" s="2177"/>
      <c r="P842" s="2177"/>
      <c r="Q842" s="2177"/>
    </row>
    <row r="843" spans="1:17" ht="15.75" customHeight="1">
      <c r="A843" s="2174"/>
      <c r="B843" s="2175"/>
      <c r="C843" s="2176"/>
      <c r="D843" s="2176"/>
      <c r="E843" s="2177"/>
      <c r="F843" s="2177"/>
      <c r="G843" s="2177"/>
      <c r="H843" s="2177"/>
      <c r="I843" s="2177"/>
      <c r="J843" s="2177"/>
      <c r="K843" s="2177"/>
      <c r="L843" s="2177"/>
      <c r="M843" s="2177"/>
      <c r="N843" s="2177"/>
      <c r="O843" s="2177"/>
      <c r="P843" s="2177"/>
      <c r="Q843" s="2177"/>
    </row>
    <row r="844" spans="1:17" ht="15.75" customHeight="1">
      <c r="A844" s="2174"/>
      <c r="B844" s="2175"/>
      <c r="C844" s="2176"/>
      <c r="D844" s="2176"/>
      <c r="E844" s="2177"/>
      <c r="F844" s="2177"/>
      <c r="G844" s="2177"/>
      <c r="H844" s="2177"/>
      <c r="I844" s="2177"/>
      <c r="J844" s="2177"/>
      <c r="K844" s="2177"/>
      <c r="L844" s="2177"/>
      <c r="M844" s="2177"/>
      <c r="N844" s="2177"/>
      <c r="O844" s="2177"/>
      <c r="P844" s="2177"/>
      <c r="Q844" s="2177"/>
    </row>
    <row r="845" spans="1:17" ht="15.75" customHeight="1">
      <c r="A845" s="2174"/>
      <c r="B845" s="2175"/>
      <c r="C845" s="2176"/>
      <c r="D845" s="2176"/>
      <c r="E845" s="2177"/>
      <c r="F845" s="2177"/>
      <c r="G845" s="2177"/>
      <c r="H845" s="2177"/>
      <c r="I845" s="2177"/>
      <c r="J845" s="2177"/>
      <c r="K845" s="2177"/>
      <c r="L845" s="2177"/>
      <c r="M845" s="2177"/>
      <c r="N845" s="2177"/>
      <c r="O845" s="2177"/>
      <c r="P845" s="2177"/>
      <c r="Q845" s="2177"/>
    </row>
    <row r="846" spans="1:17" ht="15.75" customHeight="1">
      <c r="A846" s="2174"/>
      <c r="B846" s="2175"/>
      <c r="C846" s="2176"/>
      <c r="D846" s="2176"/>
      <c r="E846" s="2177"/>
      <c r="F846" s="2177"/>
      <c r="G846" s="2177"/>
      <c r="H846" s="2177"/>
      <c r="I846" s="2177"/>
      <c r="J846" s="2177"/>
      <c r="K846" s="2177"/>
      <c r="L846" s="2177"/>
      <c r="M846" s="2177"/>
      <c r="N846" s="2177"/>
      <c r="O846" s="2177"/>
      <c r="P846" s="2177"/>
      <c r="Q846" s="2177"/>
    </row>
    <row r="847" spans="1:17" ht="15.75" customHeight="1">
      <c r="A847" s="2174"/>
      <c r="B847" s="2175"/>
      <c r="C847" s="2176"/>
      <c r="D847" s="2176"/>
      <c r="E847" s="2177"/>
      <c r="F847" s="2177"/>
      <c r="G847" s="2177"/>
      <c r="H847" s="2177"/>
      <c r="I847" s="2177"/>
      <c r="J847" s="2177"/>
      <c r="K847" s="2177"/>
      <c r="L847" s="2177"/>
      <c r="M847" s="2177"/>
      <c r="N847" s="2177"/>
      <c r="O847" s="2177"/>
      <c r="P847" s="2177"/>
      <c r="Q847" s="2177"/>
    </row>
    <row r="848" spans="1:17" ht="15.75" customHeight="1">
      <c r="A848" s="2174"/>
      <c r="B848" s="2175"/>
      <c r="C848" s="2176"/>
      <c r="D848" s="2176"/>
      <c r="E848" s="2177"/>
      <c r="F848" s="2177"/>
      <c r="G848" s="2177"/>
      <c r="H848" s="2177"/>
      <c r="I848" s="2177"/>
      <c r="J848" s="2177"/>
      <c r="K848" s="2177"/>
      <c r="L848" s="2177"/>
      <c r="M848" s="2177"/>
      <c r="N848" s="2177"/>
      <c r="O848" s="2177"/>
      <c r="P848" s="2177"/>
      <c r="Q848" s="2177"/>
    </row>
    <row r="849" spans="1:17" ht="15.75" customHeight="1">
      <c r="A849" s="2174"/>
      <c r="B849" s="2175"/>
      <c r="C849" s="2176"/>
      <c r="D849" s="2176"/>
      <c r="E849" s="2177"/>
      <c r="F849" s="2177"/>
      <c r="G849" s="2177"/>
      <c r="H849" s="2177"/>
      <c r="I849" s="2177"/>
      <c r="J849" s="2177"/>
      <c r="K849" s="2177"/>
      <c r="L849" s="2177"/>
      <c r="M849" s="2177"/>
      <c r="N849" s="2177"/>
      <c r="O849" s="2177"/>
      <c r="P849" s="2177"/>
      <c r="Q849" s="2177"/>
    </row>
    <row r="850" spans="1:17" ht="15.75" customHeight="1">
      <c r="A850" s="2174"/>
      <c r="B850" s="2175"/>
      <c r="C850" s="2176"/>
      <c r="D850" s="2176"/>
      <c r="E850" s="2177"/>
      <c r="F850" s="2177"/>
      <c r="G850" s="2177"/>
      <c r="H850" s="2177"/>
      <c r="I850" s="2177"/>
      <c r="J850" s="2177"/>
      <c r="K850" s="2177"/>
      <c r="L850" s="2177"/>
      <c r="M850" s="2177"/>
      <c r="N850" s="2177"/>
      <c r="O850" s="2177"/>
      <c r="P850" s="2177"/>
      <c r="Q850" s="2177"/>
    </row>
    <row r="851" spans="1:17" ht="15.75" customHeight="1">
      <c r="A851" s="2174"/>
      <c r="B851" s="2175"/>
      <c r="C851" s="2176"/>
      <c r="D851" s="2176"/>
      <c r="E851" s="2177"/>
      <c r="F851" s="2177"/>
      <c r="G851" s="2177"/>
      <c r="H851" s="2177"/>
      <c r="I851" s="2177"/>
      <c r="J851" s="2177"/>
      <c r="K851" s="2177"/>
      <c r="L851" s="2177"/>
      <c r="M851" s="2177"/>
      <c r="N851" s="2177"/>
      <c r="O851" s="2177"/>
      <c r="P851" s="2177"/>
      <c r="Q851" s="2177"/>
    </row>
    <row r="852" spans="1:17" ht="15.75" customHeight="1">
      <c r="A852" s="2174"/>
      <c r="B852" s="2175"/>
      <c r="C852" s="2176"/>
      <c r="D852" s="2176"/>
      <c r="E852" s="2177"/>
      <c r="F852" s="2177"/>
      <c r="G852" s="2177"/>
      <c r="H852" s="2177"/>
      <c r="I852" s="2177"/>
      <c r="J852" s="2177"/>
      <c r="K852" s="2177"/>
      <c r="L852" s="2177"/>
      <c r="M852" s="2177"/>
      <c r="N852" s="2177"/>
      <c r="O852" s="2177"/>
      <c r="P852" s="2177"/>
      <c r="Q852" s="2177"/>
    </row>
    <row r="853" spans="1:17" ht="15.75" customHeight="1">
      <c r="A853" s="2174"/>
      <c r="B853" s="2175"/>
      <c r="C853" s="2176"/>
      <c r="D853" s="2176"/>
      <c r="E853" s="2177"/>
      <c r="F853" s="2177"/>
      <c r="G853" s="2177"/>
      <c r="H853" s="2177"/>
      <c r="I853" s="2177"/>
      <c r="J853" s="2177"/>
      <c r="K853" s="2177"/>
      <c r="L853" s="2177"/>
      <c r="M853" s="2177"/>
      <c r="N853" s="2177"/>
      <c r="O853" s="2177"/>
      <c r="P853" s="2177"/>
      <c r="Q853" s="2177"/>
    </row>
    <row r="854" spans="1:17" ht="15.75" customHeight="1">
      <c r="A854" s="2174"/>
      <c r="B854" s="2175"/>
      <c r="C854" s="2176"/>
      <c r="D854" s="2176"/>
      <c r="E854" s="2177"/>
      <c r="F854" s="2177"/>
      <c r="G854" s="2177"/>
      <c r="H854" s="2177"/>
      <c r="I854" s="2177"/>
      <c r="J854" s="2177"/>
      <c r="K854" s="2177"/>
      <c r="L854" s="2177"/>
      <c r="M854" s="2177"/>
      <c r="N854" s="2177"/>
      <c r="O854" s="2177"/>
      <c r="P854" s="2177"/>
      <c r="Q854" s="2177"/>
    </row>
    <row r="855" spans="1:17" ht="15.75" customHeight="1">
      <c r="A855" s="2174"/>
      <c r="B855" s="2175"/>
      <c r="C855" s="2176"/>
      <c r="D855" s="2176"/>
      <c r="E855" s="2177"/>
      <c r="F855" s="2177"/>
      <c r="G855" s="2177"/>
      <c r="H855" s="2177"/>
      <c r="I855" s="2177"/>
      <c r="J855" s="2177"/>
      <c r="K855" s="2177"/>
      <c r="L855" s="2177"/>
      <c r="M855" s="2177"/>
      <c r="N855" s="2177"/>
      <c r="O855" s="2177"/>
      <c r="P855" s="2177"/>
      <c r="Q855" s="2177"/>
    </row>
    <row r="856" spans="1:17" ht="15.75" customHeight="1">
      <c r="A856" s="2174"/>
      <c r="B856" s="2175"/>
      <c r="C856" s="2176"/>
      <c r="D856" s="2176"/>
      <c r="E856" s="2177"/>
      <c r="F856" s="2177"/>
      <c r="G856" s="2177"/>
      <c r="H856" s="2177"/>
      <c r="I856" s="2177"/>
      <c r="J856" s="2177"/>
      <c r="K856" s="2177"/>
      <c r="L856" s="2177"/>
      <c r="M856" s="2177"/>
      <c r="N856" s="2177"/>
      <c r="O856" s="2177"/>
      <c r="P856" s="2177"/>
      <c r="Q856" s="2177"/>
    </row>
    <row r="857" spans="1:17" ht="15.75" customHeight="1">
      <c r="A857" s="2174"/>
      <c r="B857" s="2175"/>
      <c r="C857" s="2176"/>
      <c r="D857" s="2176"/>
      <c r="E857" s="2177"/>
      <c r="F857" s="2177"/>
      <c r="G857" s="2177"/>
      <c r="H857" s="2177"/>
      <c r="I857" s="2177"/>
      <c r="J857" s="2177"/>
      <c r="K857" s="2177"/>
      <c r="L857" s="2177"/>
      <c r="M857" s="2177"/>
      <c r="N857" s="2177"/>
      <c r="O857" s="2177"/>
      <c r="P857" s="2177"/>
      <c r="Q857" s="2177"/>
    </row>
    <row r="858" spans="1:17" ht="15.75" customHeight="1">
      <c r="A858" s="2174"/>
      <c r="B858" s="2175"/>
      <c r="C858" s="2176"/>
      <c r="D858" s="2176"/>
      <c r="E858" s="2177"/>
      <c r="F858" s="2177"/>
      <c r="G858" s="2177"/>
      <c r="H858" s="2177"/>
      <c r="I858" s="2177"/>
      <c r="J858" s="2177"/>
      <c r="K858" s="2177"/>
      <c r="L858" s="2177"/>
      <c r="M858" s="2177"/>
      <c r="N858" s="2177"/>
      <c r="O858" s="2177"/>
      <c r="P858" s="2177"/>
      <c r="Q858" s="2177"/>
    </row>
    <row r="859" spans="1:17" ht="15.75" customHeight="1">
      <c r="A859" s="2174"/>
      <c r="B859" s="2175"/>
      <c r="C859" s="2176"/>
      <c r="D859" s="2176"/>
      <c r="E859" s="2177"/>
      <c r="F859" s="2177"/>
      <c r="G859" s="2177"/>
      <c r="H859" s="2177"/>
      <c r="I859" s="2177"/>
      <c r="J859" s="2177"/>
      <c r="K859" s="2177"/>
      <c r="L859" s="2177"/>
      <c r="M859" s="2177"/>
      <c r="N859" s="2177"/>
      <c r="O859" s="2177"/>
      <c r="P859" s="2177"/>
      <c r="Q859" s="2177"/>
    </row>
    <row r="860" spans="1:17" ht="15.75" customHeight="1">
      <c r="A860" s="2174"/>
      <c r="B860" s="2175"/>
      <c r="C860" s="2176"/>
      <c r="D860" s="2176"/>
      <c r="E860" s="2177"/>
      <c r="F860" s="2177"/>
      <c r="G860" s="2177"/>
      <c r="H860" s="2177"/>
      <c r="I860" s="2177"/>
      <c r="J860" s="2177"/>
      <c r="K860" s="2177"/>
      <c r="L860" s="2177"/>
      <c r="M860" s="2177"/>
      <c r="N860" s="2177"/>
      <c r="O860" s="2177"/>
      <c r="P860" s="2177"/>
      <c r="Q860" s="2177"/>
    </row>
    <row r="861" spans="1:17" ht="15.75" customHeight="1">
      <c r="A861" s="2174"/>
      <c r="B861" s="2175"/>
      <c r="C861" s="2176"/>
      <c r="D861" s="2176"/>
      <c r="E861" s="2177"/>
      <c r="F861" s="2177"/>
      <c r="G861" s="2177"/>
      <c r="H861" s="2177"/>
      <c r="I861" s="2177"/>
      <c r="J861" s="2177"/>
      <c r="K861" s="2177"/>
      <c r="L861" s="2177"/>
      <c r="M861" s="2177"/>
      <c r="N861" s="2177"/>
      <c r="O861" s="2177"/>
      <c r="P861" s="2177"/>
      <c r="Q861" s="2177"/>
    </row>
    <row r="862" spans="1:17" ht="15.75" customHeight="1">
      <c r="A862" s="2174"/>
      <c r="B862" s="2175"/>
      <c r="C862" s="2176"/>
      <c r="D862" s="2176"/>
      <c r="E862" s="2177"/>
      <c r="F862" s="2177"/>
      <c r="G862" s="2177"/>
      <c r="H862" s="2177"/>
      <c r="I862" s="2177"/>
      <c r="J862" s="2177"/>
      <c r="K862" s="2177"/>
      <c r="L862" s="2177"/>
      <c r="M862" s="2177"/>
      <c r="N862" s="2177"/>
      <c r="O862" s="2177"/>
      <c r="P862" s="2177"/>
      <c r="Q862" s="2177"/>
    </row>
    <row r="863" spans="1:17" ht="15.75" customHeight="1">
      <c r="A863" s="2174"/>
      <c r="B863" s="2175"/>
      <c r="C863" s="2176"/>
      <c r="D863" s="2176"/>
      <c r="E863" s="2177"/>
      <c r="F863" s="2177"/>
      <c r="G863" s="2177"/>
      <c r="H863" s="2177"/>
      <c r="I863" s="2177"/>
      <c r="J863" s="2177"/>
      <c r="K863" s="2177"/>
      <c r="L863" s="2177"/>
      <c r="M863" s="2177"/>
      <c r="N863" s="2177"/>
      <c r="O863" s="2177"/>
      <c r="P863" s="2177"/>
      <c r="Q863" s="2177"/>
    </row>
    <row r="864" spans="1:17" ht="15.75" customHeight="1">
      <c r="A864" s="2174"/>
      <c r="B864" s="2175"/>
      <c r="C864" s="2176"/>
      <c r="D864" s="2176"/>
      <c r="E864" s="2177"/>
      <c r="F864" s="2177"/>
      <c r="G864" s="2177"/>
      <c r="H864" s="2177"/>
      <c r="I864" s="2177"/>
      <c r="J864" s="2177"/>
      <c r="K864" s="2177"/>
      <c r="L864" s="2177"/>
      <c r="M864" s="2177"/>
      <c r="N864" s="2177"/>
      <c r="O864" s="2177"/>
      <c r="P864" s="2177"/>
      <c r="Q864" s="2177"/>
    </row>
    <row r="865" spans="1:17" ht="15.75" customHeight="1">
      <c r="A865" s="2174"/>
      <c r="B865" s="2175"/>
      <c r="C865" s="2176"/>
      <c r="D865" s="2176"/>
      <c r="E865" s="2177"/>
      <c r="F865" s="2177"/>
      <c r="G865" s="2177"/>
      <c r="H865" s="2177"/>
      <c r="I865" s="2177"/>
      <c r="J865" s="2177"/>
      <c r="K865" s="2177"/>
      <c r="L865" s="2177"/>
      <c r="M865" s="2177"/>
      <c r="N865" s="2177"/>
      <c r="O865" s="2177"/>
      <c r="P865" s="2177"/>
      <c r="Q865" s="2177"/>
    </row>
    <row r="866" spans="1:17" ht="15.75" customHeight="1">
      <c r="A866" s="2174"/>
      <c r="B866" s="2175"/>
      <c r="C866" s="2176"/>
      <c r="D866" s="2176"/>
      <c r="E866" s="2177"/>
      <c r="F866" s="2177"/>
      <c r="G866" s="2177"/>
      <c r="H866" s="2177"/>
      <c r="I866" s="2177"/>
      <c r="J866" s="2177"/>
      <c r="K866" s="2177"/>
      <c r="L866" s="2177"/>
      <c r="M866" s="2177"/>
      <c r="N866" s="2177"/>
      <c r="O866" s="2177"/>
      <c r="P866" s="2177"/>
      <c r="Q866" s="2177"/>
    </row>
    <row r="867" spans="1:17" ht="15.75" customHeight="1">
      <c r="A867" s="2174"/>
      <c r="B867" s="2175"/>
      <c r="C867" s="2176"/>
      <c r="D867" s="2176"/>
      <c r="E867" s="2177"/>
      <c r="F867" s="2177"/>
      <c r="G867" s="2177"/>
      <c r="H867" s="2177"/>
      <c r="I867" s="2177"/>
      <c r="J867" s="2177"/>
      <c r="K867" s="2177"/>
      <c r="L867" s="2177"/>
      <c r="M867" s="2177"/>
      <c r="N867" s="2177"/>
      <c r="O867" s="2177"/>
      <c r="P867" s="2177"/>
      <c r="Q867" s="2177"/>
    </row>
    <row r="868" spans="1:17" ht="15.75" customHeight="1">
      <c r="A868" s="2174"/>
      <c r="B868" s="2175"/>
      <c r="C868" s="2176"/>
      <c r="D868" s="2176"/>
      <c r="E868" s="2177"/>
      <c r="F868" s="2177"/>
      <c r="G868" s="2177"/>
      <c r="H868" s="2177"/>
      <c r="I868" s="2177"/>
      <c r="J868" s="2177"/>
      <c r="K868" s="2177"/>
      <c r="L868" s="2177"/>
      <c r="M868" s="2177"/>
      <c r="N868" s="2177"/>
      <c r="O868" s="2177"/>
      <c r="P868" s="2177"/>
      <c r="Q868" s="2177"/>
    </row>
    <row r="869" spans="1:17" ht="15.75" customHeight="1">
      <c r="A869" s="2174"/>
      <c r="B869" s="2175"/>
      <c r="C869" s="2176"/>
      <c r="D869" s="2176"/>
      <c r="E869" s="2177"/>
      <c r="F869" s="2177"/>
      <c r="G869" s="2177"/>
      <c r="H869" s="2177"/>
      <c r="I869" s="2177"/>
      <c r="J869" s="2177"/>
      <c r="K869" s="2177"/>
      <c r="L869" s="2177"/>
      <c r="M869" s="2177"/>
      <c r="N869" s="2177"/>
      <c r="O869" s="2177"/>
      <c r="P869" s="2177"/>
      <c r="Q869" s="2177"/>
    </row>
    <row r="870" spans="1:17" ht="15.75" customHeight="1">
      <c r="A870" s="2174"/>
      <c r="B870" s="2175"/>
      <c r="C870" s="2176"/>
      <c r="D870" s="2176"/>
      <c r="E870" s="2177"/>
      <c r="F870" s="2177"/>
      <c r="G870" s="2177"/>
      <c r="H870" s="2177"/>
      <c r="I870" s="2177"/>
      <c r="J870" s="2177"/>
      <c r="K870" s="2177"/>
      <c r="L870" s="2177"/>
      <c r="M870" s="2177"/>
      <c r="N870" s="2177"/>
      <c r="O870" s="2177"/>
      <c r="P870" s="2177"/>
      <c r="Q870" s="2177"/>
    </row>
    <row r="871" spans="1:17" ht="15.75" customHeight="1">
      <c r="A871" s="2174"/>
      <c r="B871" s="2175"/>
      <c r="C871" s="2176"/>
      <c r="D871" s="2176"/>
      <c r="E871" s="2177"/>
      <c r="F871" s="2177"/>
      <c r="G871" s="2177"/>
      <c r="H871" s="2177"/>
      <c r="I871" s="2177"/>
      <c r="J871" s="2177"/>
      <c r="K871" s="2177"/>
      <c r="L871" s="2177"/>
      <c r="M871" s="2177"/>
      <c r="N871" s="2177"/>
      <c r="O871" s="2177"/>
      <c r="P871" s="2177"/>
      <c r="Q871" s="2177"/>
    </row>
    <row r="872" spans="1:17" ht="15.75" customHeight="1">
      <c r="A872" s="2174"/>
      <c r="B872" s="2175"/>
      <c r="C872" s="2176"/>
      <c r="D872" s="2176"/>
      <c r="E872" s="2177"/>
      <c r="F872" s="2177"/>
      <c r="G872" s="2177"/>
      <c r="H872" s="2177"/>
      <c r="I872" s="2177"/>
      <c r="J872" s="2177"/>
      <c r="K872" s="2177"/>
      <c r="L872" s="2177"/>
      <c r="M872" s="2177"/>
      <c r="N872" s="2177"/>
      <c r="O872" s="2177"/>
      <c r="P872" s="2177"/>
      <c r="Q872" s="2177"/>
    </row>
    <row r="873" spans="1:17" ht="15.75" customHeight="1">
      <c r="A873" s="2174"/>
      <c r="B873" s="2175"/>
      <c r="C873" s="2176"/>
      <c r="D873" s="2176"/>
      <c r="E873" s="2177"/>
      <c r="F873" s="2177"/>
      <c r="G873" s="2177"/>
      <c r="H873" s="2177"/>
      <c r="I873" s="2177"/>
      <c r="J873" s="2177"/>
      <c r="K873" s="2177"/>
      <c r="L873" s="2177"/>
      <c r="M873" s="2177"/>
      <c r="N873" s="2177"/>
      <c r="O873" s="2177"/>
      <c r="P873" s="2177"/>
      <c r="Q873" s="2177"/>
    </row>
    <row r="874" spans="1:17" ht="15.75" customHeight="1">
      <c r="A874" s="2174"/>
      <c r="B874" s="2175"/>
      <c r="C874" s="2176"/>
      <c r="D874" s="2176"/>
      <c r="E874" s="2177"/>
      <c r="F874" s="2177"/>
      <c r="G874" s="2177"/>
      <c r="H874" s="2177"/>
      <c r="I874" s="2177"/>
      <c r="J874" s="2177"/>
      <c r="K874" s="2177"/>
      <c r="L874" s="2177"/>
      <c r="M874" s="2177"/>
      <c r="N874" s="2177"/>
      <c r="O874" s="2177"/>
      <c r="P874" s="2177"/>
      <c r="Q874" s="2177"/>
    </row>
    <row r="875" spans="1:17" ht="15.75" customHeight="1">
      <c r="A875" s="2174"/>
      <c r="B875" s="2175"/>
      <c r="C875" s="2176"/>
      <c r="D875" s="2176"/>
      <c r="E875" s="2177"/>
      <c r="F875" s="2177"/>
      <c r="G875" s="2177"/>
      <c r="H875" s="2177"/>
      <c r="I875" s="2177"/>
      <c r="J875" s="2177"/>
      <c r="K875" s="2177"/>
      <c r="L875" s="2177"/>
      <c r="M875" s="2177"/>
      <c r="N875" s="2177"/>
      <c r="O875" s="2177"/>
      <c r="P875" s="2177"/>
      <c r="Q875" s="2177"/>
    </row>
    <row r="876" spans="1:17" ht="15.75" customHeight="1">
      <c r="A876" s="2174"/>
      <c r="B876" s="2175"/>
      <c r="C876" s="2176"/>
      <c r="D876" s="2176"/>
      <c r="E876" s="2177"/>
      <c r="F876" s="2177"/>
      <c r="G876" s="2177"/>
      <c r="H876" s="2177"/>
      <c r="I876" s="2177"/>
      <c r="J876" s="2177"/>
      <c r="K876" s="2177"/>
      <c r="L876" s="2177"/>
      <c r="M876" s="2177"/>
      <c r="N876" s="2177"/>
      <c r="O876" s="2177"/>
      <c r="P876" s="2177"/>
      <c r="Q876" s="2177"/>
    </row>
    <row r="877" spans="1:17" ht="15.75" customHeight="1">
      <c r="A877" s="2174"/>
      <c r="B877" s="2175"/>
      <c r="C877" s="2176"/>
      <c r="D877" s="2176"/>
      <c r="E877" s="2177"/>
      <c r="F877" s="2177"/>
      <c r="G877" s="2177"/>
      <c r="H877" s="2177"/>
      <c r="I877" s="2177"/>
      <c r="J877" s="2177"/>
      <c r="K877" s="2177"/>
      <c r="L877" s="2177"/>
      <c r="M877" s="2177"/>
      <c r="N877" s="2177"/>
      <c r="O877" s="2177"/>
      <c r="P877" s="2177"/>
      <c r="Q877" s="2177"/>
    </row>
    <row r="878" spans="1:17" ht="15.75" customHeight="1">
      <c r="A878" s="2174"/>
      <c r="B878" s="2175"/>
      <c r="C878" s="2176"/>
      <c r="D878" s="2176"/>
      <c r="E878" s="2177"/>
      <c r="F878" s="2177"/>
      <c r="G878" s="2177"/>
      <c r="H878" s="2177"/>
      <c r="I878" s="2177"/>
      <c r="J878" s="2177"/>
      <c r="K878" s="2177"/>
      <c r="L878" s="2177"/>
      <c r="M878" s="2177"/>
      <c r="N878" s="2177"/>
      <c r="O878" s="2177"/>
      <c r="P878" s="2177"/>
      <c r="Q878" s="2177"/>
    </row>
    <row r="879" spans="1:17" ht="15.75" customHeight="1">
      <c r="A879" s="2174"/>
      <c r="B879" s="2175"/>
      <c r="C879" s="2176"/>
      <c r="D879" s="2176"/>
      <c r="E879" s="2177"/>
      <c r="F879" s="2177"/>
      <c r="G879" s="2177"/>
      <c r="H879" s="2177"/>
      <c r="I879" s="2177"/>
      <c r="J879" s="2177"/>
      <c r="K879" s="2177"/>
      <c r="L879" s="2177"/>
      <c r="M879" s="2177"/>
      <c r="N879" s="2177"/>
      <c r="O879" s="2177"/>
      <c r="P879" s="2177"/>
      <c r="Q879" s="2177"/>
    </row>
    <row r="880" spans="1:17" ht="15.75" customHeight="1">
      <c r="A880" s="2174"/>
      <c r="B880" s="2175"/>
      <c r="C880" s="2176"/>
      <c r="D880" s="2176"/>
      <c r="E880" s="2177"/>
      <c r="F880" s="2177"/>
      <c r="G880" s="2177"/>
      <c r="H880" s="2177"/>
      <c r="I880" s="2177"/>
      <c r="J880" s="2177"/>
      <c r="K880" s="2177"/>
      <c r="L880" s="2177"/>
      <c r="M880" s="2177"/>
      <c r="N880" s="2177"/>
      <c r="O880" s="2177"/>
      <c r="P880" s="2177"/>
      <c r="Q880" s="2177"/>
    </row>
    <row r="881" spans="1:17" ht="15.75" customHeight="1">
      <c r="A881" s="2174"/>
      <c r="B881" s="2175"/>
      <c r="C881" s="2176"/>
      <c r="D881" s="2176"/>
      <c r="E881" s="2177"/>
      <c r="F881" s="2177"/>
      <c r="G881" s="2177"/>
      <c r="H881" s="2177"/>
      <c r="I881" s="2177"/>
      <c r="J881" s="2177"/>
      <c r="K881" s="2177"/>
      <c r="L881" s="2177"/>
      <c r="M881" s="2177"/>
      <c r="N881" s="2177"/>
      <c r="O881" s="2177"/>
      <c r="P881" s="2177"/>
      <c r="Q881" s="2177"/>
    </row>
    <row r="882" spans="1:17" ht="15.75" customHeight="1">
      <c r="A882" s="2174"/>
      <c r="B882" s="2175"/>
      <c r="C882" s="2176"/>
      <c r="D882" s="2176"/>
      <c r="E882" s="2177"/>
      <c r="F882" s="2177"/>
      <c r="G882" s="2177"/>
      <c r="H882" s="2177"/>
      <c r="I882" s="2177"/>
      <c r="J882" s="2177"/>
      <c r="K882" s="2177"/>
      <c r="L882" s="2177"/>
      <c r="M882" s="2177"/>
      <c r="N882" s="2177"/>
      <c r="O882" s="2177"/>
      <c r="P882" s="2177"/>
      <c r="Q882" s="2177"/>
    </row>
    <row r="883" spans="1:17" ht="15.75" customHeight="1">
      <c r="A883" s="2174"/>
      <c r="B883" s="2175"/>
      <c r="C883" s="2176"/>
      <c r="D883" s="2176"/>
      <c r="E883" s="2177"/>
      <c r="F883" s="2177"/>
      <c r="G883" s="2177"/>
      <c r="H883" s="2177"/>
      <c r="I883" s="2177"/>
      <c r="J883" s="2177"/>
      <c r="K883" s="2177"/>
      <c r="L883" s="2177"/>
      <c r="M883" s="2177"/>
      <c r="N883" s="2177"/>
      <c r="O883" s="2177"/>
      <c r="P883" s="2177"/>
      <c r="Q883" s="2177"/>
    </row>
    <row r="884" spans="1:17" ht="15.75" customHeight="1">
      <c r="A884" s="2174"/>
      <c r="B884" s="2175"/>
      <c r="C884" s="2176"/>
      <c r="D884" s="2176"/>
      <c r="E884" s="2177"/>
      <c r="F884" s="2177"/>
      <c r="G884" s="2177"/>
      <c r="H884" s="2177"/>
      <c r="I884" s="2177"/>
      <c r="J884" s="2177"/>
      <c r="K884" s="2177"/>
      <c r="L884" s="2177"/>
      <c r="M884" s="2177"/>
      <c r="N884" s="2177"/>
      <c r="O884" s="2177"/>
      <c r="P884" s="2177"/>
      <c r="Q884" s="2177"/>
    </row>
    <row r="885" spans="1:17" ht="15.75" customHeight="1">
      <c r="A885" s="2174"/>
      <c r="B885" s="2175"/>
      <c r="C885" s="2176"/>
      <c r="D885" s="2176"/>
      <c r="E885" s="2177"/>
      <c r="F885" s="2177"/>
      <c r="G885" s="2177"/>
      <c r="H885" s="2177"/>
      <c r="I885" s="2177"/>
      <c r="J885" s="2177"/>
      <c r="K885" s="2177"/>
      <c r="L885" s="2177"/>
      <c r="M885" s="2177"/>
      <c r="N885" s="2177"/>
      <c r="O885" s="2177"/>
      <c r="P885" s="2177"/>
      <c r="Q885" s="2177"/>
    </row>
    <row r="886" spans="1:17" ht="15.75" customHeight="1">
      <c r="A886" s="2174"/>
      <c r="B886" s="2175"/>
      <c r="C886" s="2176"/>
      <c r="D886" s="2176"/>
      <c r="E886" s="2177"/>
      <c r="F886" s="2177"/>
      <c r="G886" s="2177"/>
      <c r="H886" s="2177"/>
      <c r="I886" s="2177"/>
      <c r="J886" s="2177"/>
      <c r="K886" s="2177"/>
      <c r="L886" s="2177"/>
      <c r="M886" s="2177"/>
      <c r="N886" s="2177"/>
      <c r="O886" s="2177"/>
      <c r="P886" s="2177"/>
      <c r="Q886" s="2177"/>
    </row>
    <row r="887" spans="1:17" ht="15.75" customHeight="1">
      <c r="A887" s="2174"/>
      <c r="B887" s="2175"/>
      <c r="C887" s="2176"/>
      <c r="D887" s="2176"/>
      <c r="E887" s="2177"/>
      <c r="F887" s="2177"/>
      <c r="G887" s="2177"/>
      <c r="H887" s="2177"/>
      <c r="I887" s="2177"/>
      <c r="J887" s="2177"/>
      <c r="K887" s="2177"/>
      <c r="L887" s="2177"/>
      <c r="M887" s="2177"/>
      <c r="N887" s="2177"/>
      <c r="O887" s="2177"/>
      <c r="P887" s="2177"/>
      <c r="Q887" s="2177"/>
    </row>
    <row r="888" spans="1:17" ht="15.75" customHeight="1">
      <c r="A888" s="2174"/>
      <c r="B888" s="2175"/>
      <c r="C888" s="2176"/>
      <c r="D888" s="2176"/>
      <c r="E888" s="2177"/>
      <c r="F888" s="2177"/>
      <c r="G888" s="2177"/>
      <c r="H888" s="2177"/>
      <c r="I888" s="2177"/>
      <c r="J888" s="2177"/>
      <c r="K888" s="2177"/>
      <c r="L888" s="2177"/>
      <c r="M888" s="2177"/>
      <c r="N888" s="2177"/>
      <c r="O888" s="2177"/>
      <c r="P888" s="2177"/>
      <c r="Q888" s="2177"/>
    </row>
    <row r="889" spans="1:17" ht="15.75" customHeight="1">
      <c r="A889" s="2174"/>
      <c r="B889" s="2175"/>
      <c r="C889" s="2176"/>
      <c r="D889" s="2176"/>
      <c r="E889" s="2177"/>
      <c r="F889" s="2177"/>
      <c r="G889" s="2177"/>
      <c r="H889" s="2177"/>
      <c r="I889" s="2177"/>
      <c r="J889" s="2177"/>
      <c r="K889" s="2177"/>
      <c r="L889" s="2177"/>
      <c r="M889" s="2177"/>
      <c r="N889" s="2177"/>
      <c r="O889" s="2177"/>
      <c r="P889" s="2177"/>
      <c r="Q889" s="2177"/>
    </row>
    <row r="890" spans="1:17" ht="15.75" customHeight="1">
      <c r="A890" s="2174"/>
      <c r="B890" s="2175"/>
      <c r="C890" s="2176"/>
      <c r="D890" s="2176"/>
      <c r="E890" s="2177"/>
      <c r="F890" s="2177"/>
      <c r="G890" s="2177"/>
      <c r="H890" s="2177"/>
      <c r="I890" s="2177"/>
      <c r="J890" s="2177"/>
      <c r="K890" s="2177"/>
      <c r="L890" s="2177"/>
      <c r="M890" s="2177"/>
      <c r="N890" s="2177"/>
      <c r="O890" s="2177"/>
      <c r="P890" s="2177"/>
      <c r="Q890" s="2177"/>
    </row>
    <row r="891" spans="1:17" ht="15.75" customHeight="1">
      <c r="A891" s="2174"/>
      <c r="B891" s="2175"/>
      <c r="C891" s="2176"/>
      <c r="D891" s="2176"/>
      <c r="E891" s="2177"/>
      <c r="F891" s="2177"/>
      <c r="G891" s="2177"/>
      <c r="H891" s="2177"/>
      <c r="I891" s="2177"/>
      <c r="J891" s="2177"/>
      <c r="K891" s="2177"/>
      <c r="L891" s="2177"/>
      <c r="M891" s="2177"/>
      <c r="N891" s="2177"/>
      <c r="O891" s="2177"/>
      <c r="P891" s="2177"/>
      <c r="Q891" s="2177"/>
    </row>
    <row r="892" spans="1:17" ht="15.75" customHeight="1">
      <c r="A892" s="2174"/>
      <c r="B892" s="2175"/>
      <c r="C892" s="2176"/>
      <c r="D892" s="2176"/>
      <c r="E892" s="2177"/>
      <c r="F892" s="2177"/>
      <c r="G892" s="2177"/>
      <c r="H892" s="2177"/>
      <c r="I892" s="2177"/>
      <c r="J892" s="2177"/>
      <c r="K892" s="2177"/>
      <c r="L892" s="2177"/>
      <c r="M892" s="2177"/>
      <c r="N892" s="2177"/>
      <c r="O892" s="2177"/>
      <c r="P892" s="2177"/>
      <c r="Q892" s="2177"/>
    </row>
    <row r="893" spans="1:17" ht="15.75" customHeight="1">
      <c r="A893" s="2174"/>
      <c r="B893" s="2175"/>
      <c r="C893" s="2176"/>
      <c r="D893" s="2176"/>
      <c r="E893" s="2177"/>
      <c r="F893" s="2177"/>
      <c r="G893" s="2177"/>
      <c r="H893" s="2177"/>
      <c r="I893" s="2177"/>
      <c r="J893" s="2177"/>
      <c r="K893" s="2177"/>
      <c r="L893" s="2177"/>
      <c r="M893" s="2177"/>
      <c r="N893" s="2177"/>
      <c r="O893" s="2177"/>
      <c r="P893" s="2177"/>
      <c r="Q893" s="2177"/>
    </row>
    <row r="894" spans="1:17" ht="15.75" customHeight="1">
      <c r="A894" s="2174"/>
      <c r="B894" s="2175"/>
      <c r="C894" s="2176"/>
      <c r="D894" s="2176"/>
      <c r="E894" s="2177"/>
      <c r="F894" s="2177"/>
      <c r="G894" s="2177"/>
      <c r="H894" s="2177"/>
      <c r="I894" s="2177"/>
      <c r="J894" s="2177"/>
      <c r="K894" s="2177"/>
      <c r="L894" s="2177"/>
      <c r="M894" s="2177"/>
      <c r="N894" s="2177"/>
      <c r="O894" s="2177"/>
      <c r="P894" s="2177"/>
      <c r="Q894" s="2177"/>
    </row>
    <row r="895" spans="1:17" ht="15.75" customHeight="1">
      <c r="A895" s="2174"/>
      <c r="B895" s="2175"/>
      <c r="C895" s="2176"/>
      <c r="D895" s="2176"/>
      <c r="E895" s="2177"/>
      <c r="F895" s="2177"/>
      <c r="G895" s="2177"/>
      <c r="H895" s="2177"/>
      <c r="I895" s="2177"/>
      <c r="J895" s="2177"/>
      <c r="K895" s="2177"/>
      <c r="L895" s="2177"/>
      <c r="M895" s="2177"/>
      <c r="N895" s="2177"/>
      <c r="O895" s="2177"/>
      <c r="P895" s="2177"/>
      <c r="Q895" s="2177"/>
    </row>
    <row r="896" spans="1:17" ht="15.75" customHeight="1">
      <c r="A896" s="2174"/>
      <c r="B896" s="2175"/>
      <c r="C896" s="2176"/>
      <c r="D896" s="2176"/>
      <c r="E896" s="2177"/>
      <c r="F896" s="2177"/>
      <c r="G896" s="2177"/>
      <c r="H896" s="2177"/>
      <c r="I896" s="2177"/>
      <c r="J896" s="2177"/>
      <c r="K896" s="2177"/>
      <c r="L896" s="2177"/>
      <c r="M896" s="2177"/>
      <c r="N896" s="2177"/>
      <c r="O896" s="2177"/>
      <c r="P896" s="2177"/>
      <c r="Q896" s="2177"/>
    </row>
    <row r="897" spans="1:17" ht="15.75" customHeight="1">
      <c r="A897" s="2174"/>
      <c r="B897" s="2175"/>
      <c r="C897" s="2176"/>
      <c r="D897" s="2176"/>
      <c r="E897" s="2177"/>
      <c r="F897" s="2177"/>
      <c r="G897" s="2177"/>
      <c r="H897" s="2177"/>
      <c r="I897" s="2177"/>
      <c r="J897" s="2177"/>
      <c r="K897" s="2177"/>
      <c r="L897" s="2177"/>
      <c r="M897" s="2177"/>
      <c r="N897" s="2177"/>
      <c r="O897" s="2177"/>
      <c r="P897" s="2177"/>
      <c r="Q897" s="2177"/>
    </row>
    <row r="898" spans="1:17" ht="15.75" customHeight="1">
      <c r="A898" s="2174"/>
      <c r="B898" s="2175"/>
      <c r="C898" s="2176"/>
      <c r="D898" s="2176"/>
      <c r="E898" s="2177"/>
      <c r="F898" s="2177"/>
      <c r="G898" s="2177"/>
      <c r="H898" s="2177"/>
      <c r="I898" s="2177"/>
      <c r="J898" s="2177"/>
      <c r="K898" s="2177"/>
      <c r="L898" s="2177"/>
      <c r="M898" s="2177"/>
      <c r="N898" s="2177"/>
      <c r="O898" s="2177"/>
      <c r="P898" s="2177"/>
      <c r="Q898" s="2177"/>
    </row>
    <row r="899" spans="1:17" ht="15.75" customHeight="1">
      <c r="A899" s="2174"/>
      <c r="B899" s="2175"/>
      <c r="C899" s="2176"/>
      <c r="D899" s="2176"/>
      <c r="E899" s="2177"/>
      <c r="F899" s="2177"/>
      <c r="G899" s="2177"/>
      <c r="H899" s="2177"/>
      <c r="I899" s="2177"/>
      <c r="J899" s="2177"/>
      <c r="K899" s="2177"/>
      <c r="L899" s="2177"/>
      <c r="M899" s="2177"/>
      <c r="N899" s="2177"/>
      <c r="O899" s="2177"/>
      <c r="P899" s="2177"/>
      <c r="Q899" s="2177"/>
    </row>
    <row r="900" spans="1:17" ht="15.75" customHeight="1">
      <c r="A900" s="2174"/>
      <c r="B900" s="2175"/>
      <c r="C900" s="2176"/>
      <c r="D900" s="2176"/>
      <c r="E900" s="2177"/>
      <c r="F900" s="2177"/>
      <c r="G900" s="2177"/>
      <c r="H900" s="2177"/>
      <c r="I900" s="2177"/>
      <c r="J900" s="2177"/>
      <c r="K900" s="2177"/>
      <c r="L900" s="2177"/>
      <c r="M900" s="2177"/>
      <c r="N900" s="2177"/>
      <c r="O900" s="2177"/>
      <c r="P900" s="2177"/>
      <c r="Q900" s="2177"/>
    </row>
    <row r="901" spans="1:17" ht="15.75" customHeight="1">
      <c r="A901" s="2174"/>
      <c r="B901" s="2175"/>
      <c r="C901" s="2176"/>
      <c r="D901" s="2176"/>
      <c r="E901" s="2177"/>
      <c r="F901" s="2177"/>
      <c r="G901" s="2177"/>
      <c r="H901" s="2177"/>
      <c r="I901" s="2177"/>
      <c r="J901" s="2177"/>
      <c r="K901" s="2177"/>
      <c r="L901" s="2177"/>
      <c r="M901" s="2177"/>
      <c r="N901" s="2177"/>
      <c r="O901" s="2177"/>
      <c r="P901" s="2177"/>
      <c r="Q901" s="2177"/>
    </row>
    <row r="902" spans="1:17" ht="15.75" customHeight="1">
      <c r="A902" s="2174"/>
      <c r="B902" s="2175"/>
      <c r="C902" s="2176"/>
      <c r="D902" s="2176"/>
      <c r="E902" s="2177"/>
      <c r="F902" s="2177"/>
      <c r="G902" s="2177"/>
      <c r="H902" s="2177"/>
      <c r="I902" s="2177"/>
      <c r="J902" s="2177"/>
      <c r="K902" s="2177"/>
      <c r="L902" s="2177"/>
      <c r="M902" s="2177"/>
      <c r="N902" s="2177"/>
      <c r="O902" s="2177"/>
      <c r="P902" s="2177"/>
      <c r="Q902" s="2177"/>
    </row>
    <row r="903" spans="1:17" ht="15.75" customHeight="1">
      <c r="A903" s="2174"/>
      <c r="B903" s="2175"/>
      <c r="C903" s="2176"/>
      <c r="D903" s="2176"/>
      <c r="E903" s="2177"/>
      <c r="F903" s="2177"/>
      <c r="G903" s="2177"/>
      <c r="H903" s="2177"/>
      <c r="I903" s="2177"/>
      <c r="J903" s="2177"/>
      <c r="K903" s="2177"/>
      <c r="L903" s="2177"/>
      <c r="M903" s="2177"/>
      <c r="N903" s="2177"/>
      <c r="O903" s="2177"/>
      <c r="P903" s="2177"/>
      <c r="Q903" s="2177"/>
    </row>
    <row r="904" spans="1:17" ht="15.75" customHeight="1">
      <c r="A904" s="2174"/>
      <c r="B904" s="2175"/>
      <c r="C904" s="2176"/>
      <c r="D904" s="2176"/>
      <c r="E904" s="2177"/>
      <c r="F904" s="2177"/>
      <c r="G904" s="2177"/>
      <c r="H904" s="2177"/>
      <c r="I904" s="2177"/>
      <c r="J904" s="2177"/>
      <c r="K904" s="2177"/>
      <c r="L904" s="2177"/>
      <c r="M904" s="2177"/>
      <c r="N904" s="2177"/>
      <c r="O904" s="2177"/>
      <c r="P904" s="2177"/>
      <c r="Q904" s="2177"/>
    </row>
    <row r="905" spans="1:17" ht="15.75" customHeight="1">
      <c r="A905" s="2174"/>
      <c r="B905" s="2175"/>
      <c r="C905" s="2176"/>
      <c r="D905" s="2176"/>
      <c r="E905" s="2177"/>
      <c r="F905" s="2177"/>
      <c r="G905" s="2177"/>
      <c r="H905" s="2177"/>
      <c r="I905" s="2177"/>
      <c r="J905" s="2177"/>
      <c r="K905" s="2177"/>
      <c r="L905" s="2177"/>
      <c r="M905" s="2177"/>
      <c r="N905" s="2177"/>
      <c r="O905" s="2177"/>
      <c r="P905" s="2177"/>
      <c r="Q905" s="2177"/>
    </row>
    <row r="906" spans="1:17" ht="15.75" customHeight="1">
      <c r="A906" s="2174"/>
      <c r="B906" s="2175"/>
      <c r="C906" s="2176"/>
      <c r="D906" s="2176"/>
      <c r="E906" s="2177"/>
      <c r="F906" s="2177"/>
      <c r="G906" s="2177"/>
      <c r="H906" s="2177"/>
      <c r="I906" s="2177"/>
      <c r="J906" s="2177"/>
      <c r="K906" s="2177"/>
      <c r="L906" s="2177"/>
      <c r="M906" s="2177"/>
      <c r="N906" s="2177"/>
      <c r="O906" s="2177"/>
      <c r="P906" s="2177"/>
      <c r="Q906" s="2177"/>
    </row>
    <row r="907" spans="1:17" ht="15.75" customHeight="1">
      <c r="A907" s="2174"/>
      <c r="B907" s="2175"/>
      <c r="C907" s="2176"/>
      <c r="D907" s="2176"/>
      <c r="E907" s="2177"/>
      <c r="F907" s="2177"/>
      <c r="G907" s="2177"/>
      <c r="H907" s="2177"/>
      <c r="I907" s="2177"/>
      <c r="J907" s="2177"/>
      <c r="K907" s="2177"/>
      <c r="L907" s="2177"/>
      <c r="M907" s="2177"/>
      <c r="N907" s="2177"/>
      <c r="O907" s="2177"/>
      <c r="P907" s="2177"/>
      <c r="Q907" s="2177"/>
    </row>
    <row r="908" spans="1:17" ht="15.75" customHeight="1">
      <c r="A908" s="2174"/>
      <c r="B908" s="2175"/>
      <c r="C908" s="2176"/>
      <c r="D908" s="2176"/>
      <c r="E908" s="2177"/>
      <c r="F908" s="2177"/>
      <c r="G908" s="2177"/>
      <c r="H908" s="2177"/>
      <c r="I908" s="2177"/>
      <c r="J908" s="2177"/>
      <c r="K908" s="2177"/>
      <c r="L908" s="2177"/>
      <c r="M908" s="2177"/>
      <c r="N908" s="2177"/>
      <c r="O908" s="2177"/>
      <c r="P908" s="2177"/>
      <c r="Q908" s="2177"/>
    </row>
    <row r="909" spans="1:17" ht="15.75" customHeight="1">
      <c r="A909" s="2174"/>
      <c r="B909" s="2175"/>
      <c r="C909" s="2176"/>
      <c r="D909" s="2176"/>
      <c r="E909" s="2177"/>
      <c r="F909" s="2177"/>
      <c r="G909" s="2177"/>
      <c r="H909" s="2177"/>
      <c r="I909" s="2177"/>
      <c r="J909" s="2177"/>
      <c r="K909" s="2177"/>
      <c r="L909" s="2177"/>
      <c r="M909" s="2177"/>
      <c r="N909" s="2177"/>
      <c r="O909" s="2177"/>
      <c r="P909" s="2177"/>
      <c r="Q909" s="2177"/>
    </row>
    <row r="910" spans="1:17" ht="15.75" customHeight="1">
      <c r="A910" s="2174"/>
      <c r="B910" s="2175"/>
      <c r="C910" s="2176"/>
      <c r="D910" s="2176"/>
      <c r="E910" s="2177"/>
      <c r="F910" s="2177"/>
      <c r="G910" s="2177"/>
      <c r="H910" s="2177"/>
      <c r="I910" s="2177"/>
      <c r="J910" s="2177"/>
      <c r="K910" s="2177"/>
      <c r="L910" s="2177"/>
      <c r="M910" s="2177"/>
      <c r="N910" s="2177"/>
      <c r="O910" s="2177"/>
      <c r="P910" s="2177"/>
      <c r="Q910" s="2177"/>
    </row>
    <row r="911" spans="1:17" ht="15.75" customHeight="1">
      <c r="A911" s="2174"/>
      <c r="B911" s="2175"/>
      <c r="C911" s="2176"/>
      <c r="D911" s="2176"/>
      <c r="E911" s="2177"/>
      <c r="F911" s="2177"/>
      <c r="G911" s="2177"/>
      <c r="H911" s="2177"/>
      <c r="I911" s="2177"/>
      <c r="J911" s="2177"/>
      <c r="K911" s="2177"/>
      <c r="L911" s="2177"/>
      <c r="M911" s="2177"/>
      <c r="N911" s="2177"/>
      <c r="O911" s="2177"/>
      <c r="P911" s="2177"/>
      <c r="Q911" s="2177"/>
    </row>
    <row r="912" spans="1:17" ht="15.75" customHeight="1">
      <c r="A912" s="2174"/>
      <c r="B912" s="2175"/>
      <c r="C912" s="2176"/>
      <c r="D912" s="2176"/>
      <c r="E912" s="2177"/>
      <c r="F912" s="2177"/>
      <c r="G912" s="2177"/>
      <c r="H912" s="2177"/>
      <c r="I912" s="2177"/>
      <c r="J912" s="2177"/>
      <c r="K912" s="2177"/>
      <c r="L912" s="2177"/>
      <c r="M912" s="2177"/>
      <c r="N912" s="2177"/>
      <c r="O912" s="2177"/>
      <c r="P912" s="2177"/>
      <c r="Q912" s="2177"/>
    </row>
    <row r="913" spans="1:17" ht="15.75" customHeight="1">
      <c r="A913" s="2174"/>
      <c r="B913" s="2175"/>
      <c r="C913" s="2176"/>
      <c r="D913" s="2176"/>
      <c r="E913" s="2177"/>
      <c r="F913" s="2177"/>
      <c r="G913" s="2177"/>
      <c r="H913" s="2177"/>
      <c r="I913" s="2177"/>
      <c r="J913" s="2177"/>
      <c r="K913" s="2177"/>
      <c r="L913" s="2177"/>
      <c r="M913" s="2177"/>
      <c r="N913" s="2177"/>
      <c r="O913" s="2177"/>
      <c r="P913" s="2177"/>
      <c r="Q913" s="2177"/>
    </row>
    <row r="914" spans="1:17" ht="15.75" customHeight="1">
      <c r="A914" s="2174"/>
      <c r="B914" s="2175"/>
      <c r="C914" s="2176"/>
      <c r="D914" s="2176"/>
      <c r="E914" s="2177"/>
      <c r="F914" s="2177"/>
      <c r="G914" s="2177"/>
      <c r="H914" s="2177"/>
      <c r="I914" s="2177"/>
      <c r="J914" s="2177"/>
      <c r="K914" s="2177"/>
      <c r="L914" s="2177"/>
      <c r="M914" s="2177"/>
      <c r="N914" s="2177"/>
      <c r="O914" s="2177"/>
      <c r="P914" s="2177"/>
      <c r="Q914" s="2177"/>
    </row>
    <row r="915" spans="1:17" ht="15.75" customHeight="1">
      <c r="A915" s="2174"/>
      <c r="B915" s="2175"/>
      <c r="C915" s="2176"/>
      <c r="D915" s="2176"/>
      <c r="E915" s="2177"/>
      <c r="F915" s="2177"/>
      <c r="G915" s="2177"/>
      <c r="H915" s="2177"/>
      <c r="I915" s="2177"/>
      <c r="J915" s="2177"/>
      <c r="K915" s="2177"/>
      <c r="L915" s="2177"/>
      <c r="M915" s="2177"/>
      <c r="N915" s="2177"/>
      <c r="O915" s="2177"/>
      <c r="P915" s="2177"/>
      <c r="Q915" s="2177"/>
    </row>
    <row r="916" spans="1:17" ht="15.75" customHeight="1">
      <c r="A916" s="2174"/>
      <c r="B916" s="2175"/>
      <c r="C916" s="2176"/>
      <c r="D916" s="2176"/>
      <c r="E916" s="2177"/>
      <c r="F916" s="2177"/>
      <c r="G916" s="2177"/>
      <c r="H916" s="2177"/>
      <c r="I916" s="2177"/>
      <c r="J916" s="2177"/>
      <c r="K916" s="2177"/>
      <c r="L916" s="2177"/>
      <c r="M916" s="2177"/>
      <c r="N916" s="2177"/>
      <c r="O916" s="2177"/>
      <c r="P916" s="2177"/>
      <c r="Q916" s="2177"/>
    </row>
    <row r="917" spans="1:17" ht="15.75" customHeight="1">
      <c r="A917" s="2174"/>
      <c r="B917" s="2175"/>
      <c r="C917" s="2176"/>
      <c r="D917" s="2176"/>
      <c r="E917" s="2177"/>
      <c r="F917" s="2177"/>
      <c r="G917" s="2177"/>
      <c r="H917" s="2177"/>
      <c r="I917" s="2177"/>
      <c r="J917" s="2177"/>
      <c r="K917" s="2177"/>
      <c r="L917" s="2177"/>
      <c r="M917" s="2177"/>
      <c r="N917" s="2177"/>
      <c r="O917" s="2177"/>
      <c r="P917" s="2177"/>
      <c r="Q917" s="2177"/>
    </row>
    <row r="918" spans="1:17" ht="15.75" customHeight="1">
      <c r="A918" s="2174"/>
      <c r="B918" s="2175"/>
      <c r="C918" s="2176"/>
      <c r="D918" s="2176"/>
      <c r="E918" s="2177"/>
      <c r="F918" s="2177"/>
      <c r="G918" s="2177"/>
      <c r="H918" s="2177"/>
      <c r="I918" s="2177"/>
      <c r="J918" s="2177"/>
      <c r="K918" s="2177"/>
      <c r="L918" s="2177"/>
      <c r="M918" s="2177"/>
      <c r="N918" s="2177"/>
      <c r="O918" s="2177"/>
      <c r="P918" s="2177"/>
      <c r="Q918" s="2177"/>
    </row>
    <row r="919" spans="1:17" ht="15.75" customHeight="1">
      <c r="A919" s="2174"/>
      <c r="B919" s="2175"/>
      <c r="C919" s="2176"/>
      <c r="D919" s="2176"/>
      <c r="E919" s="2177"/>
      <c r="F919" s="2177"/>
      <c r="G919" s="2177"/>
      <c r="H919" s="2177"/>
      <c r="I919" s="2177"/>
      <c r="J919" s="2177"/>
      <c r="K919" s="2177"/>
      <c r="L919" s="2177"/>
      <c r="M919" s="2177"/>
      <c r="N919" s="2177"/>
      <c r="O919" s="2177"/>
      <c r="P919" s="2177"/>
      <c r="Q919" s="2177"/>
    </row>
    <row r="920" spans="1:17" ht="15.75" customHeight="1">
      <c r="A920" s="2174"/>
      <c r="B920" s="2175"/>
      <c r="C920" s="2176"/>
      <c r="D920" s="2176"/>
      <c r="E920" s="2177"/>
      <c r="F920" s="2177"/>
      <c r="G920" s="2177"/>
      <c r="H920" s="2177"/>
      <c r="I920" s="2177"/>
      <c r="J920" s="2177"/>
      <c r="K920" s="2177"/>
      <c r="L920" s="2177"/>
      <c r="M920" s="2177"/>
      <c r="N920" s="2177"/>
      <c r="O920" s="2177"/>
      <c r="P920" s="2177"/>
      <c r="Q920" s="2177"/>
    </row>
    <row r="921" spans="1:17" ht="15.75" customHeight="1">
      <c r="A921" s="2174"/>
      <c r="B921" s="2175"/>
      <c r="C921" s="2176"/>
      <c r="D921" s="2176"/>
      <c r="E921" s="2177"/>
      <c r="F921" s="2177"/>
      <c r="G921" s="2177"/>
      <c r="H921" s="2177"/>
      <c r="I921" s="2177"/>
      <c r="J921" s="2177"/>
      <c r="K921" s="2177"/>
      <c r="L921" s="2177"/>
      <c r="M921" s="2177"/>
      <c r="N921" s="2177"/>
      <c r="O921" s="2177"/>
      <c r="P921" s="2177"/>
      <c r="Q921" s="2177"/>
    </row>
    <row r="922" spans="1:17" ht="15.75" customHeight="1">
      <c r="A922" s="2174"/>
      <c r="B922" s="2175"/>
      <c r="C922" s="2176"/>
      <c r="D922" s="2176"/>
      <c r="E922" s="2177"/>
      <c r="F922" s="2177"/>
      <c r="G922" s="2177"/>
      <c r="H922" s="2177"/>
      <c r="I922" s="2177"/>
      <c r="J922" s="2177"/>
      <c r="K922" s="2177"/>
      <c r="L922" s="2177"/>
      <c r="M922" s="2177"/>
      <c r="N922" s="2177"/>
      <c r="O922" s="2177"/>
      <c r="P922" s="2177"/>
      <c r="Q922" s="2177"/>
    </row>
    <row r="923" spans="1:17" ht="15.75" customHeight="1">
      <c r="A923" s="2174"/>
      <c r="B923" s="2175"/>
      <c r="C923" s="2176"/>
      <c r="D923" s="2176"/>
      <c r="E923" s="2177"/>
      <c r="F923" s="2177"/>
      <c r="G923" s="2177"/>
      <c r="H923" s="2177"/>
      <c r="I923" s="2177"/>
      <c r="J923" s="2177"/>
      <c r="K923" s="2177"/>
      <c r="L923" s="2177"/>
      <c r="M923" s="2177"/>
      <c r="N923" s="2177"/>
      <c r="O923" s="2177"/>
      <c r="P923" s="2177"/>
      <c r="Q923" s="2177"/>
    </row>
    <row r="924" spans="1:17" ht="15.75" customHeight="1">
      <c r="A924" s="2174"/>
      <c r="B924" s="2175"/>
      <c r="C924" s="2176"/>
      <c r="D924" s="2176"/>
      <c r="E924" s="2177"/>
      <c r="F924" s="2177"/>
      <c r="G924" s="2177"/>
      <c r="H924" s="2177"/>
      <c r="I924" s="2177"/>
      <c r="J924" s="2177"/>
      <c r="K924" s="2177"/>
      <c r="L924" s="2177"/>
      <c r="M924" s="2177"/>
      <c r="N924" s="2177"/>
      <c r="O924" s="2177"/>
      <c r="P924" s="2177"/>
      <c r="Q924" s="2177"/>
    </row>
    <row r="925" spans="1:17" ht="15.75" customHeight="1">
      <c r="A925" s="2174"/>
      <c r="B925" s="2175"/>
      <c r="C925" s="2176"/>
      <c r="D925" s="2176"/>
      <c r="E925" s="2177"/>
      <c r="F925" s="2177"/>
      <c r="G925" s="2177"/>
      <c r="H925" s="2177"/>
      <c r="I925" s="2177"/>
      <c r="J925" s="2177"/>
      <c r="K925" s="2177"/>
      <c r="L925" s="2177"/>
      <c r="M925" s="2177"/>
      <c r="N925" s="2177"/>
      <c r="O925" s="2177"/>
      <c r="P925" s="2177"/>
      <c r="Q925" s="2177"/>
    </row>
    <row r="926" spans="1:17" ht="15.75" customHeight="1">
      <c r="A926" s="2174"/>
      <c r="B926" s="2175"/>
      <c r="C926" s="2176"/>
      <c r="D926" s="2176"/>
      <c r="E926" s="2177"/>
      <c r="F926" s="2177"/>
      <c r="G926" s="2177"/>
      <c r="H926" s="2177"/>
      <c r="I926" s="2177"/>
      <c r="J926" s="2177"/>
      <c r="K926" s="2177"/>
      <c r="L926" s="2177"/>
      <c r="M926" s="2177"/>
      <c r="N926" s="2177"/>
      <c r="O926" s="2177"/>
      <c r="P926" s="2177"/>
      <c r="Q926" s="2177"/>
    </row>
    <row r="927" spans="1:17" ht="15.75" customHeight="1">
      <c r="A927" s="2174"/>
      <c r="B927" s="2175"/>
      <c r="C927" s="2176"/>
      <c r="D927" s="2176"/>
      <c r="E927" s="2177"/>
      <c r="F927" s="2177"/>
      <c r="G927" s="2177"/>
      <c r="H927" s="2177"/>
      <c r="I927" s="2177"/>
      <c r="J927" s="2177"/>
      <c r="K927" s="2177"/>
      <c r="L927" s="2177"/>
      <c r="M927" s="2177"/>
      <c r="N927" s="2177"/>
      <c r="O927" s="2177"/>
      <c r="P927" s="2177"/>
      <c r="Q927" s="2177"/>
    </row>
    <row r="928" spans="1:17" ht="15.75" customHeight="1">
      <c r="A928" s="2174"/>
      <c r="B928" s="2175"/>
      <c r="C928" s="2176"/>
      <c r="D928" s="2176"/>
      <c r="E928" s="2177"/>
      <c r="F928" s="2177"/>
      <c r="G928" s="2177"/>
      <c r="H928" s="2177"/>
      <c r="I928" s="2177"/>
      <c r="J928" s="2177"/>
      <c r="K928" s="2177"/>
      <c r="L928" s="2177"/>
      <c r="M928" s="2177"/>
      <c r="N928" s="2177"/>
      <c r="O928" s="2177"/>
      <c r="P928" s="2177"/>
      <c r="Q928" s="2177"/>
    </row>
    <row r="929" spans="1:17" ht="15.75" customHeight="1">
      <c r="A929" s="2174"/>
      <c r="B929" s="2175"/>
      <c r="C929" s="2176"/>
      <c r="D929" s="2176"/>
      <c r="E929" s="2177"/>
      <c r="F929" s="2177"/>
      <c r="G929" s="2177"/>
      <c r="H929" s="2177"/>
      <c r="I929" s="2177"/>
      <c r="J929" s="2177"/>
      <c r="K929" s="2177"/>
      <c r="L929" s="2177"/>
      <c r="M929" s="2177"/>
      <c r="N929" s="2177"/>
      <c r="O929" s="2177"/>
      <c r="P929" s="2177"/>
      <c r="Q929" s="2177"/>
    </row>
    <row r="930" spans="1:17" ht="15.75" customHeight="1">
      <c r="A930" s="2174"/>
      <c r="B930" s="2175"/>
      <c r="C930" s="2176"/>
      <c r="D930" s="2176"/>
      <c r="E930" s="2177"/>
      <c r="F930" s="2177"/>
      <c r="G930" s="2177"/>
      <c r="H930" s="2177"/>
      <c r="I930" s="2177"/>
      <c r="J930" s="2177"/>
      <c r="K930" s="2177"/>
      <c r="L930" s="2177"/>
      <c r="M930" s="2177"/>
      <c r="N930" s="2177"/>
      <c r="O930" s="2177"/>
      <c r="P930" s="2177"/>
      <c r="Q930" s="2177"/>
    </row>
    <row r="931" spans="1:17" ht="15.75" customHeight="1">
      <c r="A931" s="2174"/>
      <c r="B931" s="2175"/>
      <c r="C931" s="2176"/>
      <c r="D931" s="2176"/>
      <c r="E931" s="2177"/>
      <c r="F931" s="2177"/>
      <c r="G931" s="2177"/>
      <c r="H931" s="2177"/>
      <c r="I931" s="2177"/>
      <c r="J931" s="2177"/>
      <c r="K931" s="2177"/>
      <c r="L931" s="2177"/>
      <c r="M931" s="2177"/>
      <c r="N931" s="2177"/>
      <c r="O931" s="2177"/>
      <c r="P931" s="2177"/>
      <c r="Q931" s="2177"/>
    </row>
    <row r="932" spans="1:17" ht="15.75" customHeight="1">
      <c r="A932" s="2174"/>
      <c r="B932" s="2175"/>
      <c r="C932" s="2176"/>
      <c r="D932" s="2176"/>
      <c r="E932" s="2177"/>
      <c r="F932" s="2177"/>
      <c r="G932" s="2177"/>
      <c r="H932" s="2177"/>
      <c r="I932" s="2177"/>
      <c r="J932" s="2177"/>
      <c r="K932" s="2177"/>
      <c r="L932" s="2177"/>
      <c r="M932" s="2177"/>
      <c r="N932" s="2177"/>
      <c r="O932" s="2177"/>
      <c r="P932" s="2177"/>
      <c r="Q932" s="2177"/>
    </row>
    <row r="933" spans="1:17" ht="15.75" customHeight="1">
      <c r="A933" s="2174"/>
      <c r="B933" s="2175"/>
      <c r="C933" s="2176"/>
      <c r="D933" s="2176"/>
      <c r="E933" s="2177"/>
      <c r="F933" s="2177"/>
      <c r="G933" s="2177"/>
      <c r="H933" s="2177"/>
      <c r="I933" s="2177"/>
      <c r="J933" s="2177"/>
      <c r="K933" s="2177"/>
      <c r="L933" s="2177"/>
      <c r="M933" s="2177"/>
      <c r="N933" s="2177"/>
      <c r="O933" s="2177"/>
      <c r="P933" s="2177"/>
      <c r="Q933" s="2177"/>
    </row>
    <row r="934" spans="1:17" ht="15.75" customHeight="1">
      <c r="A934" s="2174"/>
      <c r="B934" s="2175"/>
      <c r="C934" s="2176"/>
      <c r="D934" s="2176"/>
      <c r="E934" s="2177"/>
      <c r="F934" s="2177"/>
      <c r="G934" s="2177"/>
      <c r="H934" s="2177"/>
      <c r="I934" s="2177"/>
      <c r="J934" s="2177"/>
      <c r="K934" s="2177"/>
      <c r="L934" s="2177"/>
      <c r="M934" s="2177"/>
      <c r="N934" s="2177"/>
      <c r="O934" s="2177"/>
      <c r="P934" s="2177"/>
      <c r="Q934" s="2177"/>
    </row>
    <row r="935" spans="1:17" ht="15.75" customHeight="1">
      <c r="A935" s="2174"/>
      <c r="B935" s="2175"/>
      <c r="C935" s="2176"/>
      <c r="D935" s="2176"/>
      <c r="E935" s="2177"/>
      <c r="F935" s="2177"/>
      <c r="G935" s="2177"/>
      <c r="H935" s="2177"/>
      <c r="I935" s="2177"/>
      <c r="J935" s="2177"/>
      <c r="K935" s="2177"/>
      <c r="L935" s="2177"/>
      <c r="M935" s="2177"/>
      <c r="N935" s="2177"/>
      <c r="O935" s="2177"/>
      <c r="P935" s="2177"/>
      <c r="Q935" s="2177"/>
    </row>
    <row r="936" spans="1:17" ht="15.75" customHeight="1">
      <c r="A936" s="2174"/>
      <c r="B936" s="2175"/>
      <c r="C936" s="2176"/>
      <c r="D936" s="2176"/>
      <c r="E936" s="2177"/>
      <c r="F936" s="2177"/>
      <c r="G936" s="2177"/>
      <c r="H936" s="2177"/>
      <c r="I936" s="2177"/>
      <c r="J936" s="2177"/>
      <c r="K936" s="2177"/>
      <c r="L936" s="2177"/>
      <c r="M936" s="2177"/>
      <c r="N936" s="2177"/>
      <c r="O936" s="2177"/>
      <c r="P936" s="2177"/>
      <c r="Q936" s="2177"/>
    </row>
    <row r="937" spans="1:17" ht="15.75" customHeight="1">
      <c r="A937" s="2174"/>
      <c r="B937" s="2175"/>
      <c r="C937" s="2176"/>
      <c r="D937" s="2176"/>
      <c r="E937" s="2177"/>
      <c r="F937" s="2177"/>
      <c r="G937" s="2177"/>
      <c r="H937" s="2177"/>
      <c r="I937" s="2177"/>
      <c r="J937" s="2177"/>
      <c r="K937" s="2177"/>
      <c r="L937" s="2177"/>
      <c r="M937" s="2177"/>
      <c r="N937" s="2177"/>
      <c r="O937" s="2177"/>
      <c r="P937" s="2177"/>
      <c r="Q937" s="2177"/>
    </row>
    <row r="938" spans="1:17" ht="15.75" customHeight="1">
      <c r="A938" s="2174"/>
      <c r="B938" s="2175"/>
      <c r="C938" s="2176"/>
      <c r="D938" s="2176"/>
      <c r="E938" s="2177"/>
      <c r="F938" s="2177"/>
      <c r="G938" s="2177"/>
      <c r="H938" s="2177"/>
      <c r="I938" s="2177"/>
      <c r="J938" s="2177"/>
      <c r="K938" s="2177"/>
      <c r="L938" s="2177"/>
      <c r="M938" s="2177"/>
      <c r="N938" s="2177"/>
      <c r="O938" s="2177"/>
      <c r="P938" s="2177"/>
      <c r="Q938" s="2177"/>
    </row>
    <row r="939" spans="1:17" ht="15.75" customHeight="1">
      <c r="A939" s="2174"/>
      <c r="B939" s="2175"/>
      <c r="C939" s="2176"/>
      <c r="D939" s="2176"/>
      <c r="E939" s="2177"/>
      <c r="F939" s="2177"/>
      <c r="G939" s="2177"/>
      <c r="H939" s="2177"/>
      <c r="I939" s="2177"/>
      <c r="J939" s="2177"/>
      <c r="K939" s="2177"/>
      <c r="L939" s="2177"/>
      <c r="M939" s="2177"/>
      <c r="N939" s="2177"/>
      <c r="O939" s="2177"/>
      <c r="P939" s="2177"/>
      <c r="Q939" s="2177"/>
    </row>
    <row r="940" spans="1:17" ht="15.75" customHeight="1">
      <c r="A940" s="2174"/>
      <c r="B940" s="2175"/>
      <c r="C940" s="2176"/>
      <c r="D940" s="2176"/>
      <c r="E940" s="2177"/>
      <c r="F940" s="2177"/>
      <c r="G940" s="2177"/>
      <c r="H940" s="2177"/>
      <c r="I940" s="2177"/>
      <c r="J940" s="2177"/>
      <c r="K940" s="2177"/>
      <c r="L940" s="2177"/>
      <c r="M940" s="2177"/>
      <c r="N940" s="2177"/>
      <c r="O940" s="2177"/>
      <c r="P940" s="2177"/>
      <c r="Q940" s="2177"/>
    </row>
    <row r="941" spans="1:17" ht="15.75" customHeight="1">
      <c r="A941" s="2174"/>
      <c r="B941" s="2175"/>
      <c r="C941" s="2176"/>
      <c r="D941" s="2176"/>
      <c r="E941" s="2177"/>
      <c r="F941" s="2177"/>
      <c r="G941" s="2177"/>
      <c r="H941" s="2177"/>
      <c r="I941" s="2177"/>
      <c r="J941" s="2177"/>
      <c r="K941" s="2177"/>
      <c r="L941" s="2177"/>
      <c r="M941" s="2177"/>
      <c r="N941" s="2177"/>
      <c r="O941" s="2177"/>
      <c r="P941" s="2177"/>
      <c r="Q941" s="2177"/>
    </row>
    <row r="942" spans="1:17" ht="15.75" customHeight="1">
      <c r="A942" s="2174"/>
      <c r="B942" s="2175"/>
      <c r="C942" s="2176"/>
      <c r="D942" s="2176"/>
      <c r="E942" s="2177"/>
      <c r="F942" s="2177"/>
      <c r="G942" s="2177"/>
      <c r="H942" s="2177"/>
      <c r="I942" s="2177"/>
      <c r="J942" s="2177"/>
      <c r="K942" s="2177"/>
      <c r="L942" s="2177"/>
      <c r="M942" s="2177"/>
      <c r="N942" s="2177"/>
      <c r="O942" s="2177"/>
      <c r="P942" s="2177"/>
      <c r="Q942" s="2177"/>
    </row>
    <row r="943" spans="1:17" ht="15.75" customHeight="1">
      <c r="A943" s="2174"/>
      <c r="B943" s="2175"/>
      <c r="C943" s="2176"/>
      <c r="D943" s="2176"/>
      <c r="E943" s="2177"/>
      <c r="F943" s="2177"/>
      <c r="G943" s="2177"/>
      <c r="H943" s="2177"/>
      <c r="I943" s="2177"/>
      <c r="J943" s="2177"/>
      <c r="K943" s="2177"/>
      <c r="L943" s="2177"/>
      <c r="M943" s="2177"/>
      <c r="N943" s="2177"/>
      <c r="O943" s="2177"/>
      <c r="P943" s="2177"/>
      <c r="Q943" s="2177"/>
    </row>
    <row r="944" spans="1:17" ht="15.75" customHeight="1">
      <c r="A944" s="2174"/>
      <c r="B944" s="2175"/>
      <c r="C944" s="2176"/>
      <c r="D944" s="2176"/>
      <c r="E944" s="2177"/>
      <c r="F944" s="2177"/>
      <c r="G944" s="2177"/>
      <c r="H944" s="2177"/>
      <c r="I944" s="2177"/>
      <c r="J944" s="2177"/>
      <c r="K944" s="2177"/>
      <c r="L944" s="2177"/>
      <c r="M944" s="2177"/>
      <c r="N944" s="2177"/>
      <c r="O944" s="2177"/>
      <c r="P944" s="2177"/>
      <c r="Q944" s="2177"/>
    </row>
    <row r="945" spans="1:17" ht="15.75" customHeight="1">
      <c r="A945" s="2174"/>
      <c r="B945" s="2175"/>
      <c r="C945" s="2176"/>
      <c r="D945" s="2176"/>
      <c r="E945" s="2177"/>
      <c r="F945" s="2177"/>
      <c r="G945" s="2177"/>
      <c r="H945" s="2177"/>
      <c r="I945" s="2177"/>
      <c r="J945" s="2177"/>
      <c r="K945" s="2177"/>
      <c r="L945" s="2177"/>
      <c r="M945" s="2177"/>
      <c r="N945" s="2177"/>
      <c r="O945" s="2177"/>
      <c r="P945" s="2177"/>
      <c r="Q945" s="2177"/>
    </row>
    <row r="946" spans="1:17" ht="15.75" customHeight="1">
      <c r="A946" s="2174"/>
      <c r="B946" s="2175"/>
      <c r="C946" s="2176"/>
      <c r="D946" s="2176"/>
      <c r="E946" s="2177"/>
      <c r="F946" s="2177"/>
      <c r="G946" s="2177"/>
      <c r="H946" s="2177"/>
      <c r="I946" s="2177"/>
      <c r="J946" s="2177"/>
      <c r="K946" s="2177"/>
      <c r="L946" s="2177"/>
      <c r="M946" s="2177"/>
      <c r="N946" s="2177"/>
      <c r="O946" s="2177"/>
      <c r="P946" s="2177"/>
      <c r="Q946" s="2177"/>
    </row>
    <row r="947" spans="1:17" ht="15.75" customHeight="1">
      <c r="A947" s="2174"/>
      <c r="B947" s="2175"/>
      <c r="C947" s="2176"/>
      <c r="D947" s="2176"/>
      <c r="E947" s="2177"/>
      <c r="F947" s="2177"/>
      <c r="G947" s="2177"/>
      <c r="H947" s="2177"/>
      <c r="I947" s="2177"/>
      <c r="J947" s="2177"/>
      <c r="K947" s="2177"/>
      <c r="L947" s="2177"/>
      <c r="M947" s="2177"/>
      <c r="N947" s="2177"/>
      <c r="O947" s="2177"/>
      <c r="P947" s="2177"/>
      <c r="Q947" s="2177"/>
    </row>
    <row r="948" spans="1:17" ht="15.75" customHeight="1">
      <c r="A948" s="2174"/>
      <c r="B948" s="2175"/>
      <c r="C948" s="2176"/>
      <c r="D948" s="2176"/>
      <c r="E948" s="2177"/>
      <c r="F948" s="2177"/>
      <c r="G948" s="2177"/>
      <c r="H948" s="2177"/>
      <c r="I948" s="2177"/>
      <c r="J948" s="2177"/>
      <c r="K948" s="2177"/>
      <c r="L948" s="2177"/>
      <c r="M948" s="2177"/>
      <c r="N948" s="2177"/>
      <c r="O948" s="2177"/>
      <c r="P948" s="2177"/>
      <c r="Q948" s="2177"/>
    </row>
    <row r="949" spans="1:17" ht="15.75" customHeight="1">
      <c r="A949" s="2174"/>
      <c r="B949" s="2175"/>
      <c r="C949" s="2176"/>
      <c r="D949" s="2176"/>
      <c r="E949" s="2177"/>
      <c r="F949" s="2177"/>
      <c r="G949" s="2177"/>
      <c r="H949" s="2177"/>
      <c r="I949" s="2177"/>
      <c r="J949" s="2177"/>
      <c r="K949" s="2177"/>
      <c r="L949" s="2177"/>
      <c r="M949" s="2177"/>
      <c r="N949" s="2177"/>
      <c r="O949" s="2177"/>
      <c r="P949" s="2177"/>
      <c r="Q949" s="2177"/>
    </row>
    <row r="950" spans="1:17" ht="15.75" customHeight="1">
      <c r="A950" s="2174"/>
      <c r="B950" s="2175"/>
      <c r="C950" s="2176"/>
      <c r="D950" s="2176"/>
      <c r="E950" s="2177"/>
      <c r="F950" s="2177"/>
      <c r="G950" s="2177"/>
      <c r="H950" s="2177"/>
      <c r="I950" s="2177"/>
      <c r="J950" s="2177"/>
      <c r="K950" s="2177"/>
      <c r="L950" s="2177"/>
      <c r="M950" s="2177"/>
      <c r="N950" s="2177"/>
      <c r="O950" s="2177"/>
      <c r="P950" s="2177"/>
      <c r="Q950" s="2177"/>
    </row>
    <row r="951" spans="1:17" ht="15.75" customHeight="1">
      <c r="A951" s="2174"/>
      <c r="B951" s="2175"/>
      <c r="C951" s="2176"/>
      <c r="D951" s="2176"/>
      <c r="E951" s="2177"/>
      <c r="F951" s="2177"/>
      <c r="G951" s="2177"/>
      <c r="H951" s="2177"/>
      <c r="I951" s="2177"/>
      <c r="J951" s="2177"/>
      <c r="K951" s="2177"/>
      <c r="L951" s="2177"/>
      <c r="M951" s="2177"/>
      <c r="N951" s="2177"/>
      <c r="O951" s="2177"/>
      <c r="P951" s="2177"/>
      <c r="Q951" s="2177"/>
    </row>
    <row r="952" spans="1:17" ht="15.75" customHeight="1">
      <c r="A952" s="2174"/>
      <c r="B952" s="2175"/>
      <c r="C952" s="2176"/>
      <c r="D952" s="2176"/>
      <c r="E952" s="2177"/>
      <c r="F952" s="2177"/>
      <c r="G952" s="2177"/>
      <c r="H952" s="2177"/>
      <c r="I952" s="2177"/>
      <c r="J952" s="2177"/>
      <c r="K952" s="2177"/>
      <c r="L952" s="2177"/>
      <c r="M952" s="2177"/>
      <c r="N952" s="2177"/>
      <c r="O952" s="2177"/>
      <c r="P952" s="2177"/>
      <c r="Q952" s="2177"/>
    </row>
    <row r="953" spans="1:17" ht="15.75" customHeight="1">
      <c r="A953" s="2174"/>
      <c r="B953" s="2175"/>
      <c r="C953" s="2176"/>
      <c r="D953" s="2176"/>
      <c r="E953" s="2177"/>
      <c r="F953" s="2177"/>
      <c r="G953" s="2177"/>
      <c r="H953" s="2177"/>
      <c r="I953" s="2177"/>
      <c r="J953" s="2177"/>
      <c r="K953" s="2177"/>
      <c r="L953" s="2177"/>
      <c r="M953" s="2177"/>
      <c r="N953" s="2177"/>
      <c r="O953" s="2177"/>
      <c r="P953" s="2177"/>
      <c r="Q953" s="2177"/>
    </row>
    <row r="954" spans="1:17" ht="15.75" customHeight="1">
      <c r="A954" s="2174"/>
      <c r="B954" s="2175"/>
      <c r="C954" s="2176"/>
      <c r="D954" s="2176"/>
      <c r="E954" s="2177"/>
      <c r="F954" s="2177"/>
      <c r="G954" s="2177"/>
      <c r="H954" s="2177"/>
      <c r="I954" s="2177"/>
      <c r="J954" s="2177"/>
      <c r="K954" s="2177"/>
      <c r="L954" s="2177"/>
      <c r="M954" s="2177"/>
      <c r="N954" s="2177"/>
      <c r="O954" s="2177"/>
      <c r="P954" s="2177"/>
      <c r="Q954" s="2177"/>
    </row>
    <row r="955" spans="1:17" ht="15.75" customHeight="1">
      <c r="A955" s="2174"/>
      <c r="B955" s="2175"/>
      <c r="C955" s="2176"/>
      <c r="D955" s="2176"/>
      <c r="E955" s="2177"/>
      <c r="F955" s="2177"/>
      <c r="G955" s="2177"/>
      <c r="H955" s="2177"/>
      <c r="I955" s="2177"/>
      <c r="J955" s="2177"/>
      <c r="K955" s="2177"/>
      <c r="L955" s="2177"/>
      <c r="M955" s="2177"/>
      <c r="N955" s="2177"/>
      <c r="O955" s="2177"/>
      <c r="P955" s="2177"/>
      <c r="Q955" s="2177"/>
    </row>
    <row r="956" spans="1:17" ht="15.75" customHeight="1">
      <c r="A956" s="2174"/>
      <c r="B956" s="2175"/>
      <c r="C956" s="2176"/>
      <c r="D956" s="2176"/>
      <c r="E956" s="2177"/>
      <c r="F956" s="2177"/>
      <c r="G956" s="2177"/>
      <c r="H956" s="2177"/>
      <c r="I956" s="2177"/>
      <c r="J956" s="2177"/>
      <c r="K956" s="2177"/>
      <c r="L956" s="2177"/>
      <c r="M956" s="2177"/>
      <c r="N956" s="2177"/>
      <c r="O956" s="2177"/>
      <c r="P956" s="2177"/>
      <c r="Q956" s="2177"/>
    </row>
    <row r="957" spans="1:17" ht="15.75" customHeight="1">
      <c r="A957" s="2174"/>
      <c r="B957" s="2175"/>
      <c r="C957" s="2176"/>
      <c r="D957" s="2176"/>
      <c r="E957" s="2177"/>
      <c r="F957" s="2177"/>
      <c r="G957" s="2177"/>
      <c r="H957" s="2177"/>
      <c r="I957" s="2177"/>
      <c r="J957" s="2177"/>
      <c r="K957" s="2177"/>
      <c r="L957" s="2177"/>
      <c r="M957" s="2177"/>
      <c r="N957" s="2177"/>
      <c r="O957" s="2177"/>
      <c r="P957" s="2177"/>
      <c r="Q957" s="2177"/>
    </row>
    <row r="958" spans="1:17" ht="15.75" customHeight="1">
      <c r="A958" s="2174"/>
      <c r="B958" s="2175"/>
      <c r="C958" s="2176"/>
      <c r="D958" s="2176"/>
      <c r="E958" s="2177"/>
      <c r="F958" s="2177"/>
      <c r="G958" s="2177"/>
      <c r="H958" s="2177"/>
      <c r="I958" s="2177"/>
      <c r="J958" s="2177"/>
      <c r="K958" s="2177"/>
      <c r="L958" s="2177"/>
      <c r="M958" s="2177"/>
      <c r="N958" s="2177"/>
      <c r="O958" s="2177"/>
      <c r="P958" s="2177"/>
      <c r="Q958" s="2177"/>
    </row>
    <row r="959" spans="1:17" ht="15.75" customHeight="1">
      <c r="A959" s="2174"/>
      <c r="B959" s="2175"/>
      <c r="C959" s="2176"/>
      <c r="D959" s="2176"/>
      <c r="E959" s="2177"/>
      <c r="F959" s="2177"/>
      <c r="G959" s="2177"/>
      <c r="H959" s="2177"/>
      <c r="I959" s="2177"/>
      <c r="J959" s="2177"/>
      <c r="K959" s="2177"/>
      <c r="L959" s="2177"/>
      <c r="M959" s="2177"/>
      <c r="N959" s="2177"/>
      <c r="O959" s="2177"/>
      <c r="P959" s="2177"/>
      <c r="Q959" s="2177"/>
    </row>
    <row r="960" spans="1:17" ht="15.75" customHeight="1">
      <c r="A960" s="2174"/>
      <c r="B960" s="2175"/>
      <c r="C960" s="2176"/>
      <c r="D960" s="2176"/>
      <c r="E960" s="2177"/>
      <c r="F960" s="2177"/>
      <c r="G960" s="2177"/>
      <c r="H960" s="2177"/>
      <c r="I960" s="2177"/>
      <c r="J960" s="2177"/>
      <c r="K960" s="2177"/>
      <c r="L960" s="2177"/>
      <c r="M960" s="2177"/>
      <c r="N960" s="2177"/>
      <c r="O960" s="2177"/>
      <c r="P960" s="2177"/>
      <c r="Q960" s="2177"/>
    </row>
    <row r="961" spans="1:17" ht="15.75" customHeight="1">
      <c r="A961" s="2174"/>
      <c r="B961" s="2175"/>
      <c r="C961" s="2176"/>
      <c r="D961" s="2176"/>
      <c r="E961" s="2177"/>
      <c r="F961" s="2177"/>
      <c r="G961" s="2177"/>
      <c r="H961" s="2177"/>
      <c r="I961" s="2177"/>
      <c r="J961" s="2177"/>
      <c r="K961" s="2177"/>
      <c r="L961" s="2177"/>
      <c r="M961" s="2177"/>
      <c r="N961" s="2177"/>
      <c r="O961" s="2177"/>
      <c r="P961" s="2177"/>
      <c r="Q961" s="2177"/>
    </row>
    <row r="962" spans="1:17" ht="15.75" customHeight="1">
      <c r="A962" s="2174"/>
      <c r="B962" s="2175"/>
      <c r="C962" s="2176"/>
      <c r="D962" s="2176"/>
      <c r="E962" s="2177"/>
      <c r="F962" s="2177"/>
      <c r="G962" s="2177"/>
      <c r="H962" s="2177"/>
      <c r="I962" s="2177"/>
      <c r="J962" s="2177"/>
      <c r="K962" s="2177"/>
      <c r="L962" s="2177"/>
      <c r="M962" s="2177"/>
      <c r="N962" s="2177"/>
      <c r="O962" s="2177"/>
      <c r="P962" s="2177"/>
      <c r="Q962" s="2177"/>
    </row>
    <row r="963" spans="1:17" ht="15.75" customHeight="1">
      <c r="A963" s="2174"/>
      <c r="B963" s="2175"/>
      <c r="C963" s="2176"/>
      <c r="D963" s="2176"/>
      <c r="E963" s="2177"/>
      <c r="F963" s="2177"/>
      <c r="G963" s="2177"/>
      <c r="H963" s="2177"/>
      <c r="I963" s="2177"/>
      <c r="J963" s="2177"/>
      <c r="K963" s="2177"/>
      <c r="L963" s="2177"/>
      <c r="M963" s="2177"/>
      <c r="N963" s="2177"/>
      <c r="O963" s="2177"/>
      <c r="P963" s="2177"/>
      <c r="Q963" s="2177"/>
    </row>
    <row r="964" spans="1:17" ht="15.75" customHeight="1">
      <c r="A964" s="2174"/>
      <c r="B964" s="2175"/>
      <c r="C964" s="2176"/>
      <c r="D964" s="2176"/>
      <c r="E964" s="2177"/>
      <c r="F964" s="2177"/>
      <c r="G964" s="2177"/>
      <c r="H964" s="2177"/>
      <c r="I964" s="2177"/>
      <c r="J964" s="2177"/>
      <c r="K964" s="2177"/>
      <c r="L964" s="2177"/>
      <c r="M964" s="2177"/>
      <c r="N964" s="2177"/>
      <c r="O964" s="2177"/>
      <c r="P964" s="2177"/>
      <c r="Q964" s="2177"/>
    </row>
    <row r="965" spans="1:17" ht="15.75" customHeight="1">
      <c r="A965" s="2174"/>
      <c r="B965" s="2175"/>
      <c r="C965" s="2176"/>
      <c r="D965" s="2176"/>
      <c r="E965" s="2177"/>
      <c r="F965" s="2177"/>
      <c r="G965" s="2177"/>
      <c r="H965" s="2177"/>
      <c r="I965" s="2177"/>
      <c r="J965" s="2177"/>
      <c r="K965" s="2177"/>
      <c r="L965" s="2177"/>
      <c r="M965" s="2177"/>
      <c r="N965" s="2177"/>
      <c r="O965" s="2177"/>
      <c r="P965" s="2177"/>
      <c r="Q965" s="2177"/>
    </row>
    <row r="966" spans="1:17" ht="15.75" customHeight="1">
      <c r="A966" s="2174"/>
      <c r="B966" s="2175"/>
      <c r="C966" s="2176"/>
      <c r="D966" s="2176"/>
      <c r="E966" s="2177"/>
      <c r="F966" s="2177"/>
      <c r="G966" s="2177"/>
      <c r="H966" s="2177"/>
      <c r="I966" s="2177"/>
      <c r="J966" s="2177"/>
      <c r="K966" s="2177"/>
      <c r="L966" s="2177"/>
      <c r="M966" s="2177"/>
      <c r="N966" s="2177"/>
      <c r="O966" s="2177"/>
      <c r="P966" s="2177"/>
      <c r="Q966" s="2177"/>
    </row>
    <row r="967" spans="1:17" ht="15.75" customHeight="1">
      <c r="A967" s="2174"/>
      <c r="B967" s="2175"/>
      <c r="C967" s="2176"/>
      <c r="D967" s="2176"/>
      <c r="E967" s="2177"/>
      <c r="F967" s="2177"/>
      <c r="G967" s="2177"/>
      <c r="H967" s="2177"/>
      <c r="I967" s="2177"/>
      <c r="J967" s="2177"/>
      <c r="K967" s="2177"/>
      <c r="L967" s="2177"/>
      <c r="M967" s="2177"/>
      <c r="N967" s="2177"/>
      <c r="O967" s="2177"/>
      <c r="P967" s="2177"/>
      <c r="Q967" s="2177"/>
    </row>
    <row r="968" spans="1:17" ht="15.75" customHeight="1">
      <c r="A968" s="2174"/>
      <c r="B968" s="2175"/>
      <c r="C968" s="2176"/>
      <c r="D968" s="2176"/>
      <c r="E968" s="2177"/>
      <c r="F968" s="2177"/>
      <c r="G968" s="2177"/>
      <c r="H968" s="2177"/>
      <c r="I968" s="2177"/>
      <c r="J968" s="2177"/>
      <c r="K968" s="2177"/>
      <c r="L968" s="2177"/>
      <c r="M968" s="2177"/>
      <c r="N968" s="2177"/>
      <c r="O968" s="2177"/>
      <c r="P968" s="2177"/>
      <c r="Q968" s="2177"/>
    </row>
    <row r="969" spans="1:17" ht="15.75" customHeight="1">
      <c r="A969" s="2174"/>
      <c r="B969" s="2175"/>
      <c r="C969" s="2176"/>
      <c r="D969" s="2176"/>
      <c r="E969" s="2177"/>
      <c r="F969" s="2177"/>
      <c r="G969" s="2177"/>
      <c r="H969" s="2177"/>
      <c r="I969" s="2177"/>
      <c r="J969" s="2177"/>
      <c r="K969" s="2177"/>
      <c r="L969" s="2177"/>
      <c r="M969" s="2177"/>
      <c r="N969" s="2177"/>
      <c r="O969" s="2177"/>
      <c r="P969" s="2177"/>
      <c r="Q969" s="2177"/>
    </row>
    <row r="970" spans="1:17" ht="15.75" customHeight="1">
      <c r="A970" s="2174"/>
      <c r="B970" s="2175"/>
      <c r="C970" s="2176"/>
      <c r="D970" s="2176"/>
      <c r="E970" s="2177"/>
      <c r="F970" s="2177"/>
      <c r="G970" s="2177"/>
      <c r="H970" s="2177"/>
      <c r="I970" s="2177"/>
      <c r="J970" s="2177"/>
      <c r="K970" s="2177"/>
      <c r="L970" s="2177"/>
      <c r="M970" s="2177"/>
      <c r="N970" s="2177"/>
      <c r="O970" s="2177"/>
      <c r="P970" s="2177"/>
      <c r="Q970" s="2177"/>
    </row>
    <row r="971" spans="1:17" ht="15.75" customHeight="1">
      <c r="A971" s="2174"/>
      <c r="B971" s="2175"/>
      <c r="C971" s="2176"/>
      <c r="D971" s="2176"/>
      <c r="E971" s="2177"/>
      <c r="F971" s="2177"/>
      <c r="G971" s="2177"/>
      <c r="H971" s="2177"/>
      <c r="I971" s="2177"/>
      <c r="J971" s="2177"/>
      <c r="K971" s="2177"/>
      <c r="L971" s="2177"/>
      <c r="M971" s="2177"/>
      <c r="N971" s="2177"/>
      <c r="O971" s="2177"/>
      <c r="P971" s="2177"/>
      <c r="Q971" s="2177"/>
    </row>
    <row r="972" spans="1:17" ht="15.75" customHeight="1">
      <c r="A972" s="2174"/>
      <c r="B972" s="2175"/>
      <c r="C972" s="2176"/>
      <c r="D972" s="2176"/>
      <c r="E972" s="2177"/>
      <c r="F972" s="2177"/>
      <c r="G972" s="2177"/>
      <c r="H972" s="2177"/>
      <c r="I972" s="2177"/>
      <c r="J972" s="2177"/>
      <c r="K972" s="2177"/>
      <c r="L972" s="2177"/>
      <c r="M972" s="2177"/>
      <c r="N972" s="2177"/>
      <c r="O972" s="2177"/>
      <c r="P972" s="2177"/>
      <c r="Q972" s="2177"/>
    </row>
    <row r="973" spans="1:17" ht="15.75" customHeight="1">
      <c r="A973" s="2174"/>
      <c r="B973" s="2175"/>
      <c r="C973" s="2176"/>
      <c r="D973" s="2176"/>
      <c r="E973" s="2177"/>
      <c r="F973" s="2177"/>
      <c r="G973" s="2177"/>
      <c r="H973" s="2177"/>
      <c r="I973" s="2177"/>
      <c r="J973" s="2177"/>
      <c r="K973" s="2177"/>
      <c r="L973" s="2177"/>
      <c r="M973" s="2177"/>
      <c r="N973" s="2177"/>
      <c r="O973" s="2177"/>
      <c r="P973" s="2177"/>
      <c r="Q973" s="2177"/>
    </row>
    <row r="974" spans="1:17" ht="15.75" customHeight="1">
      <c r="A974" s="2174"/>
      <c r="B974" s="2175"/>
      <c r="C974" s="2176"/>
      <c r="D974" s="2176"/>
      <c r="E974" s="2177"/>
      <c r="F974" s="2177"/>
      <c r="G974" s="2177"/>
      <c r="H974" s="2177"/>
      <c r="I974" s="2177"/>
      <c r="J974" s="2177"/>
      <c r="K974" s="2177"/>
      <c r="L974" s="2177"/>
      <c r="M974" s="2177"/>
      <c r="N974" s="2177"/>
      <c r="O974" s="2177"/>
      <c r="P974" s="2177"/>
      <c r="Q974" s="2177"/>
    </row>
    <row r="975" spans="1:17" ht="15.75" customHeight="1">
      <c r="A975" s="2174"/>
      <c r="B975" s="2175"/>
      <c r="C975" s="2176"/>
      <c r="D975" s="2176"/>
      <c r="E975" s="2177"/>
      <c r="F975" s="2177"/>
      <c r="G975" s="2177"/>
      <c r="H975" s="2177"/>
      <c r="I975" s="2177"/>
      <c r="J975" s="2177"/>
      <c r="K975" s="2177"/>
      <c r="L975" s="2177"/>
      <c r="M975" s="2177"/>
      <c r="N975" s="2177"/>
      <c r="O975" s="2177"/>
      <c r="P975" s="2177"/>
      <c r="Q975" s="2177"/>
    </row>
    <row r="976" spans="1:17" ht="15.75" customHeight="1">
      <c r="A976" s="2174"/>
      <c r="B976" s="2175"/>
      <c r="C976" s="2176"/>
      <c r="D976" s="2176"/>
      <c r="E976" s="2177"/>
      <c r="F976" s="2177"/>
      <c r="G976" s="2177"/>
      <c r="H976" s="2177"/>
      <c r="I976" s="2177"/>
      <c r="J976" s="2177"/>
      <c r="K976" s="2177"/>
      <c r="L976" s="2177"/>
      <c r="M976" s="2177"/>
      <c r="N976" s="2177"/>
      <c r="O976" s="2177"/>
      <c r="P976" s="2177"/>
      <c r="Q976" s="2177"/>
    </row>
    <row r="977" spans="1:17" ht="15.75" customHeight="1">
      <c r="A977" s="2174"/>
      <c r="B977" s="2175"/>
      <c r="C977" s="2176"/>
      <c r="D977" s="2176"/>
      <c r="E977" s="2177"/>
      <c r="F977" s="2177"/>
      <c r="G977" s="2177"/>
      <c r="H977" s="2177"/>
      <c r="I977" s="2177"/>
      <c r="J977" s="2177"/>
      <c r="K977" s="2177"/>
      <c r="L977" s="2177"/>
      <c r="M977" s="2177"/>
      <c r="N977" s="2177"/>
      <c r="O977" s="2177"/>
      <c r="P977" s="2177"/>
      <c r="Q977" s="2177"/>
    </row>
    <row r="978" spans="1:17" ht="15.75" customHeight="1">
      <c r="A978" s="2174"/>
      <c r="B978" s="2175"/>
      <c r="C978" s="2176"/>
      <c r="D978" s="2176"/>
      <c r="E978" s="2177"/>
      <c r="F978" s="2177"/>
      <c r="G978" s="2177"/>
      <c r="H978" s="2177"/>
      <c r="I978" s="2177"/>
      <c r="J978" s="2177"/>
      <c r="K978" s="2177"/>
      <c r="L978" s="2177"/>
      <c r="M978" s="2177"/>
      <c r="N978" s="2177"/>
      <c r="O978" s="2177"/>
      <c r="P978" s="2177"/>
      <c r="Q978" s="2177"/>
    </row>
    <row r="979" spans="1:17" ht="15.75" customHeight="1">
      <c r="A979" s="2174"/>
      <c r="B979" s="2175"/>
      <c r="C979" s="2176"/>
      <c r="D979" s="2176"/>
      <c r="E979" s="2177"/>
      <c r="F979" s="2177"/>
      <c r="G979" s="2177"/>
      <c r="H979" s="2177"/>
      <c r="I979" s="2177"/>
      <c r="J979" s="2177"/>
      <c r="K979" s="2177"/>
      <c r="L979" s="2177"/>
      <c r="M979" s="2177"/>
      <c r="N979" s="2177"/>
      <c r="O979" s="2177"/>
      <c r="P979" s="2177"/>
      <c r="Q979" s="2177"/>
    </row>
    <row r="980" spans="1:17" ht="15.75" customHeight="1">
      <c r="A980" s="2174"/>
      <c r="B980" s="2175"/>
      <c r="C980" s="2176"/>
      <c r="D980" s="2176"/>
      <c r="E980" s="2177"/>
      <c r="F980" s="2177"/>
      <c r="G980" s="2177"/>
      <c r="H980" s="2177"/>
      <c r="I980" s="2177"/>
      <c r="J980" s="2177"/>
      <c r="K980" s="2177"/>
      <c r="L980" s="2177"/>
      <c r="M980" s="2177"/>
      <c r="N980" s="2177"/>
      <c r="O980" s="2177"/>
      <c r="P980" s="2177"/>
      <c r="Q980" s="2177"/>
    </row>
    <row r="981" spans="1:17" ht="15.75" customHeight="1">
      <c r="A981" s="2174"/>
      <c r="B981" s="2175"/>
      <c r="C981" s="2176"/>
      <c r="D981" s="2176"/>
      <c r="E981" s="2177"/>
      <c r="F981" s="2177"/>
      <c r="G981" s="2177"/>
      <c r="H981" s="2177"/>
      <c r="I981" s="2177"/>
      <c r="J981" s="2177"/>
      <c r="K981" s="2177"/>
      <c r="L981" s="2177"/>
      <c r="M981" s="2177"/>
      <c r="N981" s="2177"/>
      <c r="O981" s="2177"/>
      <c r="P981" s="2177"/>
      <c r="Q981" s="2177"/>
    </row>
    <row r="982" spans="1:17" ht="15.75" customHeight="1">
      <c r="A982" s="2174"/>
      <c r="B982" s="2175"/>
      <c r="C982" s="2176"/>
      <c r="D982" s="2176"/>
      <c r="E982" s="2177"/>
      <c r="F982" s="2177"/>
      <c r="G982" s="2177"/>
      <c r="H982" s="2177"/>
      <c r="I982" s="2177"/>
      <c r="J982" s="2177"/>
      <c r="K982" s="2177"/>
      <c r="L982" s="2177"/>
      <c r="M982" s="2177"/>
      <c r="N982" s="2177"/>
      <c r="O982" s="2177"/>
      <c r="P982" s="2177"/>
      <c r="Q982" s="2177"/>
    </row>
    <row r="983" spans="1:17" ht="15.75" customHeight="1">
      <c r="A983" s="2174"/>
      <c r="B983" s="2175"/>
      <c r="C983" s="2176"/>
      <c r="D983" s="2176"/>
      <c r="E983" s="2177"/>
      <c r="F983" s="2177"/>
      <c r="G983" s="2177"/>
      <c r="H983" s="2177"/>
      <c r="I983" s="2177"/>
      <c r="J983" s="2177"/>
      <c r="K983" s="2177"/>
      <c r="L983" s="2177"/>
      <c r="M983" s="2177"/>
      <c r="N983" s="2177"/>
      <c r="O983" s="2177"/>
      <c r="P983" s="2177"/>
      <c r="Q983" s="2177"/>
    </row>
    <row r="984" spans="1:17" ht="15.75" customHeight="1">
      <c r="A984" s="2174"/>
      <c r="B984" s="2175"/>
      <c r="C984" s="2176"/>
      <c r="D984" s="2176"/>
      <c r="E984" s="2177"/>
      <c r="F984" s="2177"/>
      <c r="G984" s="2177"/>
      <c r="H984" s="2177"/>
      <c r="I984" s="2177"/>
      <c r="J984" s="2177"/>
      <c r="K984" s="2177"/>
      <c r="L984" s="2177"/>
      <c r="M984" s="2177"/>
      <c r="N984" s="2177"/>
      <c r="O984" s="2177"/>
      <c r="P984" s="2177"/>
      <c r="Q984" s="2177"/>
    </row>
    <row r="985" spans="1:17" ht="15.75" customHeight="1">
      <c r="A985" s="2174"/>
      <c r="B985" s="2175"/>
      <c r="C985" s="2176"/>
      <c r="D985" s="2176"/>
      <c r="E985" s="2177"/>
      <c r="F985" s="2177"/>
      <c r="G985" s="2177"/>
      <c r="H985" s="2177"/>
      <c r="I985" s="2177"/>
      <c r="J985" s="2177"/>
      <c r="K985" s="2177"/>
      <c r="L985" s="2177"/>
      <c r="M985" s="2177"/>
      <c r="N985" s="2177"/>
      <c r="O985" s="2177"/>
      <c r="P985" s="2177"/>
      <c r="Q985" s="2177"/>
    </row>
    <row r="986" spans="1:17" ht="15.75" customHeight="1">
      <c r="A986" s="2174"/>
      <c r="B986" s="2175"/>
      <c r="C986" s="2176"/>
      <c r="D986" s="2176"/>
      <c r="E986" s="2177"/>
      <c r="F986" s="2177"/>
      <c r="G986" s="2177"/>
      <c r="H986" s="2177"/>
      <c r="I986" s="2177"/>
      <c r="J986" s="2177"/>
      <c r="K986" s="2177"/>
      <c r="L986" s="2177"/>
      <c r="M986" s="2177"/>
      <c r="N986" s="2177"/>
      <c r="O986" s="2177"/>
      <c r="P986" s="2177"/>
      <c r="Q986" s="2177"/>
    </row>
    <row r="987" spans="1:17" ht="15.75" customHeight="1">
      <c r="A987" s="2174"/>
      <c r="B987" s="2175"/>
      <c r="C987" s="2176"/>
      <c r="D987" s="2176"/>
      <c r="E987" s="2177"/>
      <c r="F987" s="2177"/>
      <c r="G987" s="2177"/>
      <c r="H987" s="2177"/>
      <c r="I987" s="2177"/>
      <c r="J987" s="2177"/>
      <c r="K987" s="2177"/>
      <c r="L987" s="2177"/>
      <c r="M987" s="2177"/>
      <c r="N987" s="2177"/>
      <c r="O987" s="2177"/>
      <c r="P987" s="2177"/>
      <c r="Q987" s="2177"/>
    </row>
    <row r="988" spans="1:17" ht="15.75" customHeight="1">
      <c r="A988" s="2174"/>
      <c r="B988" s="2175"/>
      <c r="C988" s="2176"/>
      <c r="D988" s="2176"/>
      <c r="E988" s="2177"/>
      <c r="F988" s="2177"/>
      <c r="G988" s="2177"/>
      <c r="H988" s="2177"/>
      <c r="I988" s="2177"/>
      <c r="J988" s="2177"/>
      <c r="K988" s="2177"/>
      <c r="L988" s="2177"/>
      <c r="M988" s="2177"/>
      <c r="N988" s="2177"/>
      <c r="O988" s="2177"/>
      <c r="P988" s="2177"/>
      <c r="Q988" s="2177"/>
    </row>
    <row r="989" spans="1:17" ht="15.75" customHeight="1">
      <c r="A989" s="2174"/>
      <c r="B989" s="2175"/>
      <c r="C989" s="2176"/>
      <c r="D989" s="2176"/>
      <c r="E989" s="2177"/>
      <c r="F989" s="2177"/>
      <c r="G989" s="2177"/>
      <c r="H989" s="2177"/>
      <c r="I989" s="2177"/>
      <c r="J989" s="2177"/>
      <c r="K989" s="2177"/>
      <c r="L989" s="2177"/>
      <c r="M989" s="2177"/>
      <c r="N989" s="2177"/>
      <c r="O989" s="2177"/>
      <c r="P989" s="2177"/>
      <c r="Q989" s="2177"/>
    </row>
    <row r="990" spans="1:17" ht="15.75" customHeight="1">
      <c r="A990" s="2174"/>
      <c r="B990" s="2175"/>
      <c r="C990" s="2176"/>
      <c r="D990" s="2176"/>
      <c r="E990" s="2177"/>
      <c r="F990" s="2177"/>
      <c r="G990" s="2177"/>
      <c r="H990" s="2177"/>
      <c r="I990" s="2177"/>
      <c r="J990" s="2177"/>
      <c r="K990" s="2177"/>
      <c r="L990" s="2177"/>
      <c r="M990" s="2177"/>
      <c r="N990" s="2177"/>
      <c r="O990" s="2177"/>
      <c r="P990" s="2177"/>
      <c r="Q990" s="2177"/>
    </row>
    <row r="991" spans="1:17" ht="15.75" customHeight="1">
      <c r="A991" s="2174"/>
      <c r="B991" s="2175"/>
      <c r="C991" s="2176"/>
      <c r="D991" s="2176"/>
      <c r="E991" s="2177"/>
      <c r="F991" s="2177"/>
      <c r="G991" s="2177"/>
      <c r="H991" s="2177"/>
      <c r="I991" s="2177"/>
      <c r="J991" s="2177"/>
      <c r="K991" s="2177"/>
      <c r="L991" s="2177"/>
      <c r="M991" s="2177"/>
      <c r="N991" s="2177"/>
      <c r="O991" s="2177"/>
      <c r="P991" s="2177"/>
      <c r="Q991" s="2177"/>
    </row>
    <row r="992" spans="1:17" ht="15.75" customHeight="1">
      <c r="A992" s="2174"/>
      <c r="B992" s="2175"/>
      <c r="C992" s="2176"/>
      <c r="D992" s="2176"/>
      <c r="E992" s="2177"/>
      <c r="F992" s="2177"/>
      <c r="G992" s="2177"/>
      <c r="H992" s="2177"/>
      <c r="I992" s="2177"/>
      <c r="J992" s="2177"/>
      <c r="K992" s="2177"/>
      <c r="L992" s="2177"/>
      <c r="M992" s="2177"/>
      <c r="N992" s="2177"/>
      <c r="O992" s="2177"/>
      <c r="P992" s="2177"/>
      <c r="Q992" s="2177"/>
    </row>
    <row r="993" spans="1:17" ht="15.75" customHeight="1">
      <c r="A993" s="2174"/>
      <c r="B993" s="2175"/>
      <c r="C993" s="2176"/>
      <c r="D993" s="2176"/>
      <c r="E993" s="2177"/>
      <c r="F993" s="2177"/>
      <c r="G993" s="2177"/>
      <c r="H993" s="2177"/>
      <c r="I993" s="2177"/>
      <c r="J993" s="2177"/>
      <c r="K993" s="2177"/>
      <c r="L993" s="2177"/>
      <c r="M993" s="2177"/>
      <c r="N993" s="2177"/>
      <c r="O993" s="2177"/>
      <c r="P993" s="2177"/>
      <c r="Q993" s="2177"/>
    </row>
    <row r="994" spans="1:17" ht="15.75" customHeight="1">
      <c r="A994" s="2174"/>
      <c r="B994" s="2175"/>
      <c r="C994" s="2176"/>
      <c r="D994" s="2176"/>
      <c r="E994" s="2177"/>
      <c r="F994" s="2177"/>
      <c r="G994" s="2177"/>
      <c r="H994" s="2177"/>
      <c r="I994" s="2177"/>
      <c r="J994" s="2177"/>
      <c r="K994" s="2177"/>
      <c r="L994" s="2177"/>
      <c r="M994" s="2177"/>
      <c r="N994" s="2177"/>
      <c r="O994" s="2177"/>
      <c r="P994" s="2177"/>
      <c r="Q994" s="2177"/>
    </row>
    <row r="995" spans="1:17" ht="15.75" customHeight="1">
      <c r="A995" s="2174"/>
      <c r="B995" s="2175"/>
      <c r="C995" s="2176"/>
      <c r="D995" s="2176"/>
      <c r="E995" s="2177"/>
      <c r="F995" s="2177"/>
      <c r="G995" s="2177"/>
      <c r="H995" s="2177"/>
      <c r="I995" s="2177"/>
      <c r="J995" s="2177"/>
      <c r="K995" s="2177"/>
      <c r="L995" s="2177"/>
      <c r="M995" s="2177"/>
      <c r="N995" s="2177"/>
      <c r="O995" s="2177"/>
      <c r="P995" s="2177"/>
      <c r="Q995" s="2177"/>
    </row>
    <row r="996" spans="1:17" ht="15.75" customHeight="1">
      <c r="A996" s="2174"/>
      <c r="B996" s="2175"/>
      <c r="C996" s="2176"/>
      <c r="D996" s="2176"/>
      <c r="E996" s="2177"/>
      <c r="F996" s="2177"/>
      <c r="G996" s="2177"/>
      <c r="H996" s="2177"/>
      <c r="I996" s="2177"/>
      <c r="J996" s="2177"/>
      <c r="K996" s="2177"/>
      <c r="L996" s="2177"/>
      <c r="M996" s="2177"/>
      <c r="N996" s="2177"/>
      <c r="O996" s="2177"/>
      <c r="P996" s="2177"/>
      <c r="Q996" s="2177"/>
    </row>
    <row r="997" spans="1:17" ht="15.75" customHeight="1">
      <c r="A997" s="2174"/>
      <c r="B997" s="2175"/>
      <c r="C997" s="2176"/>
      <c r="D997" s="2176"/>
      <c r="E997" s="2177"/>
      <c r="F997" s="2177"/>
      <c r="G997" s="2177"/>
      <c r="H997" s="2177"/>
      <c r="I997" s="2177"/>
      <c r="J997" s="2177"/>
      <c r="K997" s="2177"/>
      <c r="L997" s="2177"/>
      <c r="M997" s="2177"/>
      <c r="N997" s="2177"/>
      <c r="O997" s="2177"/>
      <c r="P997" s="2177"/>
      <c r="Q997" s="2177"/>
    </row>
    <row r="998" spans="1:17" ht="15.75" customHeight="1">
      <c r="A998" s="2174"/>
      <c r="B998" s="2175"/>
      <c r="C998" s="2176"/>
      <c r="D998" s="2176"/>
      <c r="E998" s="2177"/>
      <c r="F998" s="2177"/>
      <c r="G998" s="2177"/>
      <c r="H998" s="2177"/>
      <c r="I998" s="2177"/>
      <c r="J998" s="2177"/>
      <c r="K998" s="2177"/>
      <c r="L998" s="2177"/>
      <c r="M998" s="2177"/>
      <c r="N998" s="2177"/>
      <c r="O998" s="2177"/>
      <c r="P998" s="2177"/>
      <c r="Q998" s="2177"/>
    </row>
    <row r="999" spans="1:17" ht="15.75" customHeight="1">
      <c r="A999" s="2174"/>
      <c r="B999" s="2175"/>
      <c r="C999" s="2176"/>
      <c r="D999" s="2176"/>
      <c r="E999" s="2177"/>
      <c r="F999" s="2177"/>
      <c r="G999" s="2177"/>
      <c r="H999" s="2177"/>
      <c r="I999" s="2177"/>
      <c r="J999" s="2177"/>
      <c r="K999" s="2177"/>
      <c r="L999" s="2177"/>
      <c r="M999" s="2177"/>
      <c r="N999" s="2177"/>
      <c r="O999" s="2177"/>
      <c r="P999" s="2177"/>
      <c r="Q999" s="2177"/>
    </row>
    <row r="1000" spans="1:17" ht="15.75" customHeight="1">
      <c r="A1000" s="2174"/>
      <c r="B1000" s="2175"/>
      <c r="C1000" s="2176"/>
      <c r="D1000" s="2176"/>
      <c r="E1000" s="2177"/>
      <c r="F1000" s="2177"/>
      <c r="G1000" s="2177"/>
      <c r="H1000" s="2177"/>
      <c r="I1000" s="2177"/>
      <c r="J1000" s="2177"/>
      <c r="K1000" s="2177"/>
      <c r="L1000" s="2177"/>
      <c r="M1000" s="2177"/>
      <c r="N1000" s="2177"/>
      <c r="O1000" s="2177"/>
      <c r="P1000" s="2177"/>
      <c r="Q1000" s="2177"/>
    </row>
    <row r="1001" spans="1:17" ht="15.75" customHeight="1">
      <c r="A1001" s="2174"/>
      <c r="B1001" s="2175"/>
      <c r="C1001" s="2176"/>
      <c r="D1001" s="2176"/>
      <c r="E1001" s="2177"/>
      <c r="F1001" s="2177"/>
      <c r="G1001" s="2177"/>
      <c r="H1001" s="2177"/>
      <c r="I1001" s="2177"/>
      <c r="J1001" s="2177"/>
      <c r="K1001" s="2177"/>
      <c r="L1001" s="2177"/>
      <c r="M1001" s="2177"/>
      <c r="N1001" s="2177"/>
      <c r="O1001" s="2177"/>
      <c r="P1001" s="2177"/>
      <c r="Q1001" s="2177"/>
    </row>
    <row r="1002" spans="1:17" ht="15.75" customHeight="1">
      <c r="A1002" s="2174"/>
      <c r="B1002" s="2175"/>
      <c r="C1002" s="2176"/>
      <c r="D1002" s="2176"/>
      <c r="E1002" s="2177"/>
      <c r="F1002" s="2177"/>
      <c r="G1002" s="2177"/>
      <c r="H1002" s="2177"/>
      <c r="I1002" s="2177"/>
      <c r="J1002" s="2177"/>
      <c r="K1002" s="2177"/>
      <c r="L1002" s="2177"/>
      <c r="M1002" s="2177"/>
      <c r="N1002" s="2177"/>
      <c r="O1002" s="2177"/>
      <c r="P1002" s="2177"/>
      <c r="Q1002" s="2177"/>
    </row>
    <row r="1003" spans="1:17" ht="15.75" customHeight="1">
      <c r="A1003" s="2174"/>
      <c r="B1003" s="2175"/>
      <c r="C1003" s="2176"/>
      <c r="D1003" s="2176"/>
      <c r="E1003" s="2177"/>
      <c r="F1003" s="2177"/>
      <c r="G1003" s="2177"/>
      <c r="H1003" s="2177"/>
      <c r="I1003" s="2177"/>
      <c r="J1003" s="2177"/>
      <c r="K1003" s="2177"/>
      <c r="L1003" s="2177"/>
      <c r="M1003" s="2177"/>
      <c r="N1003" s="2177"/>
      <c r="O1003" s="2177"/>
      <c r="P1003" s="2177"/>
      <c r="Q1003" s="2177"/>
    </row>
    <row r="1004" spans="1:17" ht="15.75" customHeight="1">
      <c r="A1004" s="2174"/>
      <c r="B1004" s="2175"/>
      <c r="C1004" s="2176"/>
      <c r="D1004" s="2176"/>
      <c r="E1004" s="2177"/>
      <c r="F1004" s="2177"/>
      <c r="G1004" s="2177"/>
      <c r="H1004" s="2177"/>
      <c r="I1004" s="2177"/>
      <c r="J1004" s="2177"/>
      <c r="K1004" s="2177"/>
      <c r="L1004" s="2177"/>
      <c r="M1004" s="2177"/>
      <c r="N1004" s="2177"/>
      <c r="O1004" s="2177"/>
      <c r="P1004" s="2177"/>
      <c r="Q1004" s="2177"/>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5:L125"/>
    <mergeCell ref="J7:L7"/>
    <mergeCell ref="M7:M8"/>
    <mergeCell ref="N7:N8"/>
    <mergeCell ref="O7:O8"/>
    <mergeCell ref="O121:R121"/>
    <mergeCell ref="O122:R122"/>
    <mergeCell ref="B123:L123"/>
    <mergeCell ref="B124:L124"/>
    <mergeCell ref="P7:P8"/>
    <mergeCell ref="Q7:Q8"/>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546875" defaultRowHeight="14.4"/>
  <cols>
    <col min="2" max="2" width="29.33203125" customWidth="1"/>
  </cols>
  <sheetData>
    <row r="1" spans="1:20" ht="15.6">
      <c r="A1" s="2413" t="s">
        <v>699</v>
      </c>
      <c r="B1" s="2388"/>
      <c r="C1" s="2388"/>
      <c r="D1" s="1975"/>
      <c r="E1" s="1975"/>
      <c r="F1" s="1975"/>
      <c r="G1" s="1975"/>
      <c r="H1" s="1975"/>
      <c r="I1" s="1976"/>
      <c r="J1" s="2414"/>
      <c r="K1" s="2388"/>
      <c r="L1" s="2388"/>
      <c r="M1" s="2388"/>
      <c r="N1" s="2388"/>
      <c r="O1" s="2388"/>
      <c r="P1" s="1976"/>
      <c r="Q1" s="1976"/>
      <c r="R1" s="1977" t="s">
        <v>210</v>
      </c>
      <c r="S1" s="1978"/>
      <c r="T1" s="1976"/>
    </row>
    <row r="2" spans="1:20">
      <c r="A2" s="2415" t="s">
        <v>2199</v>
      </c>
      <c r="B2" s="2388"/>
      <c r="C2" s="2388"/>
      <c r="D2" s="1979"/>
      <c r="E2" s="1979"/>
      <c r="F2" s="1979"/>
      <c r="G2" s="1979"/>
      <c r="H2" s="1979"/>
      <c r="I2" s="1976"/>
      <c r="J2" s="2414"/>
      <c r="K2" s="2388"/>
      <c r="L2" s="2388"/>
      <c r="M2" s="2388"/>
      <c r="N2" s="2388"/>
      <c r="O2" s="2388"/>
      <c r="P2" s="1976"/>
      <c r="Q2" s="1976"/>
      <c r="R2" s="1976"/>
      <c r="S2" s="1978"/>
      <c r="T2" s="1976"/>
    </row>
    <row r="3" spans="1:20" ht="15.6">
      <c r="A3" s="2416" t="s">
        <v>2054</v>
      </c>
      <c r="B3" s="2388"/>
      <c r="C3" s="2388"/>
      <c r="D3" s="2388"/>
      <c r="E3" s="2388"/>
      <c r="F3" s="2388"/>
      <c r="G3" s="2388"/>
      <c r="H3" s="2388"/>
      <c r="I3" s="2388"/>
      <c r="J3" s="2388"/>
      <c r="K3" s="2388"/>
      <c r="L3" s="2388"/>
      <c r="M3" s="2388"/>
      <c r="N3" s="2388"/>
      <c r="O3" s="2388"/>
      <c r="P3" s="2388"/>
      <c r="Q3" s="2388"/>
      <c r="R3" s="2388"/>
      <c r="S3" s="1978"/>
      <c r="T3" s="1976"/>
    </row>
    <row r="4" spans="1:20" ht="15.6">
      <c r="A4" s="2412" t="s">
        <v>212</v>
      </c>
      <c r="B4" s="2388"/>
      <c r="C4" s="2388"/>
      <c r="D4" s="2388"/>
      <c r="E4" s="2388"/>
      <c r="F4" s="2388"/>
      <c r="G4" s="2388"/>
      <c r="H4" s="2388"/>
      <c r="I4" s="2388"/>
      <c r="J4" s="2388"/>
      <c r="K4" s="2388"/>
      <c r="L4" s="2388"/>
      <c r="M4" s="2388"/>
      <c r="N4" s="2388"/>
      <c r="O4" s="2388"/>
      <c r="P4" s="2388"/>
      <c r="Q4" s="2388"/>
      <c r="R4" s="2388"/>
      <c r="S4" s="1978"/>
      <c r="T4" s="1976"/>
    </row>
    <row r="5" spans="1:20" ht="15.6">
      <c r="A5" s="2417" t="s">
        <v>1887</v>
      </c>
      <c r="B5" s="2388"/>
      <c r="C5" s="2388"/>
      <c r="D5" s="2388"/>
      <c r="E5" s="2388"/>
      <c r="F5" s="2388"/>
      <c r="G5" s="2388"/>
      <c r="H5" s="2388"/>
      <c r="I5" s="2388"/>
      <c r="J5" s="2388"/>
      <c r="K5" s="2388"/>
      <c r="L5" s="2388"/>
      <c r="M5" s="2388"/>
      <c r="N5" s="2388"/>
      <c r="O5" s="2388"/>
      <c r="P5" s="2388"/>
      <c r="Q5" s="2388"/>
      <c r="R5" s="2388"/>
      <c r="S5" s="1978"/>
      <c r="T5" s="1976"/>
    </row>
    <row r="6" spans="1:20">
      <c r="A6" s="1980"/>
      <c r="B6" s="1981"/>
      <c r="C6" s="1980"/>
      <c r="D6" s="1980"/>
      <c r="E6" s="1980"/>
      <c r="F6" s="1980"/>
      <c r="G6" s="1980"/>
      <c r="H6" s="1980"/>
      <c r="I6" s="1980"/>
      <c r="J6" s="1982"/>
      <c r="K6" s="1980"/>
      <c r="L6" s="1980"/>
      <c r="M6" s="1980"/>
      <c r="N6" s="1980"/>
      <c r="O6" s="1980" t="s">
        <v>2055</v>
      </c>
      <c r="P6" s="1980"/>
      <c r="Q6" s="1980"/>
      <c r="R6" s="1980"/>
      <c r="S6" s="1978"/>
      <c r="T6" s="1976"/>
    </row>
    <row r="7" spans="1:20">
      <c r="A7" s="2406" t="s">
        <v>68</v>
      </c>
      <c r="B7" s="2406" t="s">
        <v>2056</v>
      </c>
      <c r="C7" s="2406" t="s">
        <v>215</v>
      </c>
      <c r="D7" s="2406" t="s">
        <v>216</v>
      </c>
      <c r="E7" s="2406" t="s">
        <v>217</v>
      </c>
      <c r="F7" s="2406" t="s">
        <v>218</v>
      </c>
      <c r="G7" s="2406" t="s">
        <v>219</v>
      </c>
      <c r="H7" s="2404" t="s">
        <v>220</v>
      </c>
      <c r="I7" s="2406" t="s">
        <v>221</v>
      </c>
      <c r="J7" s="2409" t="s">
        <v>222</v>
      </c>
      <c r="K7" s="2410"/>
      <c r="L7" s="2411"/>
      <c r="M7" s="2406" t="s">
        <v>223</v>
      </c>
      <c r="N7" s="2406" t="s">
        <v>224</v>
      </c>
      <c r="O7" s="2406" t="s">
        <v>225</v>
      </c>
      <c r="P7" s="2406" t="s">
        <v>226</v>
      </c>
      <c r="Q7" s="2406" t="s">
        <v>227</v>
      </c>
      <c r="R7" s="2407" t="s">
        <v>7</v>
      </c>
      <c r="S7" s="1978"/>
      <c r="T7" s="1976"/>
    </row>
    <row r="8" spans="1:20" ht="55.8">
      <c r="A8" s="2405"/>
      <c r="B8" s="2405"/>
      <c r="C8" s="2405"/>
      <c r="D8" s="2405"/>
      <c r="E8" s="2405"/>
      <c r="F8" s="2405"/>
      <c r="G8" s="2405"/>
      <c r="H8" s="2405"/>
      <c r="I8" s="2405"/>
      <c r="J8" s="1983" t="s">
        <v>228</v>
      </c>
      <c r="K8" s="1983" t="s">
        <v>229</v>
      </c>
      <c r="L8" s="1983" t="s">
        <v>230</v>
      </c>
      <c r="M8" s="2405"/>
      <c r="N8" s="2405"/>
      <c r="O8" s="2405"/>
      <c r="P8" s="2405"/>
      <c r="Q8" s="2405"/>
      <c r="R8" s="2408"/>
      <c r="S8" s="1978" t="s">
        <v>2200</v>
      </c>
      <c r="T8" s="1976"/>
    </row>
    <row r="9" spans="1:20" ht="28.2">
      <c r="A9" s="1984" t="s">
        <v>231</v>
      </c>
      <c r="B9" s="1985" t="s">
        <v>232</v>
      </c>
      <c r="C9" s="1984" t="s">
        <v>233</v>
      </c>
      <c r="D9" s="1984" t="s">
        <v>234</v>
      </c>
      <c r="E9" s="1984" t="s">
        <v>235</v>
      </c>
      <c r="F9" s="1984" t="s">
        <v>236</v>
      </c>
      <c r="G9" s="1984" t="s">
        <v>237</v>
      </c>
      <c r="H9" s="1984" t="s">
        <v>2201</v>
      </c>
      <c r="I9" s="1986" t="s">
        <v>1757</v>
      </c>
      <c r="J9" s="1984" t="s">
        <v>238</v>
      </c>
      <c r="K9" s="1984" t="s">
        <v>239</v>
      </c>
      <c r="L9" s="1984" t="s">
        <v>240</v>
      </c>
      <c r="M9" s="1984" t="s">
        <v>241</v>
      </c>
      <c r="N9" s="1984" t="s">
        <v>242</v>
      </c>
      <c r="O9" s="1984" t="s">
        <v>243</v>
      </c>
      <c r="P9" s="1984" t="s">
        <v>244</v>
      </c>
      <c r="Q9" s="1984" t="s">
        <v>245</v>
      </c>
      <c r="R9" s="1984" t="s">
        <v>246</v>
      </c>
      <c r="S9" s="1987"/>
      <c r="T9" s="1988"/>
    </row>
    <row r="10" spans="1:20" ht="28.2">
      <c r="A10" s="1989" t="s">
        <v>79</v>
      </c>
      <c r="B10" s="1990" t="s">
        <v>1890</v>
      </c>
      <c r="C10" s="1991"/>
      <c r="D10" s="1991"/>
      <c r="E10" s="1991"/>
      <c r="F10" s="1991"/>
      <c r="G10" s="1991"/>
      <c r="H10" s="1991"/>
      <c r="I10" s="1991"/>
      <c r="J10" s="1992"/>
      <c r="K10" s="1991"/>
      <c r="L10" s="1991"/>
      <c r="M10" s="1991"/>
      <c r="N10" s="1991"/>
      <c r="O10" s="1991"/>
      <c r="P10" s="1991"/>
      <c r="Q10" s="1991"/>
      <c r="R10" s="1991"/>
      <c r="S10" s="1978"/>
      <c r="T10" s="1976"/>
    </row>
    <row r="11" spans="1:20" ht="28.2">
      <c r="A11" s="1993" t="s">
        <v>81</v>
      </c>
      <c r="B11" s="1994" t="s">
        <v>247</v>
      </c>
      <c r="C11" s="1995"/>
      <c r="D11" s="1995"/>
      <c r="E11" s="1995"/>
      <c r="F11" s="1995"/>
      <c r="G11" s="1995"/>
      <c r="H11" s="1995"/>
      <c r="I11" s="1995"/>
      <c r="J11" s="1996"/>
      <c r="K11" s="1995"/>
      <c r="L11" s="1995"/>
      <c r="M11" s="1995"/>
      <c r="N11" s="1995"/>
      <c r="O11" s="1995"/>
      <c r="P11" s="1995"/>
      <c r="Q11" s="1995"/>
      <c r="R11" s="1995"/>
      <c r="S11" s="1978"/>
      <c r="T11" s="1976"/>
    </row>
    <row r="12" spans="1:20">
      <c r="A12" s="1997">
        <v>1</v>
      </c>
      <c r="B12" s="1998" t="s">
        <v>248</v>
      </c>
      <c r="C12" s="1999"/>
      <c r="D12" s="1999"/>
      <c r="E12" s="1999"/>
      <c r="F12" s="1999"/>
      <c r="G12" s="1999"/>
      <c r="H12" s="1999"/>
      <c r="I12" s="1999"/>
      <c r="J12" s="2000"/>
      <c r="K12" s="1999"/>
      <c r="L12" s="1999"/>
      <c r="M12" s="1999"/>
      <c r="N12" s="1999"/>
      <c r="O12" s="1999"/>
      <c r="P12" s="1999"/>
      <c r="Q12" s="1999"/>
      <c r="R12" s="1999"/>
      <c r="S12" s="1978"/>
      <c r="T12" s="1976"/>
    </row>
    <row r="13" spans="1:20">
      <c r="A13" s="2001" t="s">
        <v>249</v>
      </c>
      <c r="B13" s="2002" t="s">
        <v>2061</v>
      </c>
      <c r="C13" s="1980"/>
      <c r="D13" s="1980"/>
      <c r="E13" s="1980"/>
      <c r="F13" s="1980"/>
      <c r="G13" s="1980"/>
      <c r="H13" s="1980"/>
      <c r="I13" s="1980"/>
      <c r="J13" s="2003"/>
      <c r="K13" s="2004"/>
      <c r="L13" s="2004"/>
      <c r="M13" s="2004"/>
      <c r="N13" s="2004"/>
      <c r="O13" s="2004"/>
      <c r="P13" s="2004"/>
      <c r="Q13" s="2004"/>
      <c r="R13" s="2004"/>
      <c r="S13" s="2005"/>
      <c r="T13" s="2006"/>
    </row>
    <row r="14" spans="1:20" ht="41.4">
      <c r="A14" s="2007"/>
      <c r="B14" s="2008" t="s">
        <v>2202</v>
      </c>
      <c r="C14" s="2009">
        <v>1</v>
      </c>
      <c r="D14" s="2009">
        <v>1</v>
      </c>
      <c r="E14" s="2009">
        <v>12</v>
      </c>
      <c r="F14" s="2009">
        <v>1</v>
      </c>
      <c r="G14" s="2009">
        <v>20</v>
      </c>
      <c r="H14" s="2009">
        <f>C14*D14*E14*F14</f>
        <v>12</v>
      </c>
      <c r="I14" s="2010">
        <f>C14*E14*F14</f>
        <v>12</v>
      </c>
      <c r="J14" s="2011">
        <f>E14*15</f>
        <v>180</v>
      </c>
      <c r="K14" s="2012"/>
      <c r="L14" s="2012"/>
      <c r="M14" s="2012"/>
      <c r="N14" s="2012"/>
      <c r="O14" s="2012"/>
      <c r="P14" s="2012"/>
      <c r="Q14" s="2012"/>
      <c r="R14" s="2012"/>
      <c r="S14" s="2013" t="s">
        <v>2203</v>
      </c>
      <c r="T14" s="2014" t="s">
        <v>2204</v>
      </c>
    </row>
    <row r="15" spans="1:20" ht="27.6">
      <c r="A15" s="2015" t="s">
        <v>253</v>
      </c>
      <c r="B15" s="2016" t="s">
        <v>2205</v>
      </c>
      <c r="C15" s="2009">
        <v>2</v>
      </c>
      <c r="D15" s="2009">
        <v>1</v>
      </c>
      <c r="E15" s="2009">
        <v>3</v>
      </c>
      <c r="F15" s="2009">
        <v>1</v>
      </c>
      <c r="G15" s="2009">
        <v>80</v>
      </c>
      <c r="H15" s="2009">
        <f t="shared" ref="H15:H22" si="0">C15*D15*E15*F15</f>
        <v>6</v>
      </c>
      <c r="I15" s="2010">
        <f t="shared" ref="I15:I22" si="1">C15*E15*F15</f>
        <v>6</v>
      </c>
      <c r="J15" s="2011">
        <f>E15*C15*16.5</f>
        <v>99</v>
      </c>
      <c r="K15" s="2012"/>
      <c r="L15" s="2012"/>
      <c r="M15" s="2012"/>
      <c r="N15" s="2012"/>
      <c r="O15" s="2012"/>
      <c r="P15" s="2012"/>
      <c r="Q15" s="2012"/>
      <c r="R15" s="2012"/>
      <c r="S15" s="2013" t="s">
        <v>2203</v>
      </c>
      <c r="T15" s="2014" t="s">
        <v>2204</v>
      </c>
    </row>
    <row r="16" spans="1:20" ht="27.6">
      <c r="A16" s="2017" t="s">
        <v>254</v>
      </c>
      <c r="B16" s="2016" t="s">
        <v>2206</v>
      </c>
      <c r="C16" s="2018">
        <v>2</v>
      </c>
      <c r="D16" s="2018">
        <v>1</v>
      </c>
      <c r="E16" s="2018">
        <v>3</v>
      </c>
      <c r="F16" s="2018">
        <v>1</v>
      </c>
      <c r="G16" s="2018">
        <v>80</v>
      </c>
      <c r="H16" s="2009">
        <f t="shared" si="0"/>
        <v>6</v>
      </c>
      <c r="I16" s="2010">
        <f t="shared" si="1"/>
        <v>6</v>
      </c>
      <c r="J16" s="2011">
        <f t="shared" ref="J16:J22" si="2">E16*C16*16.5</f>
        <v>99</v>
      </c>
      <c r="K16" s="2012"/>
      <c r="L16" s="2012"/>
      <c r="M16" s="2012"/>
      <c r="N16" s="2012"/>
      <c r="O16" s="2012"/>
      <c r="P16" s="2012"/>
      <c r="Q16" s="2012"/>
      <c r="R16" s="2012"/>
      <c r="S16" s="2013"/>
      <c r="T16" s="2014"/>
    </row>
    <row r="17" spans="1:20">
      <c r="A17" s="2017" t="s">
        <v>255</v>
      </c>
      <c r="B17" s="2019" t="s">
        <v>2207</v>
      </c>
      <c r="C17" s="2018">
        <v>1</v>
      </c>
      <c r="D17" s="2018">
        <v>1</v>
      </c>
      <c r="E17" s="2018">
        <v>3</v>
      </c>
      <c r="F17" s="2018">
        <v>1</v>
      </c>
      <c r="G17" s="2018">
        <v>45</v>
      </c>
      <c r="H17" s="2009">
        <f t="shared" si="0"/>
        <v>3</v>
      </c>
      <c r="I17" s="2010">
        <f t="shared" si="1"/>
        <v>3</v>
      </c>
      <c r="J17" s="2011">
        <f t="shared" si="2"/>
        <v>49.5</v>
      </c>
      <c r="K17" s="2012"/>
      <c r="L17" s="2012"/>
      <c r="M17" s="2012"/>
      <c r="N17" s="2012"/>
      <c r="O17" s="2012"/>
      <c r="P17" s="2012"/>
      <c r="Q17" s="2012"/>
      <c r="R17" s="2012" t="s">
        <v>2208</v>
      </c>
      <c r="S17" s="2013"/>
      <c r="T17" s="2014"/>
    </row>
    <row r="18" spans="1:20">
      <c r="A18" s="2017" t="s">
        <v>256</v>
      </c>
      <c r="B18" s="2019" t="s">
        <v>2209</v>
      </c>
      <c r="C18" s="2018">
        <v>1</v>
      </c>
      <c r="D18" s="2018">
        <v>0.5</v>
      </c>
      <c r="E18" s="2018">
        <v>1</v>
      </c>
      <c r="F18" s="2018">
        <v>1</v>
      </c>
      <c r="G18" s="2018">
        <v>5</v>
      </c>
      <c r="H18" s="2009">
        <f t="shared" si="0"/>
        <v>0.5</v>
      </c>
      <c r="I18" s="2010">
        <f t="shared" si="1"/>
        <v>1</v>
      </c>
      <c r="J18" s="2011">
        <f t="shared" si="2"/>
        <v>16.5</v>
      </c>
      <c r="K18" s="2012"/>
      <c r="L18" s="2012"/>
      <c r="M18" s="2012"/>
      <c r="N18" s="2012"/>
      <c r="O18" s="2012"/>
      <c r="P18" s="2012"/>
      <c r="Q18" s="2012"/>
      <c r="R18" s="2012" t="s">
        <v>2210</v>
      </c>
      <c r="S18" s="2013"/>
      <c r="T18" s="2014"/>
    </row>
    <row r="19" spans="1:20" ht="15.6">
      <c r="A19" s="2020" t="s">
        <v>257</v>
      </c>
      <c r="B19" s="2021" t="s">
        <v>2211</v>
      </c>
      <c r="C19" s="2022">
        <v>2</v>
      </c>
      <c r="D19" s="2022">
        <v>1</v>
      </c>
      <c r="E19" s="2022">
        <v>1</v>
      </c>
      <c r="F19" s="2022">
        <v>1</v>
      </c>
      <c r="G19" s="2022">
        <v>18</v>
      </c>
      <c r="H19" s="2009">
        <f t="shared" si="0"/>
        <v>2</v>
      </c>
      <c r="I19" s="2010">
        <f t="shared" si="1"/>
        <v>2</v>
      </c>
      <c r="J19" s="2011">
        <f t="shared" si="2"/>
        <v>33</v>
      </c>
      <c r="K19" s="2023"/>
      <c r="L19" s="2023"/>
      <c r="M19" s="2023"/>
      <c r="N19" s="2023"/>
      <c r="O19" s="2023"/>
      <c r="P19" s="2023"/>
      <c r="Q19" s="2023"/>
      <c r="R19" s="2023"/>
      <c r="S19" s="2024"/>
      <c r="T19" s="2025"/>
    </row>
    <row r="20" spans="1:20">
      <c r="A20" s="2026" t="s">
        <v>716</v>
      </c>
      <c r="B20" s="2027" t="s">
        <v>2212</v>
      </c>
      <c r="C20" s="2018">
        <v>4</v>
      </c>
      <c r="D20" s="2018">
        <v>1</v>
      </c>
      <c r="E20" s="2018">
        <v>1</v>
      </c>
      <c r="F20" s="2018">
        <v>1</v>
      </c>
      <c r="G20" s="2018">
        <v>60</v>
      </c>
      <c r="H20" s="2009">
        <f t="shared" si="0"/>
        <v>4</v>
      </c>
      <c r="I20" s="2010">
        <f t="shared" si="1"/>
        <v>4</v>
      </c>
      <c r="J20" s="2011">
        <f t="shared" si="2"/>
        <v>66</v>
      </c>
      <c r="K20" s="2012"/>
      <c r="L20" s="2012"/>
      <c r="M20" s="2012"/>
      <c r="N20" s="2012"/>
      <c r="O20" s="2012"/>
      <c r="P20" s="2012"/>
      <c r="Q20" s="2012"/>
      <c r="R20" s="2012" t="s">
        <v>2208</v>
      </c>
      <c r="S20" s="2013"/>
      <c r="T20" s="2014"/>
    </row>
    <row r="21" spans="1:20">
      <c r="A21" s="2028"/>
      <c r="B21" s="2029" t="s">
        <v>2213</v>
      </c>
      <c r="C21" s="2018">
        <v>5</v>
      </c>
      <c r="D21" s="2018">
        <v>1</v>
      </c>
      <c r="E21" s="2018">
        <v>1</v>
      </c>
      <c r="F21" s="2018">
        <v>1</v>
      </c>
      <c r="G21" s="2018">
        <v>18</v>
      </c>
      <c r="H21" s="2009">
        <f t="shared" si="0"/>
        <v>5</v>
      </c>
      <c r="I21" s="2010">
        <f t="shared" si="1"/>
        <v>5</v>
      </c>
      <c r="J21" s="2011">
        <f t="shared" si="2"/>
        <v>82.5</v>
      </c>
      <c r="K21" s="2012"/>
      <c r="L21" s="2012"/>
      <c r="M21" s="2012"/>
      <c r="N21" s="2012"/>
      <c r="O21" s="2012"/>
      <c r="P21" s="2012"/>
      <c r="Q21" s="2012"/>
      <c r="R21" s="2012"/>
      <c r="S21" s="2013"/>
      <c r="T21" s="2014"/>
    </row>
    <row r="22" spans="1:20">
      <c r="A22" s="2028" t="s">
        <v>2214</v>
      </c>
      <c r="B22" s="2029" t="s">
        <v>2215</v>
      </c>
      <c r="C22" s="2018">
        <v>1</v>
      </c>
      <c r="D22" s="2018">
        <v>1</v>
      </c>
      <c r="E22" s="2018">
        <v>3</v>
      </c>
      <c r="F22" s="2018">
        <v>1</v>
      </c>
      <c r="G22" s="2018">
        <v>60</v>
      </c>
      <c r="H22" s="2009">
        <f t="shared" si="0"/>
        <v>3</v>
      </c>
      <c r="I22" s="2010">
        <f t="shared" si="1"/>
        <v>3</v>
      </c>
      <c r="J22" s="2011">
        <f t="shared" si="2"/>
        <v>49.5</v>
      </c>
      <c r="K22" s="2012"/>
      <c r="L22" s="2012"/>
      <c r="M22" s="2012"/>
      <c r="N22" s="2012"/>
      <c r="O22" s="2012"/>
      <c r="P22" s="2012"/>
      <c r="Q22" s="2012"/>
      <c r="R22" s="2012"/>
      <c r="S22" s="2013"/>
      <c r="T22" s="2014"/>
    </row>
    <row r="23" spans="1:20" ht="27.6">
      <c r="A23" s="2030" t="s">
        <v>258</v>
      </c>
      <c r="B23" s="2002" t="s">
        <v>259</v>
      </c>
      <c r="C23" s="2031"/>
      <c r="D23" s="2031"/>
      <c r="E23" s="2031"/>
      <c r="F23" s="2031"/>
      <c r="G23" s="2031"/>
      <c r="H23" s="2031"/>
      <c r="I23" s="2031"/>
      <c r="J23" s="2003"/>
      <c r="K23" s="2004"/>
      <c r="L23" s="2004"/>
      <c r="M23" s="2004"/>
      <c r="N23" s="2004"/>
      <c r="O23" s="2004"/>
      <c r="P23" s="2004"/>
      <c r="Q23" s="2004"/>
      <c r="R23" s="2004"/>
      <c r="S23" s="2005"/>
      <c r="T23" s="2006"/>
    </row>
    <row r="24" spans="1:20">
      <c r="A24" s="2032">
        <v>2</v>
      </c>
      <c r="B24" s="2033" t="s">
        <v>265</v>
      </c>
      <c r="C24" s="2031"/>
      <c r="D24" s="2031"/>
      <c r="E24" s="2031"/>
      <c r="F24" s="2031"/>
      <c r="G24" s="2031"/>
      <c r="H24" s="2031"/>
      <c r="I24" s="2031"/>
      <c r="J24" s="2003"/>
      <c r="K24" s="2004"/>
      <c r="L24" s="2004"/>
      <c r="M24" s="2004"/>
      <c r="N24" s="2004"/>
      <c r="O24" s="2004"/>
      <c r="P24" s="2004"/>
      <c r="Q24" s="2004"/>
      <c r="R24" s="2004"/>
      <c r="S24" s="2005"/>
      <c r="T24" s="2006"/>
    </row>
    <row r="25" spans="1:20">
      <c r="A25" s="2030" t="s">
        <v>249</v>
      </c>
      <c r="B25" s="2034" t="s">
        <v>2216</v>
      </c>
      <c r="C25" s="1980"/>
      <c r="D25" s="1980"/>
      <c r="E25" s="1980"/>
      <c r="F25" s="1980"/>
      <c r="G25" s="1980"/>
      <c r="H25" s="1980"/>
      <c r="I25" s="1980"/>
      <c r="J25" s="2003"/>
      <c r="K25" s="2004"/>
      <c r="L25" s="2004"/>
      <c r="M25" s="2004"/>
      <c r="N25" s="2004"/>
      <c r="O25" s="2004"/>
      <c r="P25" s="2004"/>
      <c r="Q25" s="2004"/>
      <c r="R25" s="2004"/>
      <c r="S25" s="2005"/>
      <c r="T25" s="2006"/>
    </row>
    <row r="26" spans="1:20" ht="41.4">
      <c r="A26" s="2035" t="s">
        <v>251</v>
      </c>
      <c r="B26" s="2036" t="s">
        <v>2217</v>
      </c>
      <c r="C26" s="2037">
        <v>3</v>
      </c>
      <c r="D26" s="2037" t="s">
        <v>2218</v>
      </c>
      <c r="E26" s="2037">
        <v>2</v>
      </c>
      <c r="F26" s="2037">
        <v>1</v>
      </c>
      <c r="G26" s="2038">
        <v>7</v>
      </c>
      <c r="H26" s="2037">
        <v>9</v>
      </c>
      <c r="I26" s="1980">
        <v>6</v>
      </c>
      <c r="J26" s="2039">
        <f>E26*52.125</f>
        <v>104.25</v>
      </c>
      <c r="K26" s="2004"/>
      <c r="L26" s="2004"/>
      <c r="M26" s="2004"/>
      <c r="N26" s="2004"/>
      <c r="O26" s="2004"/>
      <c r="P26" s="2004"/>
      <c r="Q26" s="2004"/>
      <c r="R26" s="2004"/>
      <c r="S26" s="2005"/>
      <c r="T26" s="2006"/>
    </row>
    <row r="27" spans="1:20" ht="41.4">
      <c r="A27" s="2040" t="s">
        <v>253</v>
      </c>
      <c r="B27" s="2036" t="s">
        <v>2219</v>
      </c>
      <c r="C27" s="2037">
        <v>3</v>
      </c>
      <c r="D27" s="2037" t="s">
        <v>2218</v>
      </c>
      <c r="E27" s="2037">
        <v>2</v>
      </c>
      <c r="F27" s="2037">
        <v>1</v>
      </c>
      <c r="G27" s="2038">
        <v>7</v>
      </c>
      <c r="H27" s="2037">
        <v>9</v>
      </c>
      <c r="I27" s="1980">
        <v>6</v>
      </c>
      <c r="J27" s="2039">
        <f t="shared" ref="J27:J59" si="3">E27*52.125</f>
        <v>104.25</v>
      </c>
      <c r="K27" s="2004"/>
      <c r="L27" s="2004"/>
      <c r="M27" s="2004"/>
      <c r="N27" s="2004"/>
      <c r="O27" s="2004"/>
      <c r="P27" s="2004"/>
      <c r="Q27" s="2004"/>
      <c r="R27" s="2004"/>
      <c r="S27" s="2005"/>
      <c r="T27" s="2006"/>
    </row>
    <row r="28" spans="1:20" ht="41.4">
      <c r="A28" s="2035" t="s">
        <v>254</v>
      </c>
      <c r="B28" s="2036" t="s">
        <v>2220</v>
      </c>
      <c r="C28" s="2037">
        <v>3</v>
      </c>
      <c r="D28" s="2037" t="s">
        <v>2218</v>
      </c>
      <c r="E28" s="2037">
        <v>2</v>
      </c>
      <c r="F28" s="2037">
        <v>1</v>
      </c>
      <c r="G28" s="2038">
        <v>7</v>
      </c>
      <c r="H28" s="2037">
        <v>9</v>
      </c>
      <c r="I28" s="1980">
        <v>6</v>
      </c>
      <c r="J28" s="2039">
        <f t="shared" si="3"/>
        <v>104.25</v>
      </c>
      <c r="K28" s="2004"/>
      <c r="L28" s="2004"/>
      <c r="M28" s="2004"/>
      <c r="N28" s="2004"/>
      <c r="O28" s="2004"/>
      <c r="P28" s="2004"/>
      <c r="Q28" s="2004"/>
      <c r="R28" s="2004"/>
      <c r="S28" s="2005"/>
      <c r="T28" s="2006"/>
    </row>
    <row r="29" spans="1:20" ht="55.2">
      <c r="A29" s="2035" t="s">
        <v>255</v>
      </c>
      <c r="B29" s="2036" t="s">
        <v>2221</v>
      </c>
      <c r="C29" s="2037">
        <v>3</v>
      </c>
      <c r="D29" s="2037" t="s">
        <v>2218</v>
      </c>
      <c r="E29" s="2037">
        <v>2</v>
      </c>
      <c r="F29" s="2037">
        <v>1</v>
      </c>
      <c r="G29" s="2038">
        <v>7</v>
      </c>
      <c r="H29" s="2037">
        <v>9</v>
      </c>
      <c r="I29" s="1980">
        <v>6</v>
      </c>
      <c r="J29" s="2039">
        <f t="shared" si="3"/>
        <v>104.25</v>
      </c>
      <c r="K29" s="2004"/>
      <c r="L29" s="2004"/>
      <c r="M29" s="2004"/>
      <c r="N29" s="2004"/>
      <c r="O29" s="2004"/>
      <c r="P29" s="2004"/>
      <c r="Q29" s="2004"/>
      <c r="R29" s="2004"/>
      <c r="S29" s="2005"/>
      <c r="T29" s="2006"/>
    </row>
    <row r="30" spans="1:20" ht="55.2">
      <c r="A30" s="2040" t="s">
        <v>256</v>
      </c>
      <c r="B30" s="2041" t="s">
        <v>2222</v>
      </c>
      <c r="C30" s="2037">
        <v>3</v>
      </c>
      <c r="D30" s="2037" t="s">
        <v>2218</v>
      </c>
      <c r="E30" s="2037">
        <v>2</v>
      </c>
      <c r="F30" s="2037">
        <v>1</v>
      </c>
      <c r="G30" s="2038">
        <v>7</v>
      </c>
      <c r="H30" s="2037">
        <v>9</v>
      </c>
      <c r="I30" s="1980">
        <v>6</v>
      </c>
      <c r="J30" s="2039">
        <f t="shared" si="3"/>
        <v>104.25</v>
      </c>
      <c r="K30" s="2004"/>
      <c r="L30" s="2004"/>
      <c r="M30" s="2004"/>
      <c r="N30" s="2004"/>
      <c r="O30" s="2004"/>
      <c r="P30" s="2004"/>
      <c r="Q30" s="2004"/>
      <c r="R30" s="2004"/>
      <c r="S30" s="2005"/>
      <c r="T30" s="2006"/>
    </row>
    <row r="31" spans="1:20" ht="55.2">
      <c r="A31" s="2042" t="s">
        <v>257</v>
      </c>
      <c r="B31" s="2043" t="s">
        <v>2223</v>
      </c>
      <c r="C31" s="2037">
        <v>3</v>
      </c>
      <c r="D31" s="2037" t="s">
        <v>2218</v>
      </c>
      <c r="E31" s="2037">
        <v>2</v>
      </c>
      <c r="F31" s="2037">
        <v>1</v>
      </c>
      <c r="G31" s="2038">
        <v>7</v>
      </c>
      <c r="H31" s="2037">
        <v>9</v>
      </c>
      <c r="I31" s="1980">
        <v>6</v>
      </c>
      <c r="J31" s="2039">
        <f t="shared" si="3"/>
        <v>104.25</v>
      </c>
      <c r="K31" s="2004"/>
      <c r="L31" s="2004"/>
      <c r="M31" s="2004"/>
      <c r="N31" s="2004"/>
      <c r="O31" s="2004"/>
      <c r="P31" s="2004"/>
      <c r="Q31" s="2004"/>
      <c r="R31" s="2004"/>
      <c r="S31" s="2005"/>
      <c r="T31" s="2006"/>
    </row>
    <row r="32" spans="1:20" ht="69">
      <c r="A32" s="2004" t="s">
        <v>716</v>
      </c>
      <c r="B32" s="2044" t="s">
        <v>2224</v>
      </c>
      <c r="C32" s="2037">
        <v>3</v>
      </c>
      <c r="D32" s="2037" t="s">
        <v>2218</v>
      </c>
      <c r="E32" s="2037">
        <v>2</v>
      </c>
      <c r="F32" s="2037">
        <v>1</v>
      </c>
      <c r="G32" s="2038">
        <v>7</v>
      </c>
      <c r="H32" s="2037">
        <v>9</v>
      </c>
      <c r="I32" s="1980">
        <v>6</v>
      </c>
      <c r="J32" s="2039">
        <f t="shared" si="3"/>
        <v>104.25</v>
      </c>
      <c r="K32" s="2004"/>
      <c r="L32" s="2004"/>
      <c r="M32" s="2004"/>
      <c r="N32" s="2004"/>
      <c r="O32" s="2004"/>
      <c r="P32" s="2004"/>
      <c r="Q32" s="2004"/>
      <c r="R32" s="2004"/>
      <c r="S32" s="2005"/>
      <c r="T32" s="2006"/>
    </row>
    <row r="33" spans="1:20" ht="55.2">
      <c r="A33" s="2045" t="s">
        <v>717</v>
      </c>
      <c r="B33" s="2044" t="s">
        <v>2225</v>
      </c>
      <c r="C33" s="2037">
        <v>3</v>
      </c>
      <c r="D33" s="2037" t="s">
        <v>2218</v>
      </c>
      <c r="E33" s="2037">
        <v>2</v>
      </c>
      <c r="F33" s="2037">
        <v>1</v>
      </c>
      <c r="G33" s="2038">
        <v>7</v>
      </c>
      <c r="H33" s="2037">
        <v>9</v>
      </c>
      <c r="I33" s="1980">
        <v>6</v>
      </c>
      <c r="J33" s="2039">
        <f t="shared" si="3"/>
        <v>104.25</v>
      </c>
      <c r="K33" s="2004"/>
      <c r="L33" s="2004"/>
      <c r="M33" s="2004"/>
      <c r="N33" s="2004"/>
      <c r="O33" s="2004"/>
      <c r="P33" s="2004"/>
      <c r="Q33" s="2004"/>
      <c r="R33" s="2004"/>
      <c r="S33" s="2005"/>
      <c r="T33" s="2006"/>
    </row>
    <row r="34" spans="1:20">
      <c r="A34" s="2046" t="s">
        <v>718</v>
      </c>
      <c r="B34" s="2047" t="s">
        <v>2226</v>
      </c>
      <c r="C34" s="2038">
        <v>3</v>
      </c>
      <c r="D34" s="2037" t="s">
        <v>2218</v>
      </c>
      <c r="E34" s="2038">
        <v>1</v>
      </c>
      <c r="F34" s="2037">
        <v>1</v>
      </c>
      <c r="G34" s="2038">
        <v>7</v>
      </c>
      <c r="H34" s="2037" t="s">
        <v>2227</v>
      </c>
      <c r="I34" s="1980">
        <v>3</v>
      </c>
      <c r="J34" s="2039">
        <f t="shared" si="3"/>
        <v>52.125</v>
      </c>
      <c r="K34" s="2004"/>
      <c r="L34" s="2004"/>
      <c r="M34" s="2004"/>
      <c r="N34" s="2004"/>
      <c r="O34" s="2004"/>
      <c r="P34" s="2004"/>
      <c r="Q34" s="2004"/>
      <c r="R34" s="2004"/>
      <c r="S34" s="2005"/>
      <c r="T34" s="2006"/>
    </row>
    <row r="35" spans="1:20">
      <c r="A35" s="2045" t="s">
        <v>721</v>
      </c>
      <c r="B35" s="2047" t="s">
        <v>2226</v>
      </c>
      <c r="C35" s="2038">
        <v>3</v>
      </c>
      <c r="D35" s="2037" t="s">
        <v>2218</v>
      </c>
      <c r="E35" s="2038">
        <v>1</v>
      </c>
      <c r="F35" s="2037">
        <v>1</v>
      </c>
      <c r="G35" s="2038">
        <v>7</v>
      </c>
      <c r="H35" s="2037" t="s">
        <v>2227</v>
      </c>
      <c r="I35" s="1980">
        <v>3</v>
      </c>
      <c r="J35" s="2039">
        <f t="shared" si="3"/>
        <v>52.125</v>
      </c>
      <c r="K35" s="2004"/>
      <c r="L35" s="2004"/>
      <c r="M35" s="2004"/>
      <c r="N35" s="2004"/>
      <c r="O35" s="2004"/>
      <c r="P35" s="2004"/>
      <c r="Q35" s="2004"/>
      <c r="R35" s="2004"/>
      <c r="S35" s="2005"/>
      <c r="T35" s="2006"/>
    </row>
    <row r="36" spans="1:20">
      <c r="A36" s="2046" t="s">
        <v>722</v>
      </c>
      <c r="B36" s="2047" t="s">
        <v>2228</v>
      </c>
      <c r="C36" s="2038">
        <v>3</v>
      </c>
      <c r="D36" s="2037" t="s">
        <v>2218</v>
      </c>
      <c r="E36" s="2038">
        <v>1</v>
      </c>
      <c r="F36" s="2037">
        <v>1</v>
      </c>
      <c r="G36" s="2038">
        <v>7</v>
      </c>
      <c r="H36" s="2037" t="s">
        <v>2227</v>
      </c>
      <c r="I36" s="1980">
        <v>3</v>
      </c>
      <c r="J36" s="2039">
        <f t="shared" si="3"/>
        <v>52.125</v>
      </c>
      <c r="K36" s="2004"/>
      <c r="L36" s="2004"/>
      <c r="M36" s="2004"/>
      <c r="N36" s="2004"/>
      <c r="O36" s="2004"/>
      <c r="P36" s="2004"/>
      <c r="Q36" s="2004"/>
      <c r="R36" s="2004"/>
      <c r="S36" s="2005"/>
      <c r="T36" s="2006"/>
    </row>
    <row r="37" spans="1:20">
      <c r="A37" s="2045" t="s">
        <v>723</v>
      </c>
      <c r="B37" s="2047" t="s">
        <v>2229</v>
      </c>
      <c r="C37" s="2038">
        <v>3</v>
      </c>
      <c r="D37" s="2037" t="s">
        <v>2218</v>
      </c>
      <c r="E37" s="2038">
        <v>1</v>
      </c>
      <c r="F37" s="2037">
        <v>1</v>
      </c>
      <c r="G37" s="2038">
        <v>7</v>
      </c>
      <c r="H37" s="2037" t="s">
        <v>2227</v>
      </c>
      <c r="I37" s="1980">
        <v>3</v>
      </c>
      <c r="J37" s="2039">
        <f t="shared" si="3"/>
        <v>52.125</v>
      </c>
      <c r="K37" s="2004"/>
      <c r="L37" s="2004"/>
      <c r="M37" s="2004"/>
      <c r="N37" s="2004"/>
      <c r="O37" s="2004"/>
      <c r="P37" s="2004"/>
      <c r="Q37" s="2004"/>
      <c r="R37" s="2004"/>
      <c r="S37" s="2005"/>
      <c r="T37" s="2006"/>
    </row>
    <row r="38" spans="1:20">
      <c r="A38" s="2046" t="s">
        <v>1770</v>
      </c>
      <c r="B38" s="2047" t="s">
        <v>2230</v>
      </c>
      <c r="C38" s="2038">
        <v>3</v>
      </c>
      <c r="D38" s="2037" t="s">
        <v>2218</v>
      </c>
      <c r="E38" s="2038">
        <v>1</v>
      </c>
      <c r="F38" s="2037">
        <v>1</v>
      </c>
      <c r="G38" s="2038">
        <v>7</v>
      </c>
      <c r="H38" s="2037" t="s">
        <v>2227</v>
      </c>
      <c r="I38" s="1980">
        <v>3</v>
      </c>
      <c r="J38" s="2039">
        <f t="shared" si="3"/>
        <v>52.125</v>
      </c>
      <c r="K38" s="2004"/>
      <c r="L38" s="2004"/>
      <c r="M38" s="2004"/>
      <c r="N38" s="2004"/>
      <c r="O38" s="2004"/>
      <c r="P38" s="2004"/>
      <c r="Q38" s="2004"/>
      <c r="R38" s="2004"/>
      <c r="S38" s="2005"/>
      <c r="T38" s="2006"/>
    </row>
    <row r="39" spans="1:20">
      <c r="A39" s="2035" t="s">
        <v>1772</v>
      </c>
      <c r="B39" s="2047" t="s">
        <v>2230</v>
      </c>
      <c r="C39" s="2038">
        <v>3</v>
      </c>
      <c r="D39" s="2037" t="s">
        <v>2218</v>
      </c>
      <c r="E39" s="2038">
        <v>1</v>
      </c>
      <c r="F39" s="2037">
        <v>1</v>
      </c>
      <c r="G39" s="2038">
        <v>7</v>
      </c>
      <c r="H39" s="2037" t="s">
        <v>2227</v>
      </c>
      <c r="I39" s="1980">
        <v>3</v>
      </c>
      <c r="J39" s="2039">
        <f t="shared" si="3"/>
        <v>52.125</v>
      </c>
      <c r="K39" s="2004"/>
      <c r="L39" s="2004"/>
      <c r="M39" s="2004"/>
      <c r="N39" s="2004"/>
      <c r="O39" s="2004"/>
      <c r="P39" s="2004"/>
      <c r="Q39" s="2004"/>
      <c r="R39" s="2004"/>
      <c r="S39" s="2005"/>
      <c r="T39" s="2006"/>
    </row>
    <row r="40" spans="1:20">
      <c r="A40" s="2040" t="s">
        <v>1774</v>
      </c>
      <c r="B40" s="2047" t="s">
        <v>2231</v>
      </c>
      <c r="C40" s="2038">
        <v>3</v>
      </c>
      <c r="D40" s="2037" t="s">
        <v>2218</v>
      </c>
      <c r="E40" s="2038">
        <v>1</v>
      </c>
      <c r="F40" s="2037">
        <v>1</v>
      </c>
      <c r="G40" s="2038">
        <v>7</v>
      </c>
      <c r="H40" s="2037" t="s">
        <v>2227</v>
      </c>
      <c r="I40" s="1980">
        <v>3</v>
      </c>
      <c r="J40" s="2039">
        <f t="shared" si="3"/>
        <v>52.125</v>
      </c>
      <c r="K40" s="2004"/>
      <c r="L40" s="2004"/>
      <c r="M40" s="2004"/>
      <c r="N40" s="2004"/>
      <c r="O40" s="2004"/>
      <c r="P40" s="2004"/>
      <c r="Q40" s="2004"/>
      <c r="R40" s="2004"/>
      <c r="S40" s="2005"/>
      <c r="T40" s="2006"/>
    </row>
    <row r="41" spans="1:20">
      <c r="A41" s="2040" t="s">
        <v>1776</v>
      </c>
      <c r="B41" s="2047" t="s">
        <v>2232</v>
      </c>
      <c r="C41" s="2038">
        <v>3</v>
      </c>
      <c r="D41" s="2037" t="s">
        <v>2218</v>
      </c>
      <c r="E41" s="2038">
        <v>1</v>
      </c>
      <c r="F41" s="2037">
        <v>1</v>
      </c>
      <c r="G41" s="2038">
        <v>5</v>
      </c>
      <c r="H41" s="2037" t="s">
        <v>2227</v>
      </c>
      <c r="I41" s="1980">
        <v>3</v>
      </c>
      <c r="J41" s="2039">
        <f t="shared" si="3"/>
        <v>52.125</v>
      </c>
      <c r="K41" s="2004"/>
      <c r="L41" s="2004"/>
      <c r="M41" s="2004"/>
      <c r="N41" s="2004"/>
      <c r="O41" s="2004"/>
      <c r="P41" s="2004"/>
      <c r="Q41" s="2004"/>
      <c r="R41" s="2004"/>
      <c r="S41" s="2005"/>
      <c r="T41" s="2006"/>
    </row>
    <row r="42" spans="1:20">
      <c r="A42" s="2035" t="s">
        <v>1777</v>
      </c>
      <c r="B42" s="2047" t="s">
        <v>2232</v>
      </c>
      <c r="C42" s="2038">
        <v>3</v>
      </c>
      <c r="D42" s="2037" t="s">
        <v>2218</v>
      </c>
      <c r="E42" s="2038">
        <v>1</v>
      </c>
      <c r="F42" s="2037">
        <v>1</v>
      </c>
      <c r="G42" s="2038">
        <v>7</v>
      </c>
      <c r="H42" s="2037" t="s">
        <v>2227</v>
      </c>
      <c r="I42" s="1980">
        <v>3</v>
      </c>
      <c r="J42" s="2039">
        <f t="shared" si="3"/>
        <v>52.125</v>
      </c>
      <c r="K42" s="2004"/>
      <c r="L42" s="2004"/>
      <c r="M42" s="2004"/>
      <c r="N42" s="2004"/>
      <c r="O42" s="2004"/>
      <c r="P42" s="2004"/>
      <c r="Q42" s="2004"/>
      <c r="R42" s="2004"/>
      <c r="S42" s="2005"/>
      <c r="T42" s="2006"/>
    </row>
    <row r="43" spans="1:20">
      <c r="A43" s="2040" t="s">
        <v>1779</v>
      </c>
      <c r="B43" s="2047" t="s">
        <v>2233</v>
      </c>
      <c r="C43" s="2038">
        <v>3</v>
      </c>
      <c r="D43" s="2037" t="s">
        <v>2218</v>
      </c>
      <c r="E43" s="2038">
        <v>1</v>
      </c>
      <c r="F43" s="2037">
        <v>1</v>
      </c>
      <c r="G43" s="2038">
        <v>5</v>
      </c>
      <c r="H43" s="2037" t="s">
        <v>2227</v>
      </c>
      <c r="I43" s="1980">
        <v>3</v>
      </c>
      <c r="J43" s="2039">
        <f t="shared" si="3"/>
        <v>52.125</v>
      </c>
      <c r="K43" s="2004"/>
      <c r="L43" s="2004"/>
      <c r="M43" s="2004"/>
      <c r="N43" s="2004"/>
      <c r="O43" s="2004"/>
      <c r="P43" s="2004"/>
      <c r="Q43" s="2004"/>
      <c r="R43" s="2004"/>
      <c r="S43" s="2005"/>
      <c r="T43" s="2006"/>
    </row>
    <row r="44" spans="1:20">
      <c r="A44" s="2045" t="s">
        <v>1781</v>
      </c>
      <c r="B44" s="2047" t="s">
        <v>2233</v>
      </c>
      <c r="C44" s="2038">
        <v>3</v>
      </c>
      <c r="D44" s="2037" t="s">
        <v>2218</v>
      </c>
      <c r="E44" s="2038">
        <v>1</v>
      </c>
      <c r="F44" s="2037">
        <v>1</v>
      </c>
      <c r="G44" s="2038">
        <v>7</v>
      </c>
      <c r="H44" s="2037" t="s">
        <v>2227</v>
      </c>
      <c r="I44" s="1980">
        <v>3</v>
      </c>
      <c r="J44" s="2039">
        <f t="shared" si="3"/>
        <v>52.125</v>
      </c>
      <c r="K44" s="2004"/>
      <c r="L44" s="2004"/>
      <c r="M44" s="2004"/>
      <c r="N44" s="2004"/>
      <c r="O44" s="2004"/>
      <c r="P44" s="2004"/>
      <c r="Q44" s="2004"/>
      <c r="R44" s="2004"/>
      <c r="S44" s="2005"/>
      <c r="T44" s="2006"/>
    </row>
    <row r="45" spans="1:20">
      <c r="A45" s="2040" t="s">
        <v>1783</v>
      </c>
      <c r="B45" s="2047" t="s">
        <v>2234</v>
      </c>
      <c r="C45" s="2038">
        <v>3</v>
      </c>
      <c r="D45" s="2037" t="s">
        <v>2218</v>
      </c>
      <c r="E45" s="2038">
        <v>1</v>
      </c>
      <c r="F45" s="2037">
        <v>1</v>
      </c>
      <c r="G45" s="2038">
        <v>7</v>
      </c>
      <c r="H45" s="2037" t="s">
        <v>2227</v>
      </c>
      <c r="I45" s="1980">
        <v>3</v>
      </c>
      <c r="J45" s="2039">
        <f t="shared" si="3"/>
        <v>52.125</v>
      </c>
      <c r="K45" s="2004"/>
      <c r="L45" s="2004"/>
      <c r="M45" s="2004"/>
      <c r="N45" s="2004"/>
      <c r="O45" s="2004"/>
      <c r="P45" s="2004"/>
      <c r="Q45" s="2004"/>
      <c r="R45" s="2004"/>
      <c r="S45" s="2005"/>
      <c r="T45" s="2006"/>
    </row>
    <row r="46" spans="1:20">
      <c r="A46" s="2035" t="s">
        <v>1785</v>
      </c>
      <c r="B46" s="2048" t="s">
        <v>2235</v>
      </c>
      <c r="C46" s="2038">
        <v>3</v>
      </c>
      <c r="D46" s="2037" t="s">
        <v>2218</v>
      </c>
      <c r="E46" s="2038">
        <v>1</v>
      </c>
      <c r="F46" s="2037">
        <v>1</v>
      </c>
      <c r="G46" s="2038">
        <v>7</v>
      </c>
      <c r="H46" s="2037" t="s">
        <v>2227</v>
      </c>
      <c r="I46" s="1980">
        <v>3</v>
      </c>
      <c r="J46" s="2039">
        <f t="shared" si="3"/>
        <v>52.125</v>
      </c>
      <c r="K46" s="2004"/>
      <c r="L46" s="2004"/>
      <c r="M46" s="2004"/>
      <c r="N46" s="2004"/>
      <c r="O46" s="2004"/>
      <c r="P46" s="2004"/>
      <c r="Q46" s="2004"/>
      <c r="R46" s="2004"/>
      <c r="S46" s="2005"/>
      <c r="T46" s="2006"/>
    </row>
    <row r="47" spans="1:20">
      <c r="A47" s="2040" t="s">
        <v>1787</v>
      </c>
      <c r="B47" s="2048" t="s">
        <v>2236</v>
      </c>
      <c r="C47" s="2038">
        <v>3</v>
      </c>
      <c r="D47" s="2037" t="s">
        <v>2218</v>
      </c>
      <c r="E47" s="2038">
        <v>1</v>
      </c>
      <c r="F47" s="2037">
        <v>1</v>
      </c>
      <c r="G47" s="2038">
        <v>7</v>
      </c>
      <c r="H47" s="2037" t="s">
        <v>2227</v>
      </c>
      <c r="I47" s="1980">
        <v>3</v>
      </c>
      <c r="J47" s="2039">
        <f t="shared" si="3"/>
        <v>52.125</v>
      </c>
      <c r="K47" s="2004"/>
      <c r="L47" s="2004"/>
      <c r="M47" s="2004"/>
      <c r="N47" s="2004"/>
      <c r="O47" s="2004"/>
      <c r="P47" s="2004"/>
      <c r="Q47" s="2004"/>
      <c r="R47" s="2004"/>
      <c r="S47" s="2005"/>
      <c r="T47" s="2006"/>
    </row>
    <row r="48" spans="1:20">
      <c r="A48" s="2035" t="s">
        <v>1788</v>
      </c>
      <c r="B48" s="2048" t="s">
        <v>2237</v>
      </c>
      <c r="C48" s="2038">
        <v>3</v>
      </c>
      <c r="D48" s="2037" t="s">
        <v>2218</v>
      </c>
      <c r="E48" s="2038">
        <v>1</v>
      </c>
      <c r="F48" s="2037">
        <v>1</v>
      </c>
      <c r="G48" s="2038">
        <v>7</v>
      </c>
      <c r="H48" s="2037" t="s">
        <v>2227</v>
      </c>
      <c r="I48" s="1980">
        <v>3</v>
      </c>
      <c r="J48" s="2039">
        <f t="shared" si="3"/>
        <v>52.125</v>
      </c>
      <c r="K48" s="2004"/>
      <c r="L48" s="2004"/>
      <c r="M48" s="2004"/>
      <c r="N48" s="2004"/>
      <c r="O48" s="2004"/>
      <c r="P48" s="2004"/>
      <c r="Q48" s="2004"/>
      <c r="R48" s="2004"/>
      <c r="S48" s="2005"/>
      <c r="T48" s="2006"/>
    </row>
    <row r="49" spans="1:20">
      <c r="A49" s="2040" t="s">
        <v>1789</v>
      </c>
      <c r="B49" s="2048" t="s">
        <v>2238</v>
      </c>
      <c r="C49" s="2038">
        <v>3</v>
      </c>
      <c r="D49" s="2037" t="s">
        <v>2218</v>
      </c>
      <c r="E49" s="2038">
        <v>1</v>
      </c>
      <c r="F49" s="2037">
        <v>1</v>
      </c>
      <c r="G49" s="2038">
        <v>7</v>
      </c>
      <c r="H49" s="2037" t="s">
        <v>2227</v>
      </c>
      <c r="I49" s="1980">
        <v>3</v>
      </c>
      <c r="J49" s="2039">
        <f t="shared" si="3"/>
        <v>52.125</v>
      </c>
      <c r="K49" s="2004"/>
      <c r="L49" s="2004"/>
      <c r="M49" s="2004"/>
      <c r="N49" s="2004"/>
      <c r="O49" s="2004"/>
      <c r="P49" s="2004"/>
      <c r="Q49" s="2004"/>
      <c r="R49" s="2004"/>
      <c r="S49" s="2005"/>
      <c r="T49" s="2006"/>
    </row>
    <row r="50" spans="1:20">
      <c r="A50" s="2040" t="s">
        <v>1802</v>
      </c>
      <c r="B50" s="1173" t="s">
        <v>2239</v>
      </c>
      <c r="C50" s="2038">
        <v>3</v>
      </c>
      <c r="D50" s="2037" t="s">
        <v>2218</v>
      </c>
      <c r="E50" s="2038">
        <v>1</v>
      </c>
      <c r="F50" s="2037">
        <v>1</v>
      </c>
      <c r="G50" s="2038">
        <v>7</v>
      </c>
      <c r="H50" s="2037" t="s">
        <v>2227</v>
      </c>
      <c r="I50" s="1980">
        <v>3</v>
      </c>
      <c r="J50" s="2039">
        <f t="shared" si="3"/>
        <v>52.125</v>
      </c>
      <c r="K50" s="2004"/>
      <c r="L50" s="2004"/>
      <c r="M50" s="2004"/>
      <c r="N50" s="2004"/>
      <c r="O50" s="2004"/>
      <c r="P50" s="2004"/>
      <c r="Q50" s="2004"/>
      <c r="R50" s="2004"/>
      <c r="S50" s="2005"/>
      <c r="T50" s="2006"/>
    </row>
    <row r="51" spans="1:20">
      <c r="A51" s="2035" t="s">
        <v>1803</v>
      </c>
      <c r="B51" s="2049" t="s">
        <v>2240</v>
      </c>
      <c r="C51" s="2038">
        <v>3</v>
      </c>
      <c r="D51" s="2037" t="s">
        <v>2218</v>
      </c>
      <c r="E51" s="2038">
        <v>1</v>
      </c>
      <c r="F51" s="2037">
        <v>1</v>
      </c>
      <c r="G51" s="2038">
        <v>7</v>
      </c>
      <c r="H51" s="2037" t="s">
        <v>2227</v>
      </c>
      <c r="I51" s="1980">
        <v>3</v>
      </c>
      <c r="J51" s="2039">
        <f t="shared" si="3"/>
        <v>52.125</v>
      </c>
      <c r="K51" s="2004"/>
      <c r="L51" s="2004"/>
      <c r="M51" s="2004"/>
      <c r="N51" s="2004"/>
      <c r="O51" s="2004"/>
      <c r="P51" s="2004"/>
      <c r="Q51" s="2004"/>
      <c r="R51" s="2004"/>
      <c r="S51" s="2005"/>
      <c r="T51" s="2006"/>
    </row>
    <row r="52" spans="1:20">
      <c r="A52" s="2040" t="s">
        <v>1805</v>
      </c>
      <c r="B52" s="2049" t="s">
        <v>2241</v>
      </c>
      <c r="C52" s="2038">
        <v>3</v>
      </c>
      <c r="D52" s="2037" t="s">
        <v>2218</v>
      </c>
      <c r="E52" s="2038">
        <v>1</v>
      </c>
      <c r="F52" s="2037">
        <v>1</v>
      </c>
      <c r="G52" s="2038">
        <v>7</v>
      </c>
      <c r="H52" s="2037" t="s">
        <v>2227</v>
      </c>
      <c r="I52" s="1980">
        <v>3</v>
      </c>
      <c r="J52" s="2039">
        <f t="shared" si="3"/>
        <v>52.125</v>
      </c>
      <c r="K52" s="2004"/>
      <c r="L52" s="2004"/>
      <c r="M52" s="2004"/>
      <c r="N52" s="2004"/>
      <c r="O52" s="2004"/>
      <c r="P52" s="2004"/>
      <c r="Q52" s="2004"/>
      <c r="R52" s="2004"/>
      <c r="S52" s="2005"/>
      <c r="T52" s="2006"/>
    </row>
    <row r="53" spans="1:20">
      <c r="A53" s="2035" t="s">
        <v>1806</v>
      </c>
      <c r="B53" s="2049" t="s">
        <v>2242</v>
      </c>
      <c r="C53" s="2038">
        <v>3</v>
      </c>
      <c r="D53" s="2037" t="s">
        <v>2218</v>
      </c>
      <c r="E53" s="2038">
        <v>1</v>
      </c>
      <c r="F53" s="2037">
        <v>1</v>
      </c>
      <c r="G53" s="2038">
        <v>7</v>
      </c>
      <c r="H53" s="2037" t="s">
        <v>2227</v>
      </c>
      <c r="I53" s="1980">
        <v>3</v>
      </c>
      <c r="J53" s="2039">
        <f t="shared" si="3"/>
        <v>52.125</v>
      </c>
      <c r="K53" s="2004"/>
      <c r="L53" s="2004"/>
      <c r="M53" s="2004"/>
      <c r="N53" s="2004"/>
      <c r="O53" s="2004"/>
      <c r="P53" s="2004"/>
      <c r="Q53" s="2004"/>
      <c r="R53" s="2004"/>
      <c r="S53" s="2005"/>
      <c r="T53" s="2006"/>
    </row>
    <row r="54" spans="1:20">
      <c r="A54" s="2040" t="s">
        <v>1808</v>
      </c>
      <c r="B54" s="2049" t="s">
        <v>2243</v>
      </c>
      <c r="C54" s="2038">
        <v>3</v>
      </c>
      <c r="D54" s="2037" t="s">
        <v>2218</v>
      </c>
      <c r="E54" s="2038">
        <v>1</v>
      </c>
      <c r="F54" s="2037">
        <v>1</v>
      </c>
      <c r="G54" s="2038">
        <v>7</v>
      </c>
      <c r="H54" s="2037" t="s">
        <v>2227</v>
      </c>
      <c r="I54" s="1980">
        <v>3</v>
      </c>
      <c r="J54" s="2039">
        <f t="shared" si="3"/>
        <v>52.125</v>
      </c>
      <c r="K54" s="2004"/>
      <c r="L54" s="2004"/>
      <c r="M54" s="2004"/>
      <c r="N54" s="2004"/>
      <c r="O54" s="2004"/>
      <c r="P54" s="2004"/>
      <c r="Q54" s="2004"/>
      <c r="R54" s="2004"/>
      <c r="S54" s="2005"/>
      <c r="T54" s="2006"/>
    </row>
    <row r="55" spans="1:20">
      <c r="A55" s="2035" t="s">
        <v>1810</v>
      </c>
      <c r="B55" s="2049" t="s">
        <v>2244</v>
      </c>
      <c r="C55" s="2038">
        <v>3</v>
      </c>
      <c r="D55" s="2037" t="s">
        <v>2218</v>
      </c>
      <c r="E55" s="2038">
        <v>2</v>
      </c>
      <c r="F55" s="2037">
        <v>1</v>
      </c>
      <c r="G55" s="2038">
        <v>7</v>
      </c>
      <c r="H55" s="2037">
        <v>9</v>
      </c>
      <c r="I55" s="1980">
        <v>6</v>
      </c>
      <c r="J55" s="2039">
        <f t="shared" si="3"/>
        <v>104.25</v>
      </c>
      <c r="K55" s="2004"/>
      <c r="L55" s="2004"/>
      <c r="M55" s="2004"/>
      <c r="N55" s="2004"/>
      <c r="O55" s="2004"/>
      <c r="P55" s="2004"/>
      <c r="Q55" s="2004"/>
      <c r="R55" s="2004"/>
      <c r="S55" s="2005"/>
      <c r="T55" s="2006"/>
    </row>
    <row r="56" spans="1:20">
      <c r="A56" s="2040" t="s">
        <v>1812</v>
      </c>
      <c r="B56" s="2048" t="s">
        <v>2245</v>
      </c>
      <c r="C56" s="2038">
        <v>3</v>
      </c>
      <c r="D56" s="2037" t="s">
        <v>2218</v>
      </c>
      <c r="E56" s="2038">
        <v>2</v>
      </c>
      <c r="F56" s="2037">
        <v>1</v>
      </c>
      <c r="G56" s="2038">
        <v>7</v>
      </c>
      <c r="H56" s="2037">
        <v>9</v>
      </c>
      <c r="I56" s="1980">
        <v>6</v>
      </c>
      <c r="J56" s="2039">
        <f t="shared" si="3"/>
        <v>104.25</v>
      </c>
      <c r="K56" s="2004"/>
      <c r="L56" s="2004"/>
      <c r="M56" s="2004"/>
      <c r="N56" s="2004"/>
      <c r="O56" s="2004"/>
      <c r="P56" s="2004"/>
      <c r="Q56" s="2004"/>
      <c r="R56" s="2004"/>
      <c r="S56" s="2005"/>
      <c r="T56" s="2006"/>
    </row>
    <row r="57" spans="1:20">
      <c r="A57" s="2035" t="s">
        <v>1813</v>
      </c>
      <c r="B57" s="2048" t="s">
        <v>2246</v>
      </c>
      <c r="C57" s="2038">
        <v>3</v>
      </c>
      <c r="D57" s="2037" t="s">
        <v>2218</v>
      </c>
      <c r="E57" s="2038">
        <v>2</v>
      </c>
      <c r="F57" s="2037">
        <v>1</v>
      </c>
      <c r="G57" s="2038">
        <v>7</v>
      </c>
      <c r="H57" s="2037">
        <v>9</v>
      </c>
      <c r="I57" s="1980">
        <v>6</v>
      </c>
      <c r="J57" s="2039">
        <f t="shared" si="3"/>
        <v>104.25</v>
      </c>
      <c r="K57" s="2004"/>
      <c r="L57" s="2004"/>
      <c r="M57" s="2004"/>
      <c r="N57" s="2004"/>
      <c r="O57" s="2004"/>
      <c r="P57" s="2004"/>
      <c r="Q57" s="2004"/>
      <c r="R57" s="2004"/>
      <c r="S57" s="2005"/>
      <c r="T57" s="2006"/>
    </row>
    <row r="58" spans="1:20">
      <c r="A58" s="2050" t="s">
        <v>1815</v>
      </c>
      <c r="B58" s="2051" t="s">
        <v>2247</v>
      </c>
      <c r="C58" s="2038">
        <v>3</v>
      </c>
      <c r="D58" s="2037" t="s">
        <v>2218</v>
      </c>
      <c r="E58" s="2038">
        <v>2</v>
      </c>
      <c r="F58" s="2037">
        <v>1</v>
      </c>
      <c r="G58" s="2038">
        <v>7</v>
      </c>
      <c r="H58" s="2037">
        <v>9</v>
      </c>
      <c r="I58" s="1980">
        <v>6</v>
      </c>
      <c r="J58" s="2039">
        <f t="shared" si="3"/>
        <v>104.25</v>
      </c>
      <c r="K58" s="2004"/>
      <c r="L58" s="2004"/>
      <c r="M58" s="2004"/>
      <c r="N58" s="2004"/>
      <c r="O58" s="2004"/>
      <c r="P58" s="2004"/>
      <c r="Q58" s="2004"/>
      <c r="R58" s="2004"/>
      <c r="S58" s="2005"/>
      <c r="T58" s="2006"/>
    </row>
    <row r="59" spans="1:20">
      <c r="A59" s="2042" t="s">
        <v>1816</v>
      </c>
      <c r="B59" s="2047" t="s">
        <v>2248</v>
      </c>
      <c r="C59" s="2038">
        <v>3</v>
      </c>
      <c r="D59" s="2037" t="s">
        <v>2218</v>
      </c>
      <c r="E59" s="2038">
        <v>2</v>
      </c>
      <c r="F59" s="2037">
        <v>1</v>
      </c>
      <c r="G59" s="2038">
        <v>7</v>
      </c>
      <c r="H59" s="2037">
        <v>9</v>
      </c>
      <c r="I59" s="1980">
        <v>6</v>
      </c>
      <c r="J59" s="2039">
        <f t="shared" si="3"/>
        <v>104.25</v>
      </c>
      <c r="K59" s="2004"/>
      <c r="L59" s="2004"/>
      <c r="M59" s="2004"/>
      <c r="N59" s="2004"/>
      <c r="O59" s="2004"/>
      <c r="P59" s="2004"/>
      <c r="Q59" s="2004"/>
      <c r="R59" s="2004"/>
      <c r="S59" s="2005"/>
      <c r="T59" s="2006"/>
    </row>
    <row r="60" spans="1:20">
      <c r="A60" s="1993" t="s">
        <v>258</v>
      </c>
      <c r="B60" s="2052" t="s">
        <v>259</v>
      </c>
      <c r="C60" s="2053"/>
      <c r="D60" s="2053"/>
      <c r="E60" s="2053"/>
      <c r="F60" s="2053"/>
      <c r="G60" s="2053"/>
      <c r="H60" s="1980"/>
      <c r="I60" s="1980"/>
      <c r="J60" s="2039"/>
      <c r="K60" s="2054"/>
      <c r="L60" s="2054"/>
      <c r="M60" s="2054"/>
      <c r="N60" s="2054"/>
      <c r="O60" s="2054"/>
      <c r="P60" s="2054"/>
      <c r="Q60" s="2054"/>
      <c r="R60" s="2054"/>
      <c r="S60" s="2005"/>
      <c r="T60" s="2006"/>
    </row>
    <row r="61" spans="1:20" ht="42">
      <c r="A61" s="2055" t="s">
        <v>260</v>
      </c>
      <c r="B61" s="2056" t="s">
        <v>2249</v>
      </c>
      <c r="C61" s="2053"/>
      <c r="D61" s="2053"/>
      <c r="E61" s="2053"/>
      <c r="F61" s="2053"/>
      <c r="G61" s="2053">
        <v>41</v>
      </c>
      <c r="H61" s="1980"/>
      <c r="I61" s="1980"/>
      <c r="J61" s="2039">
        <f>G61*35</f>
        <v>1435</v>
      </c>
      <c r="K61" s="2054"/>
      <c r="L61" s="2054"/>
      <c r="M61" s="2054"/>
      <c r="N61" s="2054"/>
      <c r="O61" s="2054"/>
      <c r="P61" s="2054"/>
      <c r="Q61" s="2054"/>
      <c r="R61" s="2054"/>
      <c r="S61" s="2005"/>
      <c r="T61" s="2006"/>
    </row>
    <row r="62" spans="1:20" ht="28.2">
      <c r="A62" s="2055" t="s">
        <v>908</v>
      </c>
      <c r="B62" s="2056" t="s">
        <v>2250</v>
      </c>
      <c r="C62" s="2053"/>
      <c r="D62" s="2053"/>
      <c r="E62" s="2053"/>
      <c r="F62" s="2053"/>
      <c r="G62" s="2053">
        <v>12</v>
      </c>
      <c r="H62" s="1980"/>
      <c r="I62" s="1980"/>
      <c r="J62" s="2039">
        <f t="shared" ref="J62:J64" si="4">G62*35</f>
        <v>420</v>
      </c>
      <c r="K62" s="2054"/>
      <c r="L62" s="2054"/>
      <c r="M62" s="2054"/>
      <c r="N62" s="2054"/>
      <c r="O62" s="2054"/>
      <c r="P62" s="2054"/>
      <c r="Q62" s="2054"/>
      <c r="R62" s="2054"/>
      <c r="S62" s="2005"/>
      <c r="T62" s="2006"/>
    </row>
    <row r="63" spans="1:20" ht="28.2">
      <c r="A63" s="2055" t="s">
        <v>262</v>
      </c>
      <c r="B63" s="2056" t="s">
        <v>2251</v>
      </c>
      <c r="C63" s="2053"/>
      <c r="D63" s="2053"/>
      <c r="E63" s="2053"/>
      <c r="F63" s="2053"/>
      <c r="G63" s="2053">
        <v>15</v>
      </c>
      <c r="H63" s="1980"/>
      <c r="I63" s="1980"/>
      <c r="J63" s="2039">
        <f t="shared" si="4"/>
        <v>525</v>
      </c>
      <c r="K63" s="2054"/>
      <c r="L63" s="2054"/>
      <c r="M63" s="2054"/>
      <c r="N63" s="2054"/>
      <c r="O63" s="2054"/>
      <c r="P63" s="2054"/>
      <c r="Q63" s="2054"/>
      <c r="R63" s="2054"/>
      <c r="S63" s="2005"/>
      <c r="T63" s="2006"/>
    </row>
    <row r="64" spans="1:20" ht="28.2">
      <c r="A64" s="2055" t="s">
        <v>914</v>
      </c>
      <c r="B64" s="2056" t="s">
        <v>2252</v>
      </c>
      <c r="C64" s="2053"/>
      <c r="D64" s="2053"/>
      <c r="E64" s="2053"/>
      <c r="F64" s="2053"/>
      <c r="G64" s="2057">
        <v>18</v>
      </c>
      <c r="H64" s="1980"/>
      <c r="I64" s="1980"/>
      <c r="J64" s="2039">
        <f t="shared" si="4"/>
        <v>630</v>
      </c>
      <c r="K64" s="2054"/>
      <c r="L64" s="2054"/>
      <c r="M64" s="2054"/>
      <c r="N64" s="2054"/>
      <c r="O64" s="2054"/>
      <c r="P64" s="2054"/>
      <c r="Q64" s="2054"/>
      <c r="R64" s="2054"/>
      <c r="S64" s="2005"/>
      <c r="T64" s="2006"/>
    </row>
    <row r="65" spans="1:20" ht="42">
      <c r="A65" s="2058" t="s">
        <v>104</v>
      </c>
      <c r="B65" s="2059" t="s">
        <v>273</v>
      </c>
      <c r="C65" s="2053"/>
      <c r="D65" s="2053"/>
      <c r="E65" s="2053"/>
      <c r="F65" s="2053"/>
      <c r="G65" s="2053"/>
      <c r="H65" s="1980"/>
      <c r="I65" s="1980"/>
      <c r="J65" s="2039"/>
      <c r="K65" s="2054"/>
      <c r="L65" s="2054"/>
      <c r="M65" s="2054"/>
      <c r="N65" s="2054"/>
      <c r="O65" s="2054"/>
      <c r="P65" s="2054"/>
      <c r="Q65" s="2054"/>
      <c r="R65" s="2054"/>
      <c r="S65" s="2005"/>
      <c r="T65" s="2006"/>
    </row>
    <row r="66" spans="1:20">
      <c r="A66" s="2032">
        <v>1</v>
      </c>
      <c r="B66" s="2002" t="s">
        <v>274</v>
      </c>
      <c r="C66" s="1980"/>
      <c r="D66" s="1980"/>
      <c r="E66" s="1980"/>
      <c r="F66" s="1980"/>
      <c r="G66" s="1980"/>
      <c r="H66" s="1980"/>
      <c r="I66" s="1980"/>
      <c r="J66" s="2039"/>
      <c r="K66" s="2004"/>
      <c r="L66" s="2004"/>
      <c r="M66" s="2004"/>
      <c r="N66" s="2004"/>
      <c r="O66" s="2004"/>
      <c r="P66" s="2004"/>
      <c r="Q66" s="2004"/>
      <c r="R66" s="2004"/>
      <c r="S66" s="2005"/>
      <c r="T66" s="2006"/>
    </row>
    <row r="67" spans="1:20" ht="27.6">
      <c r="A67" s="2060" t="s">
        <v>249</v>
      </c>
      <c r="B67" s="2002" t="s">
        <v>275</v>
      </c>
      <c r="C67" s="1980"/>
      <c r="D67" s="1980"/>
      <c r="E67" s="1980"/>
      <c r="F67" s="1980"/>
      <c r="G67" s="1980"/>
      <c r="H67" s="1980"/>
      <c r="I67" s="1980"/>
      <c r="J67" s="2039"/>
      <c r="K67" s="2004"/>
      <c r="L67" s="2004"/>
      <c r="M67" s="2004"/>
      <c r="N67" s="2004"/>
      <c r="O67" s="2004"/>
      <c r="P67" s="2004"/>
      <c r="Q67" s="2004"/>
      <c r="R67" s="2004"/>
      <c r="S67" s="2005"/>
      <c r="T67" s="2006"/>
    </row>
    <row r="68" spans="1:20">
      <c r="A68" s="2035" t="s">
        <v>251</v>
      </c>
      <c r="B68" s="2044" t="s">
        <v>2028</v>
      </c>
      <c r="C68" s="2061">
        <v>2</v>
      </c>
      <c r="D68" s="2061">
        <v>1</v>
      </c>
      <c r="E68" s="2061">
        <v>2</v>
      </c>
      <c r="F68" s="2061">
        <v>1</v>
      </c>
      <c r="G68" s="2061">
        <v>30</v>
      </c>
      <c r="H68" s="2037">
        <v>4</v>
      </c>
      <c r="I68" s="1980">
        <v>4</v>
      </c>
      <c r="J68" s="2039">
        <f>C68*E68*16.5</f>
        <v>66</v>
      </c>
      <c r="K68" s="2004"/>
      <c r="L68" s="2004"/>
      <c r="M68" s="2004"/>
      <c r="N68" s="2004"/>
      <c r="O68" s="2004"/>
      <c r="P68" s="2004"/>
      <c r="Q68" s="2004"/>
      <c r="R68" s="2004"/>
      <c r="S68" s="2005"/>
      <c r="T68" s="2006"/>
    </row>
    <row r="69" spans="1:20">
      <c r="A69" s="2030" t="s">
        <v>258</v>
      </c>
      <c r="B69" s="2034" t="s">
        <v>276</v>
      </c>
      <c r="C69" s="1980"/>
      <c r="D69" s="1980"/>
      <c r="E69" s="1980"/>
      <c r="F69" s="1980"/>
      <c r="G69" s="1980"/>
      <c r="H69" s="1980"/>
      <c r="I69" s="1980"/>
      <c r="J69" s="2003"/>
      <c r="K69" s="2004"/>
      <c r="L69" s="2004"/>
      <c r="M69" s="2004"/>
      <c r="N69" s="2004"/>
      <c r="O69" s="2004"/>
      <c r="P69" s="2004"/>
      <c r="Q69" s="2004"/>
      <c r="R69" s="2004"/>
      <c r="S69" s="2005"/>
      <c r="T69" s="2006"/>
    </row>
    <row r="70" spans="1:20">
      <c r="A70" s="1997">
        <v>2</v>
      </c>
      <c r="B70" s="1998" t="s">
        <v>277</v>
      </c>
      <c r="C70" s="1980"/>
      <c r="D70" s="1980"/>
      <c r="E70" s="1980"/>
      <c r="F70" s="1980"/>
      <c r="G70" s="1980"/>
      <c r="H70" s="1980"/>
      <c r="I70" s="1980"/>
      <c r="J70" s="2003"/>
      <c r="K70" s="2004"/>
      <c r="L70" s="2004"/>
      <c r="M70" s="2004"/>
      <c r="N70" s="2004"/>
      <c r="O70" s="2004"/>
      <c r="P70" s="2004"/>
      <c r="Q70" s="2004"/>
      <c r="R70" s="2004"/>
      <c r="S70" s="2005"/>
      <c r="T70" s="2006"/>
    </row>
    <row r="71" spans="1:20">
      <c r="A71" s="2062" t="s">
        <v>249</v>
      </c>
      <c r="B71" s="2002" t="s">
        <v>278</v>
      </c>
      <c r="C71" s="1980"/>
      <c r="D71" s="1980"/>
      <c r="E71" s="1980"/>
      <c r="F71" s="1980"/>
      <c r="G71" s="1980"/>
      <c r="H71" s="1980"/>
      <c r="I71" s="1980"/>
      <c r="J71" s="2003"/>
      <c r="K71" s="2004"/>
      <c r="L71" s="2004"/>
      <c r="M71" s="2004"/>
      <c r="N71" s="2004"/>
      <c r="O71" s="2004"/>
      <c r="P71" s="2004"/>
      <c r="Q71" s="2004"/>
      <c r="R71" s="2004"/>
      <c r="S71" s="2005"/>
      <c r="T71" s="2006"/>
    </row>
    <row r="72" spans="1:20">
      <c r="A72" s="2035" t="s">
        <v>251</v>
      </c>
      <c r="B72" s="2044" t="s">
        <v>252</v>
      </c>
      <c r="C72" s="1980"/>
      <c r="D72" s="1980"/>
      <c r="E72" s="1980"/>
      <c r="F72" s="1980"/>
      <c r="G72" s="1980"/>
      <c r="H72" s="1980"/>
      <c r="I72" s="1980"/>
      <c r="J72" s="2003"/>
      <c r="K72" s="2004"/>
      <c r="L72" s="2004"/>
      <c r="M72" s="2004"/>
      <c r="N72" s="2004"/>
      <c r="O72" s="2004"/>
      <c r="P72" s="2004"/>
      <c r="Q72" s="2004"/>
      <c r="R72" s="2004"/>
      <c r="S72" s="2005"/>
      <c r="T72" s="2006"/>
    </row>
    <row r="73" spans="1:20">
      <c r="A73" s="2035" t="s">
        <v>253</v>
      </c>
      <c r="B73" s="2044" t="s">
        <v>252</v>
      </c>
      <c r="C73" s="1980"/>
      <c r="D73" s="1980"/>
      <c r="E73" s="1980"/>
      <c r="F73" s="1980"/>
      <c r="G73" s="1980"/>
      <c r="H73" s="1980"/>
      <c r="I73" s="1980"/>
      <c r="J73" s="2003"/>
      <c r="K73" s="2004"/>
      <c r="L73" s="2004"/>
      <c r="M73" s="2004"/>
      <c r="N73" s="2004"/>
      <c r="O73" s="2004"/>
      <c r="P73" s="2004"/>
      <c r="Q73" s="2004"/>
      <c r="R73" s="2004"/>
      <c r="S73" s="2005"/>
      <c r="T73" s="2006"/>
    </row>
    <row r="74" spans="1:20">
      <c r="A74" s="2035" t="s">
        <v>254</v>
      </c>
      <c r="B74" s="2044" t="s">
        <v>252</v>
      </c>
      <c r="C74" s="1980"/>
      <c r="D74" s="1980"/>
      <c r="E74" s="1980"/>
      <c r="F74" s="1980"/>
      <c r="G74" s="1980"/>
      <c r="H74" s="1980"/>
      <c r="I74" s="1980"/>
      <c r="J74" s="2003"/>
      <c r="K74" s="2004"/>
      <c r="L74" s="2004"/>
      <c r="M74" s="2004"/>
      <c r="N74" s="2004"/>
      <c r="O74" s="2004"/>
      <c r="P74" s="2004"/>
      <c r="Q74" s="2004"/>
      <c r="R74" s="2004"/>
      <c r="S74" s="2005"/>
      <c r="T74" s="2006"/>
    </row>
    <row r="75" spans="1:20">
      <c r="A75" s="2035" t="s">
        <v>255</v>
      </c>
      <c r="B75" s="2044" t="s">
        <v>252</v>
      </c>
      <c r="C75" s="1980"/>
      <c r="D75" s="1980"/>
      <c r="E75" s="1980"/>
      <c r="F75" s="1980"/>
      <c r="G75" s="1980"/>
      <c r="H75" s="1980"/>
      <c r="I75" s="1980"/>
      <c r="J75" s="2003"/>
      <c r="K75" s="2004"/>
      <c r="L75" s="2004"/>
      <c r="M75" s="2004"/>
      <c r="N75" s="2004"/>
      <c r="O75" s="2004"/>
      <c r="P75" s="2004"/>
      <c r="Q75" s="2004"/>
      <c r="R75" s="2004"/>
      <c r="S75" s="2005"/>
      <c r="T75" s="2006"/>
    </row>
    <row r="76" spans="1:20">
      <c r="A76" s="2035" t="s">
        <v>256</v>
      </c>
      <c r="B76" s="2044" t="s">
        <v>252</v>
      </c>
      <c r="C76" s="1980"/>
      <c r="D76" s="1980"/>
      <c r="E76" s="1980"/>
      <c r="F76" s="1980"/>
      <c r="G76" s="1980"/>
      <c r="H76" s="1980"/>
      <c r="I76" s="1980"/>
      <c r="J76" s="2003"/>
      <c r="K76" s="2004"/>
      <c r="L76" s="2004"/>
      <c r="M76" s="2004"/>
      <c r="N76" s="2004"/>
      <c r="O76" s="2004"/>
      <c r="P76" s="2004"/>
      <c r="Q76" s="2004"/>
      <c r="R76" s="2004"/>
      <c r="S76" s="2005"/>
      <c r="T76" s="2006"/>
    </row>
    <row r="77" spans="1:20">
      <c r="A77" s="2063" t="s">
        <v>258</v>
      </c>
      <c r="B77" s="2064"/>
      <c r="C77" s="1980"/>
      <c r="D77" s="1980"/>
      <c r="E77" s="1980"/>
      <c r="F77" s="1980"/>
      <c r="G77" s="1980"/>
      <c r="H77" s="1980"/>
      <c r="I77" s="1980"/>
      <c r="J77" s="2003"/>
      <c r="K77" s="2004"/>
      <c r="L77" s="2004"/>
      <c r="M77" s="2004"/>
      <c r="N77" s="2004"/>
      <c r="O77" s="2004"/>
      <c r="P77" s="2004"/>
      <c r="Q77" s="2004"/>
      <c r="R77" s="2004"/>
      <c r="S77" s="2005"/>
      <c r="T77" s="2006"/>
    </row>
    <row r="78" spans="1:20" ht="28.2">
      <c r="A78" s="2062" t="s">
        <v>279</v>
      </c>
      <c r="B78" s="2065" t="s">
        <v>280</v>
      </c>
      <c r="C78" s="1980"/>
      <c r="D78" s="1980"/>
      <c r="E78" s="1980"/>
      <c r="F78" s="1980"/>
      <c r="G78" s="1980"/>
      <c r="H78" s="1980"/>
      <c r="I78" s="1980"/>
      <c r="J78" s="2003"/>
      <c r="K78" s="2004"/>
      <c r="L78" s="2004"/>
      <c r="M78" s="2004"/>
      <c r="N78" s="2004"/>
      <c r="O78" s="2004"/>
      <c r="P78" s="2004"/>
      <c r="Q78" s="2004"/>
      <c r="R78" s="2004"/>
      <c r="S78" s="2005"/>
      <c r="T78" s="2006"/>
    </row>
  </sheetData>
  <mergeCells count="23">
    <mergeCell ref="A5:R5"/>
    <mergeCell ref="A7:A8"/>
    <mergeCell ref="B7:B8"/>
    <mergeCell ref="C7:C8"/>
    <mergeCell ref="D7:D8"/>
    <mergeCell ref="E7:E8"/>
    <mergeCell ref="F7:F8"/>
    <mergeCell ref="G7:G8"/>
    <mergeCell ref="A4:R4"/>
    <mergeCell ref="A1:C1"/>
    <mergeCell ref="J1:O1"/>
    <mergeCell ref="A2:C2"/>
    <mergeCell ref="J2:O2"/>
    <mergeCell ref="A3:R3"/>
    <mergeCell ref="H7:H8"/>
    <mergeCell ref="I7:I8"/>
    <mergeCell ref="R7:R8"/>
    <mergeCell ref="J7:L7"/>
    <mergeCell ref="M7:M8"/>
    <mergeCell ref="N7:N8"/>
    <mergeCell ref="O7:O8"/>
    <mergeCell ref="P7:P8"/>
    <mergeCell ref="Q7:Q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7734375" defaultRowHeight="14.4"/>
  <cols>
    <col min="1" max="1" width="4.77734375" style="1025" customWidth="1"/>
    <col min="2" max="2" width="39.44140625" style="1025" customWidth="1"/>
    <col min="3" max="3" width="6.109375" style="1045" customWidth="1"/>
    <col min="4" max="4" width="22" style="1045" customWidth="1"/>
    <col min="5" max="5" width="11.44140625" style="1045" customWidth="1"/>
    <col min="6" max="7" width="14.44140625" style="1045" customWidth="1"/>
    <col min="8" max="8" width="15.109375" style="1045" customWidth="1"/>
    <col min="9" max="9" width="12.77734375" style="1045" customWidth="1"/>
    <col min="10" max="10" width="13.6640625" style="1045" customWidth="1"/>
    <col min="11" max="11" width="8.44140625" style="1045" customWidth="1"/>
    <col min="12" max="12" width="6.77734375" style="1045" customWidth="1"/>
    <col min="13" max="15" width="6.6640625" style="1045" customWidth="1"/>
    <col min="16" max="16" width="5.77734375" style="1045" customWidth="1"/>
    <col min="17" max="17" width="6.109375" style="1045" customWidth="1"/>
    <col min="18" max="18" width="11.109375" style="2075" customWidth="1"/>
    <col min="19" max="16384" width="8.77734375" style="2075"/>
  </cols>
  <sheetData>
    <row r="1" spans="1:23" ht="14.25" customHeight="1">
      <c r="A1" s="2328" t="s">
        <v>699</v>
      </c>
      <c r="B1" s="2328"/>
      <c r="C1" s="2328"/>
      <c r="D1" s="2071"/>
      <c r="E1" s="2071"/>
      <c r="F1" s="2071"/>
      <c r="G1" s="2071"/>
      <c r="H1" s="2071"/>
      <c r="I1" s="1"/>
      <c r="J1" s="2339"/>
      <c r="K1" s="2339"/>
      <c r="L1" s="2339"/>
      <c r="M1" s="2339"/>
      <c r="N1" s="2339"/>
      <c r="O1" s="2339"/>
      <c r="P1" s="52"/>
      <c r="Q1" s="52"/>
      <c r="R1" s="53" t="s">
        <v>210</v>
      </c>
      <c r="S1" s="2"/>
      <c r="T1" s="31"/>
      <c r="U1" s="31"/>
      <c r="V1" s="31"/>
      <c r="W1" s="31"/>
    </row>
    <row r="2" spans="1:23">
      <c r="A2" s="2329" t="s">
        <v>712</v>
      </c>
      <c r="B2" s="2329"/>
      <c r="C2" s="2329"/>
      <c r="D2" s="2072"/>
      <c r="E2" s="2072"/>
      <c r="F2" s="2072"/>
      <c r="G2" s="2072"/>
      <c r="H2" s="2072"/>
      <c r="I2" s="1"/>
      <c r="J2" s="2339"/>
      <c r="K2" s="2339"/>
      <c r="L2" s="2339"/>
      <c r="M2" s="2339"/>
      <c r="N2" s="2339"/>
      <c r="O2" s="2339"/>
      <c r="P2" s="52"/>
      <c r="Q2" s="52"/>
      <c r="R2" s="52"/>
      <c r="S2" s="2"/>
      <c r="T2" s="31"/>
      <c r="U2" s="31"/>
      <c r="V2" s="31"/>
      <c r="W2" s="31"/>
    </row>
    <row r="3" spans="1:23" ht="30" customHeight="1">
      <c r="A3" s="2322" t="s">
        <v>211</v>
      </c>
      <c r="B3" s="2322"/>
      <c r="C3" s="2322"/>
      <c r="D3" s="2322"/>
      <c r="E3" s="2322"/>
      <c r="F3" s="2322"/>
      <c r="G3" s="2322"/>
      <c r="H3" s="2322"/>
      <c r="I3" s="2322"/>
      <c r="J3" s="2322"/>
      <c r="K3" s="2322"/>
      <c r="L3" s="2322"/>
      <c r="M3" s="2322"/>
      <c r="N3" s="2322"/>
      <c r="O3" s="2322"/>
      <c r="P3" s="2322"/>
      <c r="Q3" s="2322"/>
      <c r="R3" s="2322"/>
      <c r="S3" s="2"/>
      <c r="T3" s="31"/>
      <c r="U3" s="31"/>
      <c r="V3" s="31"/>
      <c r="W3" s="31"/>
    </row>
    <row r="4" spans="1:23" ht="30" customHeight="1">
      <c r="A4" s="2363" t="s">
        <v>212</v>
      </c>
      <c r="B4" s="2363"/>
      <c r="C4" s="2363"/>
      <c r="D4" s="2363"/>
      <c r="E4" s="2363"/>
      <c r="F4" s="2363"/>
      <c r="G4" s="2363"/>
      <c r="H4" s="2363"/>
      <c r="I4" s="2363"/>
      <c r="J4" s="2363"/>
      <c r="K4" s="2363"/>
      <c r="L4" s="2363"/>
      <c r="M4" s="2363"/>
      <c r="N4" s="2363"/>
      <c r="O4" s="2363"/>
      <c r="P4" s="2363"/>
      <c r="Q4" s="2363"/>
      <c r="R4" s="2363"/>
      <c r="S4" s="2"/>
      <c r="T4" s="31"/>
      <c r="U4" s="31"/>
      <c r="V4" s="31"/>
      <c r="W4" s="31"/>
    </row>
    <row r="5" spans="1:23" ht="30" customHeight="1">
      <c r="A5" s="2397" t="s">
        <v>1887</v>
      </c>
      <c r="B5" s="2397"/>
      <c r="C5" s="2397"/>
      <c r="D5" s="2397"/>
      <c r="E5" s="2397"/>
      <c r="F5" s="2397"/>
      <c r="G5" s="2397"/>
      <c r="H5" s="2397"/>
      <c r="I5" s="2397"/>
      <c r="J5" s="2397"/>
      <c r="K5" s="2397"/>
      <c r="L5" s="2397"/>
      <c r="M5" s="2397"/>
      <c r="N5" s="2397"/>
      <c r="O5" s="2397"/>
      <c r="P5" s="2397"/>
      <c r="Q5" s="2397"/>
      <c r="R5" s="2397"/>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449" customFormat="1" ht="122.25" customHeight="1" thickTop="1">
      <c r="A7" s="2341" t="s">
        <v>68</v>
      </c>
      <c r="B7" s="2336" t="s">
        <v>214</v>
      </c>
      <c r="C7" s="2336" t="s">
        <v>215</v>
      </c>
      <c r="D7" s="2336" t="s">
        <v>216</v>
      </c>
      <c r="E7" s="2336" t="s">
        <v>217</v>
      </c>
      <c r="F7" s="2336" t="s">
        <v>218</v>
      </c>
      <c r="G7" s="2336" t="s">
        <v>219</v>
      </c>
      <c r="H7" s="2343" t="s">
        <v>220</v>
      </c>
      <c r="I7" s="2336" t="s">
        <v>221</v>
      </c>
      <c r="J7" s="2347" t="s">
        <v>222</v>
      </c>
      <c r="K7" s="2348"/>
      <c r="L7" s="2349"/>
      <c r="M7" s="2336" t="s">
        <v>223</v>
      </c>
      <c r="N7" s="2336" t="s">
        <v>224</v>
      </c>
      <c r="O7" s="2336" t="s">
        <v>225</v>
      </c>
      <c r="P7" s="2336" t="s">
        <v>226</v>
      </c>
      <c r="Q7" s="2336" t="s">
        <v>227</v>
      </c>
      <c r="R7" s="2345" t="s">
        <v>7</v>
      </c>
      <c r="S7" s="2"/>
      <c r="T7" s="31"/>
      <c r="U7" s="31"/>
      <c r="V7" s="31"/>
      <c r="W7" s="31"/>
    </row>
    <row r="8" spans="1:23" s="1449" customFormat="1" ht="55.5" customHeight="1">
      <c r="A8" s="2342"/>
      <c r="B8" s="2337"/>
      <c r="C8" s="2337"/>
      <c r="D8" s="2337"/>
      <c r="E8" s="2337"/>
      <c r="F8" s="2337"/>
      <c r="G8" s="2337"/>
      <c r="H8" s="2344"/>
      <c r="I8" s="2337"/>
      <c r="J8" s="121" t="s">
        <v>228</v>
      </c>
      <c r="K8" s="121" t="s">
        <v>229</v>
      </c>
      <c r="L8" s="121" t="s">
        <v>230</v>
      </c>
      <c r="M8" s="2337"/>
      <c r="N8" s="2337"/>
      <c r="O8" s="2337"/>
      <c r="P8" s="2337"/>
      <c r="Q8" s="2337"/>
      <c r="R8" s="2346"/>
      <c r="S8" s="2"/>
      <c r="T8" s="31"/>
      <c r="U8" s="31"/>
      <c r="V8" s="31"/>
      <c r="W8" s="31"/>
    </row>
    <row r="9" spans="1:23" s="1452"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451"/>
      <c r="U9" s="1451"/>
      <c r="V9" s="1451"/>
      <c r="W9" s="1451"/>
    </row>
    <row r="10" spans="1:23" s="1449" customFormat="1" ht="36" customHeight="1">
      <c r="A10" s="56" t="s">
        <v>79</v>
      </c>
      <c r="B10" s="1453" t="s">
        <v>712</v>
      </c>
      <c r="C10" s="1961"/>
      <c r="D10" s="1961"/>
      <c r="E10" s="1961"/>
      <c r="F10" s="1961"/>
      <c r="G10" s="1961"/>
      <c r="H10" s="1961"/>
      <c r="I10" s="1961"/>
      <c r="J10" s="1961"/>
      <c r="K10" s="1961"/>
      <c r="L10" s="1961"/>
      <c r="M10" s="1961"/>
      <c r="N10" s="1961"/>
      <c r="O10" s="1961"/>
      <c r="P10" s="1961"/>
      <c r="Q10" s="1961"/>
      <c r="R10" s="1962"/>
      <c r="S10" s="2"/>
      <c r="T10" s="31"/>
      <c r="U10" s="31"/>
      <c r="V10" s="31"/>
      <c r="W10" s="31"/>
    </row>
    <row r="11" spans="1:23" s="1449" customFormat="1" ht="27" customHeight="1">
      <c r="A11" s="1457" t="s">
        <v>81</v>
      </c>
      <c r="B11" s="1458" t="s">
        <v>247</v>
      </c>
      <c r="C11" s="1963"/>
      <c r="D11" s="1963"/>
      <c r="E11" s="1963"/>
      <c r="F11" s="1963"/>
      <c r="G11" s="1963"/>
      <c r="H11" s="1963"/>
      <c r="I11" s="1963"/>
      <c r="J11" s="1963"/>
      <c r="K11" s="1963"/>
      <c r="L11" s="1963"/>
      <c r="M11" s="1963"/>
      <c r="N11" s="1963"/>
      <c r="O11" s="1963"/>
      <c r="P11" s="1963"/>
      <c r="Q11" s="1963"/>
      <c r="R11" s="1964"/>
      <c r="S11" s="2"/>
      <c r="T11" s="31"/>
      <c r="U11" s="31"/>
      <c r="V11" s="31"/>
      <c r="W11" s="31"/>
    </row>
    <row r="12" spans="1:23" s="1449" customFormat="1" ht="17.25" customHeight="1">
      <c r="A12" s="1462">
        <v>1</v>
      </c>
      <c r="B12" s="1463" t="s">
        <v>248</v>
      </c>
      <c r="C12" s="1965">
        <f>SUM(C26+C19+C14)</f>
        <v>52</v>
      </c>
      <c r="D12" s="1965">
        <f t="shared" ref="D12:L12" si="0">SUM(D26+D19+D14)</f>
        <v>15.125000000000002</v>
      </c>
      <c r="E12" s="1965">
        <f t="shared" si="0"/>
        <v>43</v>
      </c>
      <c r="F12" s="1965">
        <f t="shared" si="0"/>
        <v>15.499999999999998</v>
      </c>
      <c r="G12" s="1965">
        <f t="shared" si="0"/>
        <v>2890</v>
      </c>
      <c r="H12" s="1965">
        <f t="shared" si="0"/>
        <v>10918</v>
      </c>
      <c r="I12" s="1965">
        <f t="shared" si="0"/>
        <v>4535.7000000000007</v>
      </c>
      <c r="J12" s="1965">
        <f t="shared" si="0"/>
        <v>4535.7000000000007</v>
      </c>
      <c r="K12" s="1965">
        <f t="shared" si="0"/>
        <v>0</v>
      </c>
      <c r="L12" s="1965">
        <f t="shared" si="0"/>
        <v>0</v>
      </c>
      <c r="M12" s="1965"/>
      <c r="N12" s="1965"/>
      <c r="O12" s="1965"/>
      <c r="P12" s="1965"/>
      <c r="Q12" s="1965"/>
      <c r="R12" s="1966"/>
      <c r="S12" s="2"/>
      <c r="T12" s="31"/>
      <c r="U12" s="31"/>
      <c r="V12" s="31"/>
      <c r="W12" s="31"/>
    </row>
    <row r="13" spans="1:23" s="59" customFormat="1" ht="15.75" customHeight="1">
      <c r="A13" s="1467"/>
      <c r="B13" s="1468" t="s">
        <v>250</v>
      </c>
      <c r="C13" s="1471"/>
      <c r="D13" s="1471"/>
      <c r="E13" s="1471"/>
      <c r="F13" s="1471"/>
      <c r="G13" s="1471"/>
      <c r="H13" s="1471"/>
      <c r="I13" s="1471"/>
      <c r="J13" s="1472"/>
      <c r="K13" s="1472"/>
      <c r="L13" s="1472"/>
      <c r="M13" s="1472"/>
      <c r="N13" s="1472"/>
      <c r="O13" s="1472"/>
      <c r="P13" s="1472"/>
      <c r="Q13" s="1472"/>
      <c r="R13" s="1967"/>
      <c r="S13" s="57"/>
      <c r="T13" s="58"/>
      <c r="U13" s="58"/>
      <c r="V13" s="58"/>
      <c r="W13" s="58"/>
    </row>
    <row r="14" spans="1:23" s="59" customFormat="1" ht="15.75" customHeight="1">
      <c r="A14" s="1467" t="s">
        <v>249</v>
      </c>
      <c r="B14" s="1752" t="s">
        <v>2434</v>
      </c>
      <c r="C14" s="1471">
        <f>SUM(C15:C18)</f>
        <v>13</v>
      </c>
      <c r="D14" s="1471">
        <f t="shared" ref="D14:I14" si="1">SUM(D15:D18)</f>
        <v>4.2750000000000004</v>
      </c>
      <c r="E14" s="1471">
        <f t="shared" si="1"/>
        <v>13</v>
      </c>
      <c r="F14" s="1471">
        <f t="shared" si="1"/>
        <v>4.5999999999999996</v>
      </c>
      <c r="G14" s="1471">
        <f t="shared" si="1"/>
        <v>760</v>
      </c>
      <c r="H14" s="1471">
        <f t="shared" si="1"/>
        <v>2465</v>
      </c>
      <c r="I14" s="1471">
        <f t="shared" si="1"/>
        <v>1077.3000000000002</v>
      </c>
      <c r="J14" s="1471">
        <f>SUM(J15:J18)</f>
        <v>1077.3000000000002</v>
      </c>
      <c r="K14" s="1471">
        <f t="shared" ref="K14:L14" si="2">SUM(K15:K18)</f>
        <v>0</v>
      </c>
      <c r="L14" s="1471">
        <f t="shared" si="2"/>
        <v>0</v>
      </c>
      <c r="M14" s="1472"/>
      <c r="N14" s="1472"/>
      <c r="O14" s="1472"/>
      <c r="P14" s="1472"/>
      <c r="Q14" s="1472"/>
      <c r="R14" s="1967"/>
      <c r="S14" s="57"/>
      <c r="T14" s="58"/>
      <c r="U14" s="58"/>
      <c r="V14" s="58"/>
      <c r="W14" s="58"/>
    </row>
    <row r="15" spans="1:23" s="59" customFormat="1" ht="15.75" customHeight="1">
      <c r="A15" s="1474" t="s">
        <v>251</v>
      </c>
      <c r="B15" s="1475" t="s">
        <v>2186</v>
      </c>
      <c r="C15" s="1535">
        <v>4</v>
      </c>
      <c r="D15" s="1535">
        <v>1.075</v>
      </c>
      <c r="E15" s="1535">
        <v>1</v>
      </c>
      <c r="F15" s="1535">
        <v>1</v>
      </c>
      <c r="G15" s="1535">
        <v>20</v>
      </c>
      <c r="H15" s="1954">
        <f>C15*D15*G15</f>
        <v>86</v>
      </c>
      <c r="I15" s="1968">
        <f>(C15-1)*F15*16.5*E15+1*15*E15*4</f>
        <v>109.5</v>
      </c>
      <c r="J15" s="1969">
        <f>I15</f>
        <v>109.5</v>
      </c>
      <c r="K15" s="1480">
        <v>0</v>
      </c>
      <c r="L15" s="1480">
        <v>0</v>
      </c>
      <c r="M15" s="1472"/>
      <c r="N15" s="1472"/>
      <c r="O15" s="1472"/>
      <c r="P15" s="1472"/>
      <c r="Q15" s="1472"/>
      <c r="R15" s="1967"/>
      <c r="S15" s="57"/>
      <c r="T15" s="58"/>
      <c r="U15" s="58"/>
      <c r="V15" s="58"/>
      <c r="W15" s="58"/>
    </row>
    <row r="16" spans="1:23" s="59" customFormat="1" ht="15.75" customHeight="1">
      <c r="A16" s="1474" t="s">
        <v>253</v>
      </c>
      <c r="B16" s="1475" t="s">
        <v>2190</v>
      </c>
      <c r="C16" s="1954">
        <v>3</v>
      </c>
      <c r="D16" s="1954">
        <v>1.1000000000000001</v>
      </c>
      <c r="E16" s="1954">
        <v>3</v>
      </c>
      <c r="F16" s="1954">
        <v>1.3</v>
      </c>
      <c r="G16" s="1954">
        <v>210</v>
      </c>
      <c r="H16" s="1954">
        <f>C16*D16*G16</f>
        <v>693</v>
      </c>
      <c r="I16" s="1968">
        <f>(C16-1)*F16*16.5*E16+1*15*E16*4</f>
        <v>308.7</v>
      </c>
      <c r="J16" s="1969">
        <f>I16</f>
        <v>308.7</v>
      </c>
      <c r="K16" s="1480">
        <v>0</v>
      </c>
      <c r="L16" s="1480">
        <v>0</v>
      </c>
      <c r="M16" s="1480"/>
      <c r="N16" s="1480"/>
      <c r="O16" s="1480"/>
      <c r="P16" s="1480"/>
      <c r="Q16" s="1480"/>
      <c r="R16" s="1970"/>
      <c r="S16" s="57"/>
      <c r="T16" s="58"/>
      <c r="U16" s="58"/>
      <c r="V16" s="58"/>
      <c r="W16" s="58"/>
    </row>
    <row r="17" spans="1:23" s="59" customFormat="1" ht="15.75" customHeight="1">
      <c r="A17" s="1474" t="s">
        <v>254</v>
      </c>
      <c r="B17" s="1972" t="s">
        <v>2193</v>
      </c>
      <c r="C17" s="1954">
        <v>3</v>
      </c>
      <c r="D17" s="1954">
        <v>1</v>
      </c>
      <c r="E17" s="1954">
        <v>5</v>
      </c>
      <c r="F17" s="1954">
        <v>1</v>
      </c>
      <c r="G17" s="1954">
        <v>210</v>
      </c>
      <c r="H17" s="1954">
        <f>C17*D17*G17</f>
        <v>630</v>
      </c>
      <c r="I17" s="1968">
        <f>(C17-0)*F17*16.5*E17</f>
        <v>247.5</v>
      </c>
      <c r="J17" s="1969">
        <f>I17</f>
        <v>247.5</v>
      </c>
      <c r="K17" s="1480">
        <v>0</v>
      </c>
      <c r="L17" s="1480">
        <v>0</v>
      </c>
      <c r="M17" s="1480"/>
      <c r="N17" s="1480"/>
      <c r="O17" s="1480"/>
      <c r="P17" s="1480"/>
      <c r="Q17" s="1480"/>
      <c r="R17" s="1970"/>
      <c r="S17" s="57"/>
      <c r="T17" s="58"/>
      <c r="U17" s="58"/>
      <c r="V17" s="58"/>
      <c r="W17" s="58"/>
    </row>
    <row r="18" spans="1:23" s="59" customFormat="1" ht="15.75" customHeight="1">
      <c r="A18" s="1490" t="s">
        <v>255</v>
      </c>
      <c r="B18" s="1475" t="s">
        <v>2185</v>
      </c>
      <c r="C18" s="1954">
        <v>3</v>
      </c>
      <c r="D18" s="1954">
        <v>1.1000000000000001</v>
      </c>
      <c r="E18" s="1954">
        <v>4</v>
      </c>
      <c r="F18" s="1954">
        <v>1.3</v>
      </c>
      <c r="G18" s="1954">
        <v>320</v>
      </c>
      <c r="H18" s="1954">
        <f>C18*D18*G18</f>
        <v>1056</v>
      </c>
      <c r="I18" s="1968">
        <f>(C18-1)*F18*16.5*E18+1*15*E18*4</f>
        <v>411.6</v>
      </c>
      <c r="J18" s="1969">
        <f>I18</f>
        <v>411.6</v>
      </c>
      <c r="K18" s="1480">
        <v>0</v>
      </c>
      <c r="L18" s="1480">
        <v>0</v>
      </c>
      <c r="M18" s="1480"/>
      <c r="N18" s="1480"/>
      <c r="O18" s="1480"/>
      <c r="P18" s="1480"/>
      <c r="Q18" s="1480"/>
      <c r="R18" s="1970"/>
      <c r="S18" s="57"/>
      <c r="T18" s="58"/>
      <c r="U18" s="58"/>
      <c r="V18" s="58"/>
      <c r="W18" s="58"/>
    </row>
    <row r="19" spans="1:23" s="59" customFormat="1" ht="15.75" customHeight="1">
      <c r="A19" s="1467" t="s">
        <v>258</v>
      </c>
      <c r="B19" s="1468" t="s">
        <v>1994</v>
      </c>
      <c r="C19" s="1471">
        <f>SUM(C20:C25)</f>
        <v>22</v>
      </c>
      <c r="D19" s="1471">
        <f t="shared" ref="D19:L19" si="3">SUM(D20:D25)</f>
        <v>6.45</v>
      </c>
      <c r="E19" s="1471">
        <f t="shared" si="3"/>
        <v>26</v>
      </c>
      <c r="F19" s="1471">
        <f t="shared" si="3"/>
        <v>6.8999999999999995</v>
      </c>
      <c r="G19" s="1471">
        <f t="shared" si="3"/>
        <v>1970</v>
      </c>
      <c r="H19" s="1471">
        <f t="shared" si="3"/>
        <v>7705</v>
      </c>
      <c r="I19" s="1471">
        <f t="shared" si="3"/>
        <v>2858.4</v>
      </c>
      <c r="J19" s="1471">
        <f t="shared" si="3"/>
        <v>2858.4</v>
      </c>
      <c r="K19" s="1471">
        <f t="shared" si="3"/>
        <v>0</v>
      </c>
      <c r="L19" s="1471">
        <f t="shared" si="3"/>
        <v>0</v>
      </c>
      <c r="M19" s="1472"/>
      <c r="N19" s="1472"/>
      <c r="O19" s="1472"/>
      <c r="P19" s="1472"/>
      <c r="Q19" s="1472"/>
      <c r="R19" s="1967"/>
      <c r="S19" s="57"/>
      <c r="T19" s="58"/>
      <c r="U19" s="58"/>
      <c r="V19" s="58"/>
      <c r="W19" s="58"/>
    </row>
    <row r="20" spans="1:23" s="59" customFormat="1" ht="13.2">
      <c r="A20" s="1490" t="s">
        <v>256</v>
      </c>
      <c r="B20" s="1475" t="s">
        <v>2185</v>
      </c>
      <c r="C20" s="1954">
        <v>3</v>
      </c>
      <c r="D20" s="1954">
        <v>1.1000000000000001</v>
      </c>
      <c r="E20" s="1954">
        <v>9</v>
      </c>
      <c r="F20" s="1954">
        <v>1.3</v>
      </c>
      <c r="G20" s="1954">
        <v>720</v>
      </c>
      <c r="H20" s="1954">
        <f>C20*D20*G20</f>
        <v>2376</v>
      </c>
      <c r="I20" s="1968">
        <f>(C20-1)*F20*16.5*E20+1*15*E20*4</f>
        <v>926.09999999999991</v>
      </c>
      <c r="J20" s="1969">
        <f>I20</f>
        <v>926.09999999999991</v>
      </c>
      <c r="K20" s="1480">
        <v>0</v>
      </c>
      <c r="L20" s="1480">
        <v>0</v>
      </c>
      <c r="M20" s="1472"/>
      <c r="N20" s="1472"/>
      <c r="O20" s="1472"/>
      <c r="P20" s="1472"/>
      <c r="Q20" s="1472"/>
      <c r="R20" s="1967"/>
      <c r="S20" s="57"/>
      <c r="T20" s="58"/>
      <c r="U20" s="58"/>
      <c r="V20" s="58"/>
      <c r="W20" s="58"/>
    </row>
    <row r="21" spans="1:23" s="59" customFormat="1" ht="15.75" customHeight="1">
      <c r="A21" s="1490" t="s">
        <v>257</v>
      </c>
      <c r="B21" s="1475" t="s">
        <v>2187</v>
      </c>
      <c r="C21" s="1954">
        <v>4</v>
      </c>
      <c r="D21" s="1535">
        <v>1.075</v>
      </c>
      <c r="E21" s="1954">
        <v>12</v>
      </c>
      <c r="F21" s="1954">
        <v>1.3</v>
      </c>
      <c r="G21" s="1954">
        <v>960</v>
      </c>
      <c r="H21" s="1954">
        <f t="shared" ref="H21:H25" si="4">C21*D21*G21</f>
        <v>4128</v>
      </c>
      <c r="I21" s="1968">
        <f>(C21-1)*F21*16.5*E21+1*15*E21*4</f>
        <v>1492.2</v>
      </c>
      <c r="J21" s="1969">
        <f t="shared" ref="J21:J24" si="5">I21</f>
        <v>1492.2</v>
      </c>
      <c r="K21" s="1480">
        <v>0</v>
      </c>
      <c r="L21" s="1480">
        <v>0</v>
      </c>
      <c r="M21" s="1472"/>
      <c r="N21" s="1472"/>
      <c r="O21" s="1472"/>
      <c r="P21" s="1472"/>
      <c r="Q21" s="1472"/>
      <c r="R21" s="1967"/>
      <c r="S21" s="57"/>
      <c r="T21" s="58"/>
      <c r="U21" s="58"/>
      <c r="V21" s="58"/>
      <c r="W21" s="58"/>
    </row>
    <row r="22" spans="1:23" s="59" customFormat="1" ht="15.75" customHeight="1">
      <c r="A22" s="1490" t="s">
        <v>716</v>
      </c>
      <c r="B22" s="1475" t="s">
        <v>2188</v>
      </c>
      <c r="C22" s="1954">
        <v>3</v>
      </c>
      <c r="D22" s="1954">
        <v>1.1000000000000001</v>
      </c>
      <c r="E22" s="1954">
        <v>1</v>
      </c>
      <c r="F22" s="1954">
        <v>1</v>
      </c>
      <c r="G22" s="1954">
        <v>40</v>
      </c>
      <c r="H22" s="1954">
        <f t="shared" si="4"/>
        <v>132</v>
      </c>
      <c r="I22" s="1968">
        <f>(C22-1)*F22*16.5*E22+1*15*E22*4</f>
        <v>93</v>
      </c>
      <c r="J22" s="1969">
        <f t="shared" si="5"/>
        <v>93</v>
      </c>
      <c r="K22" s="1480">
        <v>0</v>
      </c>
      <c r="L22" s="1480">
        <v>0</v>
      </c>
      <c r="M22" s="1480"/>
      <c r="N22" s="1480"/>
      <c r="O22" s="1480"/>
      <c r="P22" s="1480"/>
      <c r="Q22" s="1480"/>
      <c r="R22" s="1970"/>
      <c r="S22" s="57"/>
      <c r="T22" s="58"/>
      <c r="U22" s="58"/>
      <c r="V22" s="58"/>
      <c r="W22" s="58"/>
    </row>
    <row r="23" spans="1:23" s="59" customFormat="1" ht="15.75" customHeight="1">
      <c r="A23" s="1490" t="s">
        <v>717</v>
      </c>
      <c r="B23" s="1475" t="s">
        <v>2189</v>
      </c>
      <c r="C23" s="1954">
        <v>3</v>
      </c>
      <c r="D23" s="1954">
        <v>1.1000000000000001</v>
      </c>
      <c r="E23" s="1954">
        <v>1</v>
      </c>
      <c r="F23" s="1954">
        <v>1</v>
      </c>
      <c r="G23" s="1954">
        <v>20</v>
      </c>
      <c r="H23" s="1954">
        <f t="shared" si="4"/>
        <v>66</v>
      </c>
      <c r="I23" s="1968">
        <f t="shared" ref="I23" si="6">(C23-1)*F23*16.5*E23+1*15*E23*4</f>
        <v>93</v>
      </c>
      <c r="J23" s="1969">
        <f t="shared" si="5"/>
        <v>93</v>
      </c>
      <c r="K23" s="1480">
        <v>0</v>
      </c>
      <c r="L23" s="1480">
        <v>0</v>
      </c>
      <c r="M23" s="1480"/>
      <c r="N23" s="1480"/>
      <c r="O23" s="1480"/>
      <c r="P23" s="1480"/>
      <c r="Q23" s="1480"/>
      <c r="R23" s="1970"/>
      <c r="S23" s="57"/>
      <c r="T23" s="58"/>
      <c r="U23" s="58"/>
      <c r="V23" s="58"/>
      <c r="W23" s="58"/>
    </row>
    <row r="24" spans="1:23" s="59" customFormat="1" ht="15.75" customHeight="1">
      <c r="A24" s="1490" t="s">
        <v>718</v>
      </c>
      <c r="B24" s="1475" t="s">
        <v>2191</v>
      </c>
      <c r="C24" s="1954">
        <v>5</v>
      </c>
      <c r="D24" s="1954">
        <v>1</v>
      </c>
      <c r="E24" s="1954">
        <v>1</v>
      </c>
      <c r="F24" s="1954">
        <v>1</v>
      </c>
      <c r="G24" s="1954">
        <v>20</v>
      </c>
      <c r="H24" s="1954">
        <f t="shared" si="4"/>
        <v>100</v>
      </c>
      <c r="I24" s="1968">
        <f>C24*E24*F24*16.5</f>
        <v>82.5</v>
      </c>
      <c r="J24" s="1969">
        <f t="shared" si="5"/>
        <v>82.5</v>
      </c>
      <c r="K24" s="1480">
        <v>0</v>
      </c>
      <c r="L24" s="1480">
        <v>0</v>
      </c>
      <c r="M24" s="1480"/>
      <c r="N24" s="1480"/>
      <c r="O24" s="1480"/>
      <c r="P24" s="1480"/>
      <c r="Q24" s="1480"/>
      <c r="R24" s="1970"/>
      <c r="S24" s="57"/>
      <c r="T24" s="58"/>
      <c r="U24" s="58"/>
      <c r="V24" s="58"/>
      <c r="W24" s="58"/>
    </row>
    <row r="25" spans="1:23" s="59" customFormat="1" ht="15.75" customHeight="1">
      <c r="A25" s="1490" t="s">
        <v>721</v>
      </c>
      <c r="B25" s="1971" t="s">
        <v>2192</v>
      </c>
      <c r="C25" s="1954">
        <v>4</v>
      </c>
      <c r="D25" s="1954">
        <v>1.075</v>
      </c>
      <c r="E25" s="1954">
        <v>2</v>
      </c>
      <c r="F25" s="1954">
        <v>1.3</v>
      </c>
      <c r="G25" s="1954">
        <v>210</v>
      </c>
      <c r="H25" s="1954">
        <f t="shared" si="4"/>
        <v>903</v>
      </c>
      <c r="I25" s="1968">
        <f>C25*E25*F25*16.5</f>
        <v>171.6</v>
      </c>
      <c r="J25" s="1969">
        <f>I25</f>
        <v>171.6</v>
      </c>
      <c r="K25" s="1480">
        <v>0</v>
      </c>
      <c r="L25" s="1480">
        <v>0</v>
      </c>
      <c r="M25" s="1480"/>
      <c r="N25" s="1480"/>
      <c r="O25" s="1480"/>
      <c r="P25" s="1480"/>
      <c r="Q25" s="1480"/>
      <c r="R25" s="1970"/>
      <c r="S25" s="57"/>
      <c r="T25" s="58"/>
      <c r="U25" s="58"/>
      <c r="V25" s="58"/>
      <c r="W25" s="58"/>
    </row>
    <row r="26" spans="1:23" s="59" customFormat="1" ht="15.75" customHeight="1">
      <c r="A26" s="1500" t="s">
        <v>258</v>
      </c>
      <c r="B26" s="1501" t="s">
        <v>259</v>
      </c>
      <c r="C26" s="2192">
        <f>SUM(C27:C30)</f>
        <v>17</v>
      </c>
      <c r="D26" s="2192">
        <f t="shared" ref="D26:L26" si="7">SUM(D27:D30)</f>
        <v>4.4000000000000004</v>
      </c>
      <c r="E26" s="2192">
        <f t="shared" si="7"/>
        <v>4</v>
      </c>
      <c r="F26" s="2192">
        <f t="shared" si="7"/>
        <v>4</v>
      </c>
      <c r="G26" s="2192">
        <f t="shared" si="7"/>
        <v>160</v>
      </c>
      <c r="H26" s="2192">
        <f t="shared" si="7"/>
        <v>748</v>
      </c>
      <c r="I26" s="2192">
        <f t="shared" si="7"/>
        <v>600</v>
      </c>
      <c r="J26" s="2192">
        <f t="shared" si="7"/>
        <v>600</v>
      </c>
      <c r="K26" s="2192">
        <f t="shared" si="7"/>
        <v>0</v>
      </c>
      <c r="L26" s="2192">
        <f t="shared" si="7"/>
        <v>0</v>
      </c>
      <c r="M26" s="1472"/>
      <c r="N26" s="1472"/>
      <c r="O26" s="1472"/>
      <c r="P26" s="1472"/>
      <c r="Q26" s="1472"/>
      <c r="R26" s="1967"/>
      <c r="S26" s="57"/>
      <c r="T26" s="58"/>
      <c r="U26" s="58"/>
      <c r="V26" s="58"/>
      <c r="W26" s="58"/>
    </row>
    <row r="27" spans="1:23" s="59" customFormat="1" ht="16.5" customHeight="1">
      <c r="A27" s="1488" t="s">
        <v>260</v>
      </c>
      <c r="B27" s="1502" t="s">
        <v>2194</v>
      </c>
      <c r="C27" s="1954">
        <v>8</v>
      </c>
      <c r="D27" s="1954">
        <v>1.1000000000000001</v>
      </c>
      <c r="E27" s="1954">
        <v>1</v>
      </c>
      <c r="F27" s="1954">
        <v>1</v>
      </c>
      <c r="G27" s="1954">
        <v>40</v>
      </c>
      <c r="H27" s="1954">
        <f>C27*D27*G27</f>
        <v>352</v>
      </c>
      <c r="I27" s="1968">
        <f>F27*12*E27*G27</f>
        <v>480</v>
      </c>
      <c r="J27" s="1969">
        <f t="shared" ref="J27:J30" si="8">I27</f>
        <v>480</v>
      </c>
      <c r="K27" s="1480">
        <v>0</v>
      </c>
      <c r="L27" s="1480">
        <v>0</v>
      </c>
      <c r="M27" s="1480"/>
      <c r="N27" s="1480"/>
      <c r="O27" s="1480"/>
      <c r="P27" s="1480"/>
      <c r="Q27" s="1480"/>
      <c r="R27" s="1970"/>
      <c r="S27" s="57"/>
      <c r="T27" s="58"/>
      <c r="U27" s="58"/>
      <c r="V27" s="58"/>
      <c r="W27" s="58"/>
    </row>
    <row r="28" spans="1:23" s="59" customFormat="1" ht="16.5" customHeight="1">
      <c r="A28" s="1488" t="s">
        <v>261</v>
      </c>
      <c r="B28" s="1502" t="s">
        <v>2195</v>
      </c>
      <c r="C28" s="1954">
        <v>3</v>
      </c>
      <c r="D28" s="1954">
        <v>1.1000000000000001</v>
      </c>
      <c r="E28" s="1954">
        <v>1</v>
      </c>
      <c r="F28" s="1954">
        <v>1</v>
      </c>
      <c r="G28" s="1954">
        <v>40</v>
      </c>
      <c r="H28" s="1954">
        <f t="shared" ref="H28:H29" si="9">C28*D28*G28</f>
        <v>132</v>
      </c>
      <c r="I28" s="1968">
        <f>F28*E28*G28</f>
        <v>40</v>
      </c>
      <c r="J28" s="1969">
        <f t="shared" si="8"/>
        <v>40</v>
      </c>
      <c r="K28" s="1480">
        <v>0</v>
      </c>
      <c r="L28" s="1480">
        <v>0</v>
      </c>
      <c r="M28" s="1480"/>
      <c r="N28" s="1480"/>
      <c r="O28" s="1480"/>
      <c r="P28" s="1480"/>
      <c r="Q28" s="1480"/>
      <c r="R28" s="1970"/>
      <c r="S28" s="57"/>
      <c r="T28" s="58"/>
      <c r="U28" s="58"/>
      <c r="V28" s="58"/>
      <c r="W28" s="58"/>
    </row>
    <row r="29" spans="1:23" s="59" customFormat="1" ht="16.5" customHeight="1">
      <c r="A29" s="1488" t="s">
        <v>262</v>
      </c>
      <c r="B29" s="1502" t="s">
        <v>2196</v>
      </c>
      <c r="C29" s="1954">
        <v>3</v>
      </c>
      <c r="D29" s="1954">
        <v>1.1000000000000001</v>
      </c>
      <c r="E29" s="1954">
        <v>1</v>
      </c>
      <c r="F29" s="1954">
        <v>1</v>
      </c>
      <c r="G29" s="1954">
        <v>40</v>
      </c>
      <c r="H29" s="1954">
        <f t="shared" si="9"/>
        <v>132</v>
      </c>
      <c r="I29" s="1968">
        <f t="shared" ref="I29:I30" si="10">F29*E29*G29</f>
        <v>40</v>
      </c>
      <c r="J29" s="1969">
        <f t="shared" si="8"/>
        <v>40</v>
      </c>
      <c r="K29" s="1480">
        <v>0</v>
      </c>
      <c r="L29" s="1480">
        <v>0</v>
      </c>
      <c r="M29" s="1480"/>
      <c r="N29" s="1480"/>
      <c r="O29" s="1480"/>
      <c r="P29" s="1480"/>
      <c r="Q29" s="1480"/>
      <c r="R29" s="1970"/>
      <c r="S29" s="57"/>
      <c r="T29" s="58"/>
      <c r="U29" s="58"/>
      <c r="V29" s="58"/>
      <c r="W29" s="58"/>
    </row>
    <row r="30" spans="1:23" s="59" customFormat="1" ht="16.5" customHeight="1">
      <c r="A30" s="1488" t="s">
        <v>263</v>
      </c>
      <c r="B30" s="1502" t="s">
        <v>2197</v>
      </c>
      <c r="C30" s="1954">
        <v>3</v>
      </c>
      <c r="D30" s="1954">
        <v>1.1000000000000001</v>
      </c>
      <c r="E30" s="1954">
        <v>1</v>
      </c>
      <c r="F30" s="1954">
        <v>1</v>
      </c>
      <c r="G30" s="1954">
        <v>40</v>
      </c>
      <c r="H30" s="1954">
        <f>C30*D30*G30</f>
        <v>132</v>
      </c>
      <c r="I30" s="1968">
        <f t="shared" si="10"/>
        <v>40</v>
      </c>
      <c r="J30" s="1969">
        <f t="shared" si="8"/>
        <v>40</v>
      </c>
      <c r="K30" s="1480">
        <v>0</v>
      </c>
      <c r="L30" s="1480">
        <v>0</v>
      </c>
      <c r="M30" s="1480"/>
      <c r="N30" s="1480"/>
      <c r="O30" s="1480"/>
      <c r="P30" s="1480"/>
      <c r="Q30" s="1480"/>
      <c r="R30" s="1970"/>
      <c r="S30" s="57"/>
      <c r="T30" s="58"/>
      <c r="U30" s="58"/>
      <c r="V30" s="58"/>
      <c r="W30" s="58"/>
    </row>
    <row r="31" spans="1:23" s="59" customFormat="1" ht="15.75" customHeight="1">
      <c r="A31" s="1462">
        <v>2</v>
      </c>
      <c r="B31" s="1463" t="s">
        <v>265</v>
      </c>
      <c r="C31" s="2192">
        <f>SUM(C33:C34)</f>
        <v>13</v>
      </c>
      <c r="D31" s="2192">
        <f t="shared" ref="D31:L31" si="11">SUM(D33:D34)</f>
        <v>2.5</v>
      </c>
      <c r="E31" s="2192">
        <f t="shared" si="11"/>
        <v>2</v>
      </c>
      <c r="F31" s="2192">
        <f t="shared" si="11"/>
        <v>2</v>
      </c>
      <c r="G31" s="2192">
        <f t="shared" si="11"/>
        <v>24</v>
      </c>
      <c r="H31" s="2192">
        <f t="shared" si="11"/>
        <v>130</v>
      </c>
      <c r="I31" s="2192">
        <f t="shared" si="11"/>
        <v>179.4375</v>
      </c>
      <c r="J31" s="2192">
        <f t="shared" si="11"/>
        <v>179.4375</v>
      </c>
      <c r="K31" s="2192">
        <f t="shared" si="11"/>
        <v>0</v>
      </c>
      <c r="L31" s="2192">
        <f t="shared" si="11"/>
        <v>0</v>
      </c>
      <c r="M31" s="1472"/>
      <c r="N31" s="1472"/>
      <c r="O31" s="1472"/>
      <c r="P31" s="1472"/>
      <c r="Q31" s="1472"/>
      <c r="R31" s="1967"/>
      <c r="S31" s="57"/>
      <c r="T31" s="58"/>
      <c r="U31" s="58"/>
      <c r="V31" s="58"/>
      <c r="W31" s="58"/>
    </row>
    <row r="32" spans="1:23" s="59" customFormat="1" ht="15.75" customHeight="1">
      <c r="A32" s="1467" t="s">
        <v>249</v>
      </c>
      <c r="B32" s="1468" t="s">
        <v>266</v>
      </c>
      <c r="C32" s="731"/>
      <c r="D32" s="731"/>
      <c r="E32" s="731"/>
      <c r="F32" s="731"/>
      <c r="G32" s="731"/>
      <c r="H32" s="731"/>
      <c r="I32" s="1968"/>
      <c r="J32" s="1969"/>
      <c r="K32" s="1480"/>
      <c r="L32" s="1480"/>
      <c r="M32" s="1480"/>
      <c r="N32" s="1480"/>
      <c r="O32" s="1480"/>
      <c r="P32" s="1480"/>
      <c r="Q32" s="1480"/>
      <c r="R32" s="1970"/>
      <c r="S32" s="57"/>
      <c r="T32" s="58"/>
      <c r="U32" s="58"/>
      <c r="V32" s="58"/>
      <c r="W32" s="58"/>
    </row>
    <row r="33" spans="1:23" s="59" customFormat="1" ht="15.75" customHeight="1">
      <c r="A33" s="1490" t="s">
        <v>251</v>
      </c>
      <c r="B33" s="1973" t="s">
        <v>2198</v>
      </c>
      <c r="C33" s="1535">
        <v>3</v>
      </c>
      <c r="D33" s="1535">
        <v>1.5</v>
      </c>
      <c r="E33" s="1535">
        <v>1</v>
      </c>
      <c r="F33" s="1535">
        <v>1</v>
      </c>
      <c r="G33" s="1535">
        <v>20</v>
      </c>
      <c r="H33" s="1535">
        <f>C33*D33*G33</f>
        <v>90</v>
      </c>
      <c r="I33" s="1974">
        <f>C33*D33*E33*F33*16.5*0.75</f>
        <v>55.6875</v>
      </c>
      <c r="J33" s="1969">
        <f t="shared" ref="J33:J34" si="12">I33</f>
        <v>55.6875</v>
      </c>
      <c r="K33" s="1480">
        <v>0</v>
      </c>
      <c r="L33" s="1480">
        <v>0</v>
      </c>
      <c r="M33" s="1480"/>
      <c r="N33" s="1480"/>
      <c r="O33" s="1480"/>
      <c r="P33" s="1480"/>
      <c r="Q33" s="1480"/>
      <c r="R33" s="1970"/>
      <c r="S33" s="57"/>
      <c r="T33" s="58"/>
      <c r="U33" s="58"/>
      <c r="V33" s="58"/>
      <c r="W33" s="58"/>
    </row>
    <row r="34" spans="1:23" s="59" customFormat="1" ht="15.75" customHeight="1">
      <c r="A34" s="1500" t="s">
        <v>258</v>
      </c>
      <c r="B34" s="1501" t="s">
        <v>267</v>
      </c>
      <c r="C34" s="731">
        <v>10</v>
      </c>
      <c r="D34" s="731">
        <v>1</v>
      </c>
      <c r="E34" s="731">
        <v>1</v>
      </c>
      <c r="F34" s="731">
        <v>1</v>
      </c>
      <c r="G34" s="731">
        <v>4</v>
      </c>
      <c r="H34" s="1535">
        <f>C34*D34*G34</f>
        <v>40</v>
      </c>
      <c r="I34" s="1974">
        <f>C34*D34*E34*F34*16.5*0.75</f>
        <v>123.75</v>
      </c>
      <c r="J34" s="1969">
        <f t="shared" si="12"/>
        <v>123.75</v>
      </c>
      <c r="K34" s="1480">
        <v>0</v>
      </c>
      <c r="L34" s="1480">
        <v>0</v>
      </c>
      <c r="M34" s="1480"/>
      <c r="N34" s="1480"/>
      <c r="O34" s="1480"/>
      <c r="P34" s="1480"/>
      <c r="Q34" s="1480"/>
      <c r="R34" s="1970"/>
      <c r="S34" s="57"/>
      <c r="T34" s="58"/>
      <c r="U34" s="58"/>
      <c r="V34" s="58"/>
      <c r="W34" s="58"/>
    </row>
    <row r="35" spans="1:23" s="59" customFormat="1" ht="15.75" customHeight="1">
      <c r="A35" s="1503"/>
      <c r="B35" s="1502"/>
      <c r="C35" s="731"/>
      <c r="D35" s="731"/>
      <c r="E35" s="731"/>
      <c r="F35" s="731"/>
      <c r="G35" s="731"/>
      <c r="H35" s="731"/>
      <c r="I35" s="1968"/>
      <c r="J35" s="1969"/>
      <c r="K35" s="1480"/>
      <c r="L35" s="1480"/>
      <c r="M35" s="1480"/>
      <c r="N35" s="1480"/>
      <c r="O35" s="1480"/>
      <c r="P35" s="1480"/>
      <c r="Q35" s="1480"/>
      <c r="R35" s="1970"/>
      <c r="S35" s="57"/>
      <c r="T35" s="58"/>
      <c r="U35" s="58"/>
      <c r="V35" s="58"/>
      <c r="W35" s="58"/>
    </row>
    <row r="36" spans="1:23" s="59" customFormat="1" ht="15.75" customHeight="1">
      <c r="A36" s="1462">
        <v>3</v>
      </c>
      <c r="B36" s="1463" t="s">
        <v>268</v>
      </c>
      <c r="C36" s="731"/>
      <c r="D36" s="731"/>
      <c r="E36" s="731"/>
      <c r="F36" s="731"/>
      <c r="G36" s="731"/>
      <c r="H36" s="731"/>
      <c r="I36" s="1968"/>
      <c r="J36" s="1969"/>
      <c r="K36" s="1480"/>
      <c r="L36" s="1480"/>
      <c r="M36" s="1480"/>
      <c r="N36" s="1480"/>
      <c r="O36" s="1480"/>
      <c r="P36" s="1480"/>
      <c r="Q36" s="1480"/>
      <c r="R36" s="1970"/>
      <c r="S36" s="57"/>
      <c r="T36" s="58"/>
      <c r="U36" s="58"/>
      <c r="V36" s="58"/>
      <c r="W36" s="58"/>
    </row>
    <row r="37" spans="1:23" s="59" customFormat="1" ht="15.75" customHeight="1">
      <c r="A37" s="1467" t="s">
        <v>249</v>
      </c>
      <c r="B37" s="1468" t="s">
        <v>269</v>
      </c>
      <c r="C37" s="731"/>
      <c r="D37" s="731"/>
      <c r="E37" s="731"/>
      <c r="F37" s="731"/>
      <c r="G37" s="731"/>
      <c r="H37" s="731"/>
      <c r="I37" s="1968"/>
      <c r="J37" s="1969"/>
      <c r="K37" s="1480"/>
      <c r="L37" s="1480"/>
      <c r="M37" s="1480"/>
      <c r="N37" s="1480"/>
      <c r="O37" s="1480"/>
      <c r="P37" s="1480"/>
      <c r="Q37" s="1480"/>
      <c r="R37" s="1970"/>
      <c r="S37" s="57"/>
      <c r="T37" s="58"/>
      <c r="U37" s="58"/>
      <c r="V37" s="58"/>
      <c r="W37" s="58"/>
    </row>
    <row r="38" spans="1:23" s="59" customFormat="1" ht="15.75" customHeight="1">
      <c r="A38" s="1490" t="s">
        <v>251</v>
      </c>
      <c r="B38" s="1475" t="s">
        <v>252</v>
      </c>
      <c r="C38" s="731"/>
      <c r="D38" s="731"/>
      <c r="E38" s="731"/>
      <c r="F38" s="731"/>
      <c r="G38" s="731"/>
      <c r="H38" s="731"/>
      <c r="I38" s="1968"/>
      <c r="J38" s="1969"/>
      <c r="K38" s="1480"/>
      <c r="L38" s="1480"/>
      <c r="M38" s="1480"/>
      <c r="N38" s="1480"/>
      <c r="O38" s="1480"/>
      <c r="P38" s="1480"/>
      <c r="Q38" s="1480"/>
      <c r="R38" s="1970"/>
      <c r="S38" s="57"/>
      <c r="T38" s="58"/>
      <c r="U38" s="58"/>
      <c r="V38" s="58"/>
      <c r="W38" s="58"/>
    </row>
    <row r="39" spans="1:23" s="59" customFormat="1" ht="15.75" customHeight="1">
      <c r="A39" s="1474" t="s">
        <v>253</v>
      </c>
      <c r="B39" s="1475" t="s">
        <v>252</v>
      </c>
      <c r="C39" s="731"/>
      <c r="D39" s="731"/>
      <c r="E39" s="731"/>
      <c r="F39" s="731"/>
      <c r="G39" s="731"/>
      <c r="H39" s="731"/>
      <c r="I39" s="1968"/>
      <c r="J39" s="1969"/>
      <c r="K39" s="1480"/>
      <c r="L39" s="1480"/>
      <c r="M39" s="1480"/>
      <c r="N39" s="1480"/>
      <c r="O39" s="1480"/>
      <c r="P39" s="1480"/>
      <c r="Q39" s="1480"/>
      <c r="R39" s="1970"/>
      <c r="S39" s="57"/>
      <c r="T39" s="58"/>
      <c r="U39" s="58"/>
      <c r="V39" s="58"/>
      <c r="W39" s="58"/>
    </row>
    <row r="40" spans="1:23" s="59" customFormat="1" ht="15.75" customHeight="1">
      <c r="A40" s="1503"/>
      <c r="B40" s="1475" t="s">
        <v>252</v>
      </c>
      <c r="C40" s="731"/>
      <c r="D40" s="731"/>
      <c r="E40" s="731"/>
      <c r="F40" s="731"/>
      <c r="G40" s="731"/>
      <c r="H40" s="731"/>
      <c r="I40" s="1968"/>
      <c r="J40" s="1969"/>
      <c r="K40" s="1480"/>
      <c r="L40" s="1480"/>
      <c r="M40" s="1480"/>
      <c r="N40" s="1480"/>
      <c r="O40" s="1480"/>
      <c r="P40" s="1480"/>
      <c r="Q40" s="1480"/>
      <c r="R40" s="1970"/>
      <c r="S40" s="57"/>
      <c r="T40" s="58"/>
      <c r="U40" s="58"/>
      <c r="V40" s="58"/>
      <c r="W40" s="58"/>
    </row>
    <row r="41" spans="1:23" s="59" customFormat="1" ht="15.75" customHeight="1">
      <c r="A41" s="1522" t="s">
        <v>258</v>
      </c>
      <c r="B41" s="1501" t="s">
        <v>270</v>
      </c>
      <c r="C41" s="731"/>
      <c r="D41" s="731"/>
      <c r="E41" s="731"/>
      <c r="F41" s="731"/>
      <c r="G41" s="731"/>
      <c r="H41" s="731"/>
      <c r="I41" s="1968"/>
      <c r="J41" s="1969"/>
      <c r="K41" s="1480"/>
      <c r="L41" s="1480"/>
      <c r="M41" s="1480"/>
      <c r="N41" s="1480"/>
      <c r="O41" s="1480"/>
      <c r="P41" s="1480"/>
      <c r="Q41" s="1480"/>
      <c r="R41" s="1970"/>
      <c r="S41" s="57"/>
      <c r="T41" s="58"/>
      <c r="U41" s="58"/>
      <c r="V41" s="58"/>
      <c r="W41" s="58"/>
    </row>
    <row r="42" spans="1:23" s="59" customFormat="1" ht="15.75" customHeight="1">
      <c r="A42" s="1503"/>
      <c r="B42" s="1502" t="s">
        <v>1872</v>
      </c>
      <c r="C42" s="731"/>
      <c r="D42" s="731"/>
      <c r="E42" s="731"/>
      <c r="F42" s="731"/>
      <c r="G42" s="731"/>
      <c r="H42" s="731"/>
      <c r="I42" s="1968"/>
      <c r="J42" s="1969"/>
      <c r="K42" s="1480"/>
      <c r="L42" s="1480"/>
      <c r="M42" s="1480"/>
      <c r="N42" s="1480"/>
      <c r="O42" s="1480"/>
      <c r="P42" s="1480"/>
      <c r="Q42" s="1480"/>
      <c r="R42" s="1970"/>
      <c r="S42" s="57"/>
      <c r="T42" s="58"/>
      <c r="U42" s="58"/>
      <c r="V42" s="58"/>
      <c r="W42" s="58"/>
    </row>
    <row r="43" spans="1:23" s="59" customFormat="1" ht="15.75" customHeight="1">
      <c r="A43" s="1503"/>
      <c r="B43" s="1502" t="s">
        <v>1872</v>
      </c>
      <c r="C43" s="731"/>
      <c r="D43" s="731"/>
      <c r="E43" s="731"/>
      <c r="F43" s="731"/>
      <c r="G43" s="731"/>
      <c r="H43" s="731"/>
      <c r="I43" s="1968"/>
      <c r="J43" s="1969"/>
      <c r="K43" s="1480"/>
      <c r="L43" s="1480"/>
      <c r="M43" s="1480"/>
      <c r="N43" s="1480"/>
      <c r="O43" s="1480"/>
      <c r="P43" s="1480"/>
      <c r="Q43" s="1480"/>
      <c r="R43" s="1970"/>
      <c r="S43" s="57"/>
      <c r="T43" s="58"/>
      <c r="U43" s="58"/>
      <c r="V43" s="58"/>
      <c r="W43" s="58"/>
    </row>
    <row r="44" spans="1:23" s="59" customFormat="1" ht="21.75" customHeight="1">
      <c r="A44" s="1522" t="s">
        <v>271</v>
      </c>
      <c r="B44" s="1501" t="s">
        <v>272</v>
      </c>
      <c r="C44" s="731"/>
      <c r="D44" s="731"/>
      <c r="E44" s="731"/>
      <c r="F44" s="731"/>
      <c r="G44" s="731"/>
      <c r="H44" s="731"/>
      <c r="I44" s="1968"/>
      <c r="J44" s="1969"/>
      <c r="K44" s="1480"/>
      <c r="L44" s="1480"/>
      <c r="M44" s="1480"/>
      <c r="N44" s="1480"/>
      <c r="O44" s="1480"/>
      <c r="P44" s="1480"/>
      <c r="Q44" s="1480"/>
      <c r="R44" s="1970"/>
      <c r="S44" s="57"/>
      <c r="T44" s="58"/>
      <c r="U44" s="58"/>
      <c r="V44" s="58"/>
      <c r="W44" s="58"/>
    </row>
    <row r="45" spans="1:23" s="59" customFormat="1" ht="15.75" customHeight="1">
      <c r="A45" s="1503"/>
      <c r="B45" s="1502"/>
      <c r="C45" s="731"/>
      <c r="D45" s="731"/>
      <c r="E45" s="731"/>
      <c r="F45" s="731"/>
      <c r="G45" s="731"/>
      <c r="H45" s="731"/>
      <c r="I45" s="1968"/>
      <c r="J45" s="1969"/>
      <c r="K45" s="1480"/>
      <c r="L45" s="1480"/>
      <c r="M45" s="1480"/>
      <c r="N45" s="1480"/>
      <c r="O45" s="1480"/>
      <c r="P45" s="1480"/>
      <c r="Q45" s="1480"/>
      <c r="R45" s="1970"/>
      <c r="S45" s="57"/>
      <c r="T45" s="58"/>
      <c r="U45" s="58"/>
      <c r="V45" s="58"/>
      <c r="W45" s="58"/>
    </row>
    <row r="46" spans="1:23" s="59" customFormat="1" ht="15.75" customHeight="1">
      <c r="A46" s="1503"/>
      <c r="B46" s="1502"/>
      <c r="C46" s="731"/>
      <c r="D46" s="731"/>
      <c r="E46" s="731"/>
      <c r="F46" s="731"/>
      <c r="G46" s="731"/>
      <c r="H46" s="731"/>
      <c r="I46" s="1968"/>
      <c r="J46" s="1969"/>
      <c r="K46" s="1480"/>
      <c r="L46" s="1480"/>
      <c r="M46" s="1480"/>
      <c r="N46" s="1480"/>
      <c r="O46" s="1480"/>
      <c r="P46" s="1480"/>
      <c r="Q46" s="1480"/>
      <c r="R46" s="1970"/>
      <c r="S46" s="57"/>
      <c r="T46" s="58"/>
      <c r="U46" s="58"/>
      <c r="V46" s="58"/>
      <c r="W46" s="58"/>
    </row>
    <row r="47" spans="1:23" s="59" customFormat="1" ht="36" customHeight="1">
      <c r="A47" s="1457" t="s">
        <v>104</v>
      </c>
      <c r="B47" s="1458" t="s">
        <v>273</v>
      </c>
      <c r="C47" s="1524"/>
      <c r="D47" s="1524"/>
      <c r="E47" s="1524"/>
      <c r="F47" s="1524"/>
      <c r="G47" s="1524"/>
      <c r="H47" s="1524"/>
      <c r="I47" s="2288"/>
      <c r="J47" s="2289"/>
      <c r="K47" s="1525"/>
      <c r="L47" s="1525"/>
      <c r="M47" s="1525"/>
      <c r="N47" s="1525"/>
      <c r="O47" s="1525"/>
      <c r="P47" s="1525"/>
      <c r="Q47" s="1525"/>
      <c r="R47" s="2290"/>
      <c r="S47" s="57"/>
      <c r="T47" s="58"/>
      <c r="U47" s="58"/>
      <c r="V47" s="58"/>
      <c r="W47" s="58"/>
    </row>
    <row r="48" spans="1:23" s="59" customFormat="1" ht="15.75" customHeight="1">
      <c r="A48" s="1462">
        <v>1</v>
      </c>
      <c r="B48" s="1468" t="s">
        <v>274</v>
      </c>
      <c r="C48" s="1516"/>
      <c r="D48" s="1516"/>
      <c r="E48" s="1516"/>
      <c r="F48" s="1516"/>
      <c r="G48" s="1516"/>
      <c r="H48" s="1516"/>
      <c r="I48" s="1968"/>
      <c r="J48" s="1969"/>
      <c r="K48" s="1480"/>
      <c r="L48" s="1480"/>
      <c r="M48" s="1480"/>
      <c r="N48" s="1480"/>
      <c r="O48" s="1480"/>
      <c r="P48" s="1480"/>
      <c r="Q48" s="1480"/>
      <c r="R48" s="1970"/>
      <c r="S48" s="57"/>
      <c r="T48" s="58"/>
      <c r="U48" s="58"/>
      <c r="V48" s="58"/>
      <c r="W48" s="58"/>
    </row>
    <row r="49" spans="1:23" s="59" customFormat="1" ht="15.75" customHeight="1">
      <c r="A49" s="1462" t="s">
        <v>249</v>
      </c>
      <c r="B49" s="1468" t="s">
        <v>275</v>
      </c>
      <c r="C49" s="1516"/>
      <c r="D49" s="1516"/>
      <c r="E49" s="1516"/>
      <c r="F49" s="1516"/>
      <c r="G49" s="1516"/>
      <c r="H49" s="1516"/>
      <c r="I49" s="1968"/>
      <c r="J49" s="1969"/>
      <c r="K49" s="1480"/>
      <c r="L49" s="1480"/>
      <c r="M49" s="1480"/>
      <c r="N49" s="1480"/>
      <c r="O49" s="1480"/>
      <c r="P49" s="1480"/>
      <c r="Q49" s="1480"/>
      <c r="R49" s="1970"/>
      <c r="S49" s="57"/>
      <c r="T49" s="58"/>
      <c r="U49" s="58"/>
      <c r="V49" s="58"/>
      <c r="W49" s="58"/>
    </row>
    <row r="50" spans="1:23" s="59" customFormat="1" ht="15.75" customHeight="1">
      <c r="A50" s="1462"/>
      <c r="B50" s="1752" t="s">
        <v>2434</v>
      </c>
      <c r="C50" s="1471">
        <f>SUM(C51:C55)</f>
        <v>22</v>
      </c>
      <c r="D50" s="1471">
        <f t="shared" ref="D50:L50" si="13">SUM(D51:D55)</f>
        <v>5.3000000000000007</v>
      </c>
      <c r="E50" s="1471">
        <f t="shared" si="13"/>
        <v>15</v>
      </c>
      <c r="F50" s="1471">
        <f t="shared" si="13"/>
        <v>5</v>
      </c>
      <c r="G50" s="1471">
        <f t="shared" si="13"/>
        <v>500</v>
      </c>
      <c r="H50" s="1471">
        <f t="shared" si="13"/>
        <v>2330</v>
      </c>
      <c r="I50" s="1471">
        <f t="shared" si="13"/>
        <v>816.75</v>
      </c>
      <c r="J50" s="1471">
        <f t="shared" si="13"/>
        <v>816.75</v>
      </c>
      <c r="K50" s="1471">
        <f t="shared" si="13"/>
        <v>0</v>
      </c>
      <c r="L50" s="1471">
        <f t="shared" si="13"/>
        <v>0</v>
      </c>
      <c r="M50" s="1480"/>
      <c r="N50" s="1480"/>
      <c r="O50" s="1480"/>
      <c r="P50" s="1480"/>
      <c r="Q50" s="1480"/>
      <c r="R50" s="1970"/>
      <c r="S50" s="57"/>
      <c r="T50" s="58"/>
      <c r="U50" s="58"/>
      <c r="V50" s="58"/>
      <c r="W50" s="58"/>
    </row>
    <row r="51" spans="1:23" s="59" customFormat="1" ht="15.75" customHeight="1">
      <c r="A51" s="1527" t="s">
        <v>251</v>
      </c>
      <c r="B51" s="1502" t="s">
        <v>2435</v>
      </c>
      <c r="C51" s="1954">
        <v>3</v>
      </c>
      <c r="D51" s="1954">
        <v>1.1000000000000001</v>
      </c>
      <c r="E51" s="1954">
        <v>3</v>
      </c>
      <c r="F51" s="1954">
        <v>1</v>
      </c>
      <c r="G51" s="1954">
        <v>100</v>
      </c>
      <c r="H51" s="1954">
        <f>C51*D51*G51</f>
        <v>330</v>
      </c>
      <c r="I51" s="1968">
        <f>(C51)*F51*E51*16.5*0.75</f>
        <v>111.375</v>
      </c>
      <c r="J51" s="1969">
        <f>I51</f>
        <v>111.375</v>
      </c>
      <c r="K51" s="1480">
        <v>0</v>
      </c>
      <c r="L51" s="1480">
        <v>0</v>
      </c>
      <c r="M51" s="1480"/>
      <c r="N51" s="1480"/>
      <c r="O51" s="1480"/>
      <c r="P51" s="1480"/>
      <c r="Q51" s="1480"/>
      <c r="R51" s="1970"/>
      <c r="S51" s="57"/>
      <c r="T51" s="58"/>
      <c r="U51" s="58"/>
      <c r="V51" s="58"/>
      <c r="W51" s="58"/>
    </row>
    <row r="52" spans="1:23" s="59" customFormat="1" ht="15.75" customHeight="1">
      <c r="A52" s="1528" t="s">
        <v>253</v>
      </c>
      <c r="B52" s="1502" t="s">
        <v>2436</v>
      </c>
      <c r="C52" s="1516">
        <v>5</v>
      </c>
      <c r="D52" s="1516">
        <v>1</v>
      </c>
      <c r="E52" s="1954">
        <v>3</v>
      </c>
      <c r="F52" s="1954">
        <v>1</v>
      </c>
      <c r="G52" s="1954">
        <v>100</v>
      </c>
      <c r="H52" s="1954">
        <f>C52*D52*G52</f>
        <v>500</v>
      </c>
      <c r="I52" s="1968">
        <f>(C52)*F52*E52*16.5*0.75</f>
        <v>185.625</v>
      </c>
      <c r="J52" s="1969">
        <f>I52</f>
        <v>185.625</v>
      </c>
      <c r="K52" s="1480">
        <v>0</v>
      </c>
      <c r="L52" s="1480">
        <v>0</v>
      </c>
      <c r="M52" s="1480"/>
      <c r="N52" s="1480"/>
      <c r="O52" s="1480"/>
      <c r="P52" s="1480"/>
      <c r="Q52" s="1480"/>
      <c r="R52" s="1970"/>
      <c r="S52" s="57"/>
      <c r="T52" s="58"/>
      <c r="U52" s="58"/>
      <c r="V52" s="58"/>
      <c r="W52" s="58"/>
    </row>
    <row r="53" spans="1:23" s="59" customFormat="1" ht="15.75" customHeight="1">
      <c r="A53" s="1488" t="s">
        <v>254</v>
      </c>
      <c r="B53" s="1502" t="s">
        <v>2437</v>
      </c>
      <c r="C53" s="1516">
        <v>4</v>
      </c>
      <c r="D53" s="1516">
        <v>1</v>
      </c>
      <c r="E53" s="1954">
        <v>3</v>
      </c>
      <c r="F53" s="1954">
        <v>1</v>
      </c>
      <c r="G53" s="1954">
        <v>100</v>
      </c>
      <c r="H53" s="1954">
        <f>C53*D53*G53</f>
        <v>400</v>
      </c>
      <c r="I53" s="1968">
        <f>(C53)*F53*E53*16.5*0.75</f>
        <v>148.5</v>
      </c>
      <c r="J53" s="1969">
        <f>I53</f>
        <v>148.5</v>
      </c>
      <c r="K53" s="1480">
        <v>0</v>
      </c>
      <c r="L53" s="1480">
        <v>0</v>
      </c>
      <c r="M53" s="1480"/>
      <c r="N53" s="1480"/>
      <c r="O53" s="1480"/>
      <c r="P53" s="1480"/>
      <c r="Q53" s="1480"/>
      <c r="R53" s="1970"/>
      <c r="S53" s="57"/>
      <c r="T53" s="58"/>
      <c r="U53" s="58"/>
      <c r="V53" s="58"/>
      <c r="W53" s="58"/>
    </row>
    <row r="54" spans="1:23" s="59" customFormat="1" ht="15.75" customHeight="1">
      <c r="A54" s="1503" t="s">
        <v>255</v>
      </c>
      <c r="B54" s="1502" t="s">
        <v>2438</v>
      </c>
      <c r="C54" s="1516">
        <v>5</v>
      </c>
      <c r="D54" s="1516">
        <v>1.1000000000000001</v>
      </c>
      <c r="E54" s="1954">
        <v>3</v>
      </c>
      <c r="F54" s="1954">
        <v>1</v>
      </c>
      <c r="G54" s="1954">
        <v>100</v>
      </c>
      <c r="H54" s="1954">
        <f>C54*D54*G54</f>
        <v>550</v>
      </c>
      <c r="I54" s="1968">
        <f>(C54)*F54*E54*16.5*0.75</f>
        <v>185.625</v>
      </c>
      <c r="J54" s="1969">
        <f>I54</f>
        <v>185.625</v>
      </c>
      <c r="K54" s="1480">
        <v>0</v>
      </c>
      <c r="L54" s="1480">
        <v>0</v>
      </c>
      <c r="M54" s="1480"/>
      <c r="N54" s="1480"/>
      <c r="O54" s="1480"/>
      <c r="P54" s="1480"/>
      <c r="Q54" s="1480"/>
      <c r="R54" s="1970"/>
      <c r="S54" s="57"/>
      <c r="T54" s="58"/>
      <c r="U54" s="58"/>
      <c r="V54" s="58"/>
      <c r="W54" s="58"/>
    </row>
    <row r="55" spans="1:23" s="59" customFormat="1" ht="15.75" customHeight="1">
      <c r="A55" s="1528" t="s">
        <v>256</v>
      </c>
      <c r="B55" s="1502" t="s">
        <v>1360</v>
      </c>
      <c r="C55" s="1516">
        <v>5</v>
      </c>
      <c r="D55" s="1516">
        <v>1.1000000000000001</v>
      </c>
      <c r="E55" s="1954">
        <v>3</v>
      </c>
      <c r="F55" s="1954">
        <v>1</v>
      </c>
      <c r="G55" s="1954">
        <v>100</v>
      </c>
      <c r="H55" s="1954">
        <f>C55*D55*G55</f>
        <v>550</v>
      </c>
      <c r="I55" s="1968">
        <f>(C55)*F55*E55*16.5*0.75</f>
        <v>185.625</v>
      </c>
      <c r="J55" s="1969">
        <f>I55</f>
        <v>185.625</v>
      </c>
      <c r="K55" s="1480">
        <v>0</v>
      </c>
      <c r="L55" s="1480">
        <v>0</v>
      </c>
      <c r="M55" s="1480"/>
      <c r="N55" s="1480"/>
      <c r="O55" s="1480"/>
      <c r="P55" s="1480"/>
      <c r="Q55" s="1480"/>
      <c r="R55" s="1970"/>
      <c r="S55" s="57"/>
      <c r="T55" s="58"/>
      <c r="U55" s="58"/>
      <c r="V55" s="58"/>
      <c r="W55" s="58"/>
    </row>
    <row r="56" spans="1:23" s="59" customFormat="1" ht="15.75" customHeight="1">
      <c r="A56" s="1467"/>
      <c r="B56" s="1468" t="s">
        <v>1994</v>
      </c>
      <c r="C56" s="1471">
        <f>SUM(C57:C59)</f>
        <v>9</v>
      </c>
      <c r="D56" s="1471">
        <f t="shared" ref="D56:L56" si="14">SUM(D57:D59)</f>
        <v>3.3000000000000003</v>
      </c>
      <c r="E56" s="1471">
        <f t="shared" si="14"/>
        <v>9</v>
      </c>
      <c r="F56" s="1471">
        <f t="shared" si="14"/>
        <v>3</v>
      </c>
      <c r="G56" s="1471">
        <f t="shared" si="14"/>
        <v>300</v>
      </c>
      <c r="H56" s="1471">
        <f t="shared" si="14"/>
        <v>990</v>
      </c>
      <c r="I56" s="1471">
        <f t="shared" si="14"/>
        <v>334.125</v>
      </c>
      <c r="J56" s="1471">
        <f t="shared" si="14"/>
        <v>334.125</v>
      </c>
      <c r="K56" s="1471">
        <f t="shared" si="14"/>
        <v>0</v>
      </c>
      <c r="L56" s="1471">
        <f t="shared" si="14"/>
        <v>0</v>
      </c>
      <c r="M56" s="1480"/>
      <c r="N56" s="1480"/>
      <c r="O56" s="1480"/>
      <c r="P56" s="1480"/>
      <c r="Q56" s="1480"/>
      <c r="R56" s="1970"/>
      <c r="S56" s="57"/>
      <c r="T56" s="58"/>
      <c r="U56" s="58"/>
      <c r="V56" s="58"/>
      <c r="W56" s="58"/>
    </row>
    <row r="57" spans="1:23" s="59" customFormat="1" ht="15.75" customHeight="1">
      <c r="A57" s="1488" t="s">
        <v>257</v>
      </c>
      <c r="B57" s="1502" t="s">
        <v>2439</v>
      </c>
      <c r="C57" s="1516">
        <v>3</v>
      </c>
      <c r="D57" s="1516">
        <v>1.1000000000000001</v>
      </c>
      <c r="E57" s="1954">
        <v>3</v>
      </c>
      <c r="F57" s="1954">
        <v>1</v>
      </c>
      <c r="G57" s="1954">
        <v>100</v>
      </c>
      <c r="H57" s="1954">
        <f t="shared" ref="H57:H59" si="15">C57*D57*G57</f>
        <v>330</v>
      </c>
      <c r="I57" s="1968">
        <f t="shared" ref="I57:I59" si="16">(C57)*F57*E57*16.5*0.75</f>
        <v>111.375</v>
      </c>
      <c r="J57" s="1969">
        <f t="shared" ref="J57:J59" si="17">I57</f>
        <v>111.375</v>
      </c>
      <c r="K57" s="1480">
        <v>0</v>
      </c>
      <c r="L57" s="1480">
        <v>0</v>
      </c>
      <c r="M57" s="1480"/>
      <c r="N57" s="1480"/>
      <c r="O57" s="1480"/>
      <c r="P57" s="1480"/>
      <c r="Q57" s="1480"/>
      <c r="R57" s="1970"/>
      <c r="S57" s="57"/>
      <c r="T57" s="58"/>
      <c r="U57" s="58"/>
      <c r="V57" s="58"/>
      <c r="W57" s="58"/>
    </row>
    <row r="58" spans="1:23" s="59" customFormat="1" ht="15.75" customHeight="1">
      <c r="A58" s="1528" t="s">
        <v>716</v>
      </c>
      <c r="B58" s="1502" t="s">
        <v>2440</v>
      </c>
      <c r="C58" s="1516">
        <v>3</v>
      </c>
      <c r="D58" s="1516">
        <v>1.1000000000000001</v>
      </c>
      <c r="E58" s="1954">
        <v>3</v>
      </c>
      <c r="F58" s="1954">
        <v>1</v>
      </c>
      <c r="G58" s="1954">
        <v>100</v>
      </c>
      <c r="H58" s="1954">
        <f t="shared" si="15"/>
        <v>330</v>
      </c>
      <c r="I58" s="1968">
        <f t="shared" si="16"/>
        <v>111.375</v>
      </c>
      <c r="J58" s="1969">
        <f t="shared" si="17"/>
        <v>111.375</v>
      </c>
      <c r="K58" s="1480">
        <v>0</v>
      </c>
      <c r="L58" s="1480">
        <v>0</v>
      </c>
      <c r="M58" s="1480"/>
      <c r="N58" s="1480"/>
      <c r="O58" s="1480"/>
      <c r="P58" s="1480"/>
      <c r="Q58" s="1480"/>
      <c r="R58" s="1970"/>
      <c r="S58" s="57"/>
      <c r="T58" s="58"/>
      <c r="U58" s="58"/>
      <c r="V58" s="58"/>
      <c r="W58" s="58"/>
    </row>
    <row r="59" spans="1:23" s="59" customFormat="1" ht="15.75" customHeight="1">
      <c r="A59" s="1488" t="s">
        <v>717</v>
      </c>
      <c r="B59" s="1502" t="s">
        <v>2441</v>
      </c>
      <c r="C59" s="1516">
        <v>3</v>
      </c>
      <c r="D59" s="1516">
        <v>1.1000000000000001</v>
      </c>
      <c r="E59" s="1954">
        <v>3</v>
      </c>
      <c r="F59" s="1954">
        <v>1</v>
      </c>
      <c r="G59" s="1954">
        <v>100</v>
      </c>
      <c r="H59" s="1954">
        <f t="shared" si="15"/>
        <v>330</v>
      </c>
      <c r="I59" s="1968">
        <f t="shared" si="16"/>
        <v>111.375</v>
      </c>
      <c r="J59" s="1969">
        <f t="shared" si="17"/>
        <v>111.375</v>
      </c>
      <c r="K59" s="1480">
        <v>0</v>
      </c>
      <c r="L59" s="1480">
        <v>0</v>
      </c>
      <c r="M59" s="1480"/>
      <c r="N59" s="1480"/>
      <c r="O59" s="1480"/>
      <c r="P59" s="1480"/>
      <c r="Q59" s="1480"/>
      <c r="R59" s="1970"/>
      <c r="S59" s="57"/>
      <c r="T59" s="58"/>
      <c r="U59" s="58"/>
      <c r="V59" s="58"/>
      <c r="W59" s="58"/>
    </row>
    <row r="60" spans="1:23" s="59" customFormat="1" ht="15.75" customHeight="1">
      <c r="A60" s="1500" t="s">
        <v>258</v>
      </c>
      <c r="B60" s="1501" t="s">
        <v>276</v>
      </c>
      <c r="C60" s="1516"/>
      <c r="D60" s="1516"/>
      <c r="E60" s="1516"/>
      <c r="F60" s="1516"/>
      <c r="G60" s="1516"/>
      <c r="H60" s="1516"/>
      <c r="I60" s="1968"/>
      <c r="J60" s="1969"/>
      <c r="K60" s="1480"/>
      <c r="L60" s="1480"/>
      <c r="M60" s="1480"/>
      <c r="N60" s="1480"/>
      <c r="O60" s="1480"/>
      <c r="P60" s="1480"/>
      <c r="Q60" s="1480"/>
      <c r="R60" s="1970"/>
      <c r="S60" s="57"/>
      <c r="T60" s="58"/>
      <c r="U60" s="58"/>
      <c r="V60" s="58"/>
      <c r="W60" s="58"/>
    </row>
    <row r="61" spans="1:23" s="59" customFormat="1" ht="15.75" customHeight="1">
      <c r="A61" s="1488" t="s">
        <v>260</v>
      </c>
      <c r="B61" s="1502"/>
      <c r="C61" s="1471"/>
      <c r="D61" s="1471"/>
      <c r="E61" s="1471"/>
      <c r="F61" s="1471"/>
      <c r="G61" s="1471"/>
      <c r="H61" s="1471"/>
      <c r="I61" s="1968"/>
      <c r="J61" s="1969"/>
      <c r="K61" s="1480"/>
      <c r="L61" s="1480"/>
      <c r="M61" s="1480"/>
      <c r="N61" s="1480"/>
      <c r="O61" s="1480"/>
      <c r="P61" s="1480"/>
      <c r="Q61" s="1480"/>
      <c r="R61" s="1970"/>
      <c r="S61" s="57"/>
      <c r="T61" s="58"/>
      <c r="U61" s="58"/>
      <c r="V61" s="58"/>
      <c r="W61" s="58"/>
    </row>
    <row r="62" spans="1:23" s="59" customFormat="1" ht="15.75" customHeight="1">
      <c r="A62" s="1488" t="s">
        <v>261</v>
      </c>
      <c r="B62" s="1502"/>
      <c r="C62" s="1516"/>
      <c r="D62" s="1516"/>
      <c r="E62" s="1516"/>
      <c r="F62" s="1516"/>
      <c r="G62" s="1516"/>
      <c r="H62" s="1516"/>
      <c r="I62" s="1968"/>
      <c r="J62" s="1969"/>
      <c r="K62" s="1480"/>
      <c r="L62" s="1480"/>
      <c r="M62" s="1480"/>
      <c r="N62" s="1480"/>
      <c r="O62" s="1480"/>
      <c r="P62" s="1480"/>
      <c r="Q62" s="1480"/>
      <c r="R62" s="1970"/>
      <c r="S62" s="57"/>
      <c r="T62" s="58"/>
      <c r="U62" s="58"/>
      <c r="V62" s="58"/>
      <c r="W62" s="58"/>
    </row>
    <row r="63" spans="1:23" s="59" customFormat="1" ht="15.75" customHeight="1">
      <c r="A63" s="1488"/>
      <c r="B63" s="1502"/>
      <c r="C63" s="1516"/>
      <c r="D63" s="1516"/>
      <c r="E63" s="1516"/>
      <c r="F63" s="1516"/>
      <c r="G63" s="1516"/>
      <c r="H63" s="1516"/>
      <c r="I63" s="1968"/>
      <c r="J63" s="1969"/>
      <c r="K63" s="1480"/>
      <c r="L63" s="1480"/>
      <c r="M63" s="1480"/>
      <c r="N63" s="1480"/>
      <c r="O63" s="1480"/>
      <c r="P63" s="1480"/>
      <c r="Q63" s="1480"/>
      <c r="R63" s="1970"/>
      <c r="S63" s="57"/>
      <c r="T63" s="58"/>
      <c r="U63" s="58"/>
      <c r="V63" s="58"/>
      <c r="W63" s="58"/>
    </row>
    <row r="64" spans="1:23" s="59" customFormat="1" ht="15.75" hidden="1" customHeight="1">
      <c r="A64" s="1462">
        <v>2</v>
      </c>
      <c r="B64" s="1463" t="s">
        <v>277</v>
      </c>
      <c r="C64" s="1516"/>
      <c r="D64" s="1516"/>
      <c r="E64" s="1516"/>
      <c r="F64" s="1516"/>
      <c r="G64" s="1516"/>
      <c r="H64" s="1516"/>
      <c r="I64" s="1968"/>
      <c r="J64" s="1969"/>
      <c r="K64" s="1480"/>
      <c r="L64" s="1480"/>
      <c r="M64" s="1480"/>
      <c r="N64" s="1480"/>
      <c r="O64" s="1480"/>
      <c r="P64" s="1480"/>
      <c r="Q64" s="1480"/>
      <c r="R64" s="1970"/>
      <c r="S64" s="57"/>
      <c r="T64" s="58"/>
      <c r="U64" s="58"/>
      <c r="V64" s="58"/>
      <c r="W64" s="58"/>
    </row>
    <row r="65" spans="1:23" s="59" customFormat="1" ht="15.75" hidden="1" customHeight="1">
      <c r="A65" s="1462" t="s">
        <v>249</v>
      </c>
      <c r="B65" s="1468" t="s">
        <v>278</v>
      </c>
      <c r="C65" s="1516"/>
      <c r="D65" s="1516"/>
      <c r="E65" s="1516"/>
      <c r="F65" s="1516"/>
      <c r="G65" s="1516"/>
      <c r="H65" s="1516"/>
      <c r="I65" s="1968"/>
      <c r="J65" s="1969"/>
      <c r="K65" s="1480"/>
      <c r="L65" s="1480"/>
      <c r="M65" s="1480"/>
      <c r="N65" s="1480"/>
      <c r="O65" s="1480"/>
      <c r="P65" s="1480"/>
      <c r="Q65" s="1480"/>
      <c r="R65" s="1970"/>
      <c r="S65" s="57"/>
      <c r="T65" s="58"/>
      <c r="U65" s="58"/>
      <c r="V65" s="58"/>
      <c r="W65" s="58"/>
    </row>
    <row r="66" spans="1:23" s="59" customFormat="1" ht="15.75" hidden="1" customHeight="1">
      <c r="A66" s="1527" t="s">
        <v>251</v>
      </c>
      <c r="B66" s="1475" t="s">
        <v>252</v>
      </c>
      <c r="C66" s="1516"/>
      <c r="D66" s="1516"/>
      <c r="E66" s="1516"/>
      <c r="F66" s="1516"/>
      <c r="G66" s="1516"/>
      <c r="H66" s="1516"/>
      <c r="I66" s="1968"/>
      <c r="J66" s="1969"/>
      <c r="K66" s="1480"/>
      <c r="L66" s="1480"/>
      <c r="M66" s="1480"/>
      <c r="N66" s="1480"/>
      <c r="O66" s="1480"/>
      <c r="P66" s="1480"/>
      <c r="Q66" s="1480"/>
      <c r="R66" s="1970"/>
      <c r="S66" s="57"/>
      <c r="T66" s="58"/>
      <c r="U66" s="58"/>
      <c r="V66" s="58"/>
      <c r="W66" s="58"/>
    </row>
    <row r="67" spans="1:23" s="59" customFormat="1" ht="15.75" hidden="1" customHeight="1">
      <c r="A67" s="1528" t="s">
        <v>253</v>
      </c>
      <c r="B67" s="1475" t="s">
        <v>252</v>
      </c>
      <c r="C67" s="1516"/>
      <c r="D67" s="1516"/>
      <c r="E67" s="1516"/>
      <c r="F67" s="1516"/>
      <c r="G67" s="1516"/>
      <c r="H67" s="1516"/>
      <c r="I67" s="1968"/>
      <c r="J67" s="1969"/>
      <c r="K67" s="1480"/>
      <c r="L67" s="1480"/>
      <c r="M67" s="1480"/>
      <c r="N67" s="1480"/>
      <c r="O67" s="1480"/>
      <c r="P67" s="1480"/>
      <c r="Q67" s="1480"/>
      <c r="R67" s="1970"/>
      <c r="S67" s="57"/>
      <c r="T67" s="58"/>
      <c r="U67" s="58"/>
      <c r="V67" s="58"/>
      <c r="W67" s="58"/>
    </row>
    <row r="68" spans="1:23" s="59" customFormat="1" ht="15.75" hidden="1" customHeight="1">
      <c r="A68" s="1488" t="s">
        <v>254</v>
      </c>
      <c r="B68" s="1475" t="s">
        <v>252</v>
      </c>
      <c r="C68" s="1516"/>
      <c r="D68" s="1516"/>
      <c r="E68" s="1516"/>
      <c r="F68" s="1516"/>
      <c r="G68" s="1516"/>
      <c r="H68" s="1516"/>
      <c r="I68" s="1968"/>
      <c r="J68" s="1969"/>
      <c r="K68" s="1480"/>
      <c r="L68" s="1480"/>
      <c r="M68" s="1480"/>
      <c r="N68" s="1480"/>
      <c r="O68" s="1480"/>
      <c r="P68" s="1480"/>
      <c r="Q68" s="1480"/>
      <c r="R68" s="1970"/>
      <c r="S68" s="57"/>
      <c r="T68" s="58"/>
      <c r="U68" s="58"/>
      <c r="V68" s="58"/>
      <c r="W68" s="58"/>
    </row>
    <row r="69" spans="1:23" s="59" customFormat="1" ht="15.75" hidden="1" customHeight="1">
      <c r="A69" s="1503" t="s">
        <v>255</v>
      </c>
      <c r="B69" s="1475" t="s">
        <v>252</v>
      </c>
      <c r="C69" s="1516"/>
      <c r="D69" s="1516"/>
      <c r="E69" s="1516"/>
      <c r="F69" s="1516"/>
      <c r="G69" s="1516"/>
      <c r="H69" s="1516"/>
      <c r="I69" s="1968"/>
      <c r="J69" s="1969"/>
      <c r="K69" s="1480"/>
      <c r="L69" s="1480"/>
      <c r="M69" s="1480"/>
      <c r="N69" s="1480"/>
      <c r="O69" s="1480"/>
      <c r="P69" s="1480"/>
      <c r="Q69" s="1480"/>
      <c r="R69" s="1970"/>
      <c r="S69" s="57"/>
      <c r="T69" s="58"/>
      <c r="U69" s="58"/>
      <c r="V69" s="58"/>
      <c r="W69" s="58"/>
    </row>
    <row r="70" spans="1:23" s="59" customFormat="1" ht="15.75" hidden="1" customHeight="1">
      <c r="A70" s="1528" t="s">
        <v>256</v>
      </c>
      <c r="B70" s="1475" t="s">
        <v>252</v>
      </c>
      <c r="C70" s="1516"/>
      <c r="D70" s="1516"/>
      <c r="E70" s="1516"/>
      <c r="F70" s="1516"/>
      <c r="G70" s="1516"/>
      <c r="H70" s="1516"/>
      <c r="I70" s="1968"/>
      <c r="J70" s="1969"/>
      <c r="K70" s="1480"/>
      <c r="L70" s="1480"/>
      <c r="M70" s="1480"/>
      <c r="N70" s="1480"/>
      <c r="O70" s="1480"/>
      <c r="P70" s="1480"/>
      <c r="Q70" s="1480"/>
      <c r="R70" s="1970"/>
      <c r="S70" s="57"/>
      <c r="T70" s="58"/>
      <c r="U70" s="58"/>
      <c r="V70" s="58"/>
      <c r="W70" s="58"/>
    </row>
    <row r="71" spans="1:23" s="59" customFormat="1" ht="15.75" hidden="1" customHeight="1">
      <c r="A71" s="1489" t="s">
        <v>258</v>
      </c>
      <c r="B71" s="1502"/>
      <c r="C71" s="1516"/>
      <c r="D71" s="1516"/>
      <c r="E71" s="1516"/>
      <c r="F71" s="1516"/>
      <c r="G71" s="1516"/>
      <c r="H71" s="1516"/>
      <c r="I71" s="1968"/>
      <c r="J71" s="1969"/>
      <c r="K71" s="1480"/>
      <c r="L71" s="1480"/>
      <c r="M71" s="1480"/>
      <c r="N71" s="1480"/>
      <c r="O71" s="1480"/>
      <c r="P71" s="1480"/>
      <c r="Q71" s="1480"/>
      <c r="R71" s="1970"/>
      <c r="S71" s="57"/>
      <c r="T71" s="58"/>
      <c r="U71" s="58"/>
      <c r="V71" s="58"/>
      <c r="W71" s="58"/>
    </row>
    <row r="72" spans="1:23" s="59" customFormat="1" ht="27" customHeight="1">
      <c r="A72" s="1530" t="s">
        <v>279</v>
      </c>
      <c r="B72" s="1531" t="s">
        <v>280</v>
      </c>
      <c r="C72" s="1516"/>
      <c r="D72" s="1516"/>
      <c r="E72" s="1516"/>
      <c r="F72" s="1516"/>
      <c r="G72" s="1516"/>
      <c r="H72" s="1516"/>
      <c r="I72" s="1968"/>
      <c r="J72" s="1969"/>
      <c r="K72" s="1480"/>
      <c r="L72" s="1480"/>
      <c r="M72" s="1480"/>
      <c r="N72" s="1480"/>
      <c r="O72" s="1480"/>
      <c r="P72" s="1480"/>
      <c r="Q72" s="1480"/>
      <c r="R72" s="1970"/>
      <c r="S72" s="57"/>
      <c r="T72" s="58"/>
      <c r="U72" s="58"/>
      <c r="V72" s="58"/>
      <c r="W72" s="58"/>
    </row>
    <row r="73" spans="1:23" s="59" customFormat="1" ht="15.75" customHeight="1">
      <c r="A73" s="1532"/>
      <c r="B73" s="1533"/>
      <c r="C73" s="1535"/>
      <c r="D73" s="1535"/>
      <c r="E73" s="1535"/>
      <c r="F73" s="1535"/>
      <c r="G73" s="1535"/>
      <c r="H73" s="1535"/>
      <c r="I73" s="2291"/>
      <c r="J73" s="1974"/>
      <c r="K73" s="1536"/>
      <c r="L73" s="1536"/>
      <c r="M73" s="1536"/>
      <c r="N73" s="1536"/>
      <c r="O73" s="1536"/>
      <c r="P73" s="1536"/>
      <c r="Q73" s="1536"/>
      <c r="R73" s="2292"/>
      <c r="S73" s="57"/>
      <c r="T73" s="58"/>
      <c r="U73" s="58"/>
      <c r="V73" s="58"/>
      <c r="W73" s="58"/>
    </row>
    <row r="74" spans="1:23" s="59" customFormat="1" ht="15.75" customHeight="1">
      <c r="A74" s="1532"/>
      <c r="B74" s="1533"/>
      <c r="C74" s="1535"/>
      <c r="D74" s="1535"/>
      <c r="E74" s="1535"/>
      <c r="F74" s="1535"/>
      <c r="G74" s="1535"/>
      <c r="H74" s="1535"/>
      <c r="I74" s="2291"/>
      <c r="J74" s="1974"/>
      <c r="K74" s="1536"/>
      <c r="L74" s="1536"/>
      <c r="M74" s="1536"/>
      <c r="N74" s="1536"/>
      <c r="O74" s="1536"/>
      <c r="P74" s="1536"/>
      <c r="Q74" s="1536"/>
      <c r="R74" s="2292"/>
      <c r="S74" s="57"/>
      <c r="T74" s="58"/>
      <c r="U74" s="58"/>
      <c r="V74" s="58"/>
      <c r="W74" s="58"/>
    </row>
    <row r="75" spans="1:23" s="59" customFormat="1" ht="26.25" customHeight="1">
      <c r="A75" s="2293" t="s">
        <v>1924</v>
      </c>
      <c r="B75" s="2294" t="s">
        <v>1925</v>
      </c>
      <c r="C75" s="2295">
        <f>C56+C50+C31+C26+C19+C14</f>
        <v>96</v>
      </c>
      <c r="D75" s="2295">
        <f t="shared" ref="D75:L75" si="18">D56+D50+D31+D26+D19+D14</f>
        <v>26.225000000000001</v>
      </c>
      <c r="E75" s="2295">
        <f t="shared" si="18"/>
        <v>69</v>
      </c>
      <c r="F75" s="2295">
        <f t="shared" si="18"/>
        <v>25.5</v>
      </c>
      <c r="G75" s="2295">
        <f t="shared" si="18"/>
        <v>3714</v>
      </c>
      <c r="H75" s="2295">
        <f t="shared" si="18"/>
        <v>14368</v>
      </c>
      <c r="I75" s="2295">
        <f t="shared" si="18"/>
        <v>5866.0124999999998</v>
      </c>
      <c r="J75" s="2295">
        <f>J56+J50+J31+J26+J19+J14</f>
        <v>5866.0124999999998</v>
      </c>
      <c r="K75" s="2295">
        <f t="shared" si="18"/>
        <v>0</v>
      </c>
      <c r="L75" s="2295">
        <f t="shared" si="18"/>
        <v>0</v>
      </c>
      <c r="M75" s="2296">
        <v>1080</v>
      </c>
      <c r="N75" s="2296">
        <v>922</v>
      </c>
      <c r="O75" s="2295">
        <f>J75-N75</f>
        <v>4944.0124999999998</v>
      </c>
      <c r="P75" s="2295">
        <v>845</v>
      </c>
      <c r="Q75" s="2295">
        <v>410</v>
      </c>
      <c r="R75" s="2297"/>
      <c r="S75" s="57"/>
      <c r="T75" s="58"/>
      <c r="U75" s="58"/>
      <c r="V75" s="58"/>
      <c r="W75" s="58"/>
    </row>
    <row r="76" spans="1:23" s="1566" customFormat="1" ht="27" customHeight="1">
      <c r="A76" s="2224" t="s">
        <v>81</v>
      </c>
      <c r="B76" s="2225" t="s">
        <v>1926</v>
      </c>
      <c r="C76" s="2223">
        <f>C14+C19+C26</f>
        <v>52</v>
      </c>
      <c r="D76" s="2223">
        <f t="shared" ref="D76:L76" si="19">D14+D19+D26</f>
        <v>15.125000000000002</v>
      </c>
      <c r="E76" s="2223">
        <f t="shared" si="19"/>
        <v>43</v>
      </c>
      <c r="F76" s="2223">
        <f t="shared" si="19"/>
        <v>15.5</v>
      </c>
      <c r="G76" s="2223">
        <f t="shared" si="19"/>
        <v>2890</v>
      </c>
      <c r="H76" s="2223">
        <f t="shared" si="19"/>
        <v>10918</v>
      </c>
      <c r="I76" s="2223">
        <f t="shared" si="19"/>
        <v>4535.7000000000007</v>
      </c>
      <c r="J76" s="2223">
        <f t="shared" si="19"/>
        <v>4535.7000000000007</v>
      </c>
      <c r="K76" s="2223">
        <f t="shared" si="19"/>
        <v>0</v>
      </c>
      <c r="L76" s="2223">
        <f t="shared" si="19"/>
        <v>0</v>
      </c>
      <c r="M76" s="2226"/>
      <c r="N76" s="2226"/>
      <c r="O76" s="2226"/>
      <c r="P76" s="2226"/>
      <c r="Q76" s="2226"/>
      <c r="R76" s="2298"/>
      <c r="S76" s="60"/>
      <c r="T76" s="37"/>
      <c r="U76" s="37"/>
      <c r="V76" s="37"/>
      <c r="W76" s="37"/>
    </row>
    <row r="77" spans="1:23" s="1566" customFormat="1" ht="30.75" customHeight="1">
      <c r="A77" s="2293" t="s">
        <v>104</v>
      </c>
      <c r="B77" s="2225" t="s">
        <v>282</v>
      </c>
      <c r="C77" s="2223">
        <f>SUM(C33:C34)</f>
        <v>13</v>
      </c>
      <c r="D77" s="2223">
        <f t="shared" ref="D77:L77" si="20">SUM(D33:D34)</f>
        <v>2.5</v>
      </c>
      <c r="E77" s="2223">
        <f t="shared" si="20"/>
        <v>2</v>
      </c>
      <c r="F77" s="2223">
        <f t="shared" si="20"/>
        <v>2</v>
      </c>
      <c r="G77" s="2223">
        <f t="shared" si="20"/>
        <v>24</v>
      </c>
      <c r="H77" s="2223">
        <f t="shared" si="20"/>
        <v>130</v>
      </c>
      <c r="I77" s="2223">
        <f t="shared" si="20"/>
        <v>179.4375</v>
      </c>
      <c r="J77" s="2223">
        <f t="shared" si="20"/>
        <v>179.4375</v>
      </c>
      <c r="K77" s="2223">
        <f t="shared" si="20"/>
        <v>0</v>
      </c>
      <c r="L77" s="2223">
        <f t="shared" si="20"/>
        <v>0</v>
      </c>
      <c r="M77" s="2226"/>
      <c r="N77" s="2226"/>
      <c r="O77" s="2226"/>
      <c r="P77" s="2226"/>
      <c r="Q77" s="2226"/>
      <c r="R77" s="2298"/>
      <c r="S77" s="60"/>
      <c r="T77" s="37"/>
      <c r="U77" s="37"/>
      <c r="V77" s="37"/>
      <c r="W77" s="37"/>
    </row>
    <row r="78" spans="1:23" s="1566" customFormat="1" ht="24" customHeight="1">
      <c r="A78" s="2293" t="s">
        <v>113</v>
      </c>
      <c r="B78" s="2294" t="s">
        <v>268</v>
      </c>
      <c r="C78" s="2223"/>
      <c r="D78" s="2223"/>
      <c r="E78" s="2223"/>
      <c r="F78" s="2223"/>
      <c r="G78" s="2223"/>
      <c r="H78" s="2223"/>
      <c r="I78" s="2299"/>
      <c r="J78" s="2299"/>
      <c r="K78" s="2223"/>
      <c r="L78" s="2223"/>
      <c r="M78" s="2226"/>
      <c r="N78" s="2226"/>
      <c r="O78" s="2226"/>
      <c r="P78" s="2226"/>
      <c r="Q78" s="2226"/>
      <c r="R78" s="2298"/>
      <c r="S78" s="60"/>
      <c r="T78" s="37"/>
      <c r="U78" s="37"/>
      <c r="V78" s="37"/>
      <c r="W78" s="37"/>
    </row>
    <row r="79" spans="1:23" s="1566" customFormat="1" ht="20.25" customHeight="1">
      <c r="A79" s="2228"/>
      <c r="B79" s="2300"/>
      <c r="C79" s="2223"/>
      <c r="D79" s="2223"/>
      <c r="E79" s="2223"/>
      <c r="F79" s="2223"/>
      <c r="G79" s="2223"/>
      <c r="H79" s="2223"/>
      <c r="I79" s="2299"/>
      <c r="J79" s="2299"/>
      <c r="K79" s="2223"/>
      <c r="L79" s="2223"/>
      <c r="M79" s="2226"/>
      <c r="N79" s="2226"/>
      <c r="O79" s="2226"/>
      <c r="P79" s="2226"/>
      <c r="Q79" s="2226"/>
      <c r="R79" s="2298"/>
      <c r="S79" s="60"/>
      <c r="T79" s="37"/>
      <c r="U79" s="37"/>
      <c r="V79" s="37"/>
      <c r="W79" s="37"/>
    </row>
    <row r="80" spans="1:23" s="1566" customFormat="1" ht="30.75" customHeight="1">
      <c r="A80" s="2224"/>
      <c r="B80" s="2225" t="s">
        <v>1928</v>
      </c>
      <c r="C80" s="2223">
        <f>C56+C50</f>
        <v>31</v>
      </c>
      <c r="D80" s="2223">
        <f t="shared" ref="D80:L80" si="21">D56+D50</f>
        <v>8.6000000000000014</v>
      </c>
      <c r="E80" s="2223">
        <f t="shared" si="21"/>
        <v>24</v>
      </c>
      <c r="F80" s="2223">
        <f t="shared" si="21"/>
        <v>8</v>
      </c>
      <c r="G80" s="2223">
        <f t="shared" si="21"/>
        <v>800</v>
      </c>
      <c r="H80" s="2223">
        <f t="shared" si="21"/>
        <v>3320</v>
      </c>
      <c r="I80" s="2223">
        <f t="shared" si="21"/>
        <v>1150.875</v>
      </c>
      <c r="J80" s="2223">
        <f t="shared" si="21"/>
        <v>1150.875</v>
      </c>
      <c r="K80" s="2223">
        <f t="shared" si="21"/>
        <v>0</v>
      </c>
      <c r="L80" s="2223">
        <f t="shared" si="21"/>
        <v>0</v>
      </c>
      <c r="M80" s="2226"/>
      <c r="N80" s="2226"/>
      <c r="O80" s="2226"/>
      <c r="P80" s="2226"/>
      <c r="Q80" s="2226"/>
      <c r="R80" s="2298"/>
      <c r="S80" s="60"/>
      <c r="T80" s="37"/>
      <c r="U80" s="37"/>
      <c r="V80" s="37"/>
      <c r="W80" s="37"/>
    </row>
    <row r="81" spans="1:23" s="1566" customFormat="1" ht="20.25" hidden="1" customHeight="1">
      <c r="A81" s="2224"/>
      <c r="B81" s="2225" t="s">
        <v>1929</v>
      </c>
      <c r="C81" s="2223" t="s">
        <v>281</v>
      </c>
      <c r="D81" s="2223"/>
      <c r="E81" s="2223"/>
      <c r="F81" s="2223"/>
      <c r="G81" s="2223"/>
      <c r="H81" s="2223"/>
      <c r="I81" s="2299"/>
      <c r="J81" s="2301"/>
      <c r="K81" s="2226"/>
      <c r="L81" s="2226"/>
      <c r="M81" s="2226"/>
      <c r="N81" s="2226"/>
      <c r="O81" s="2226"/>
      <c r="P81" s="2226"/>
      <c r="Q81" s="2226"/>
      <c r="R81" s="2298"/>
      <c r="S81" s="60"/>
      <c r="T81" s="37"/>
      <c r="U81" s="37"/>
      <c r="V81" s="37"/>
      <c r="W81" s="37"/>
    </row>
    <row r="82" spans="1:23" s="1566" customFormat="1" ht="20.25" customHeight="1">
      <c r="A82" s="2228"/>
      <c r="B82" s="2225" t="s">
        <v>283</v>
      </c>
      <c r="C82" s="2223"/>
      <c r="D82" s="2223"/>
      <c r="E82" s="2223"/>
      <c r="F82" s="2223"/>
      <c r="G82" s="2223"/>
      <c r="H82" s="2223"/>
      <c r="I82" s="2299"/>
      <c r="J82" s="2301"/>
      <c r="K82" s="2226"/>
      <c r="L82" s="2226"/>
      <c r="M82" s="2226"/>
      <c r="N82" s="2226"/>
      <c r="O82" s="2226"/>
      <c r="P82" s="2226"/>
      <c r="Q82" s="2226"/>
      <c r="R82" s="2298"/>
      <c r="S82" s="60"/>
      <c r="T82" s="37"/>
      <c r="U82" s="37"/>
      <c r="V82" s="37"/>
      <c r="W82" s="37"/>
    </row>
    <row r="83" spans="1:23" s="1566" customFormat="1" ht="20.25" customHeight="1">
      <c r="A83" s="2228"/>
      <c r="B83" s="2225" t="s">
        <v>284</v>
      </c>
      <c r="C83" s="2223"/>
      <c r="D83" s="2223"/>
      <c r="E83" s="2223"/>
      <c r="F83" s="2223"/>
      <c r="G83" s="2223"/>
      <c r="H83" s="2223"/>
      <c r="I83" s="2299"/>
      <c r="J83" s="2301"/>
      <c r="K83" s="2226"/>
      <c r="L83" s="2226"/>
      <c r="M83" s="2226"/>
      <c r="N83" s="2226"/>
      <c r="O83" s="2226"/>
      <c r="P83" s="2226"/>
      <c r="Q83" s="2226"/>
      <c r="R83" s="2298"/>
      <c r="S83" s="60"/>
      <c r="T83" s="37"/>
      <c r="U83" s="37"/>
      <c r="V83" s="37"/>
      <c r="W83" s="37"/>
    </row>
    <row r="84" spans="1:23" s="1566" customFormat="1" ht="20.25" customHeight="1">
      <c r="A84" s="1528"/>
      <c r="B84" s="1563"/>
      <c r="C84" s="1534"/>
      <c r="D84" s="1534"/>
      <c r="E84" s="1534"/>
      <c r="F84" s="1534"/>
      <c r="G84" s="1534"/>
      <c r="H84" s="1534"/>
      <c r="I84" s="2291"/>
      <c r="J84" s="1974"/>
      <c r="K84" s="1536"/>
      <c r="L84" s="1536"/>
      <c r="M84" s="1536"/>
      <c r="N84" s="1536"/>
      <c r="O84" s="1536"/>
      <c r="P84" s="1536"/>
      <c r="Q84" s="1536"/>
      <c r="R84" s="1537"/>
      <c r="S84" s="60"/>
      <c r="T84" s="37"/>
      <c r="U84" s="37"/>
      <c r="V84" s="37"/>
      <c r="W84" s="37"/>
    </row>
    <row r="85" spans="1:23" s="1566" customFormat="1" ht="12" customHeight="1" thickBot="1">
      <c r="A85" s="2235"/>
      <c r="B85" s="2236"/>
      <c r="C85" s="2302"/>
      <c r="D85" s="2302"/>
      <c r="E85" s="2302"/>
      <c r="F85" s="2302"/>
      <c r="G85" s="2302"/>
      <c r="H85" s="2302"/>
      <c r="I85" s="2237"/>
      <c r="J85" s="1572"/>
      <c r="K85" s="1572"/>
      <c r="L85" s="1572"/>
      <c r="M85" s="1572"/>
      <c r="N85" s="1572"/>
      <c r="O85" s="1572"/>
      <c r="P85" s="1572"/>
      <c r="Q85" s="1572"/>
      <c r="R85" s="1574"/>
      <c r="S85" s="60"/>
      <c r="T85" s="37"/>
      <c r="U85" s="37"/>
      <c r="V85" s="37"/>
      <c r="W85" s="37"/>
    </row>
    <row r="86" spans="1:23" s="1449" customFormat="1" ht="25.5" customHeight="1" thickTop="1">
      <c r="A86" s="2076"/>
      <c r="B86" s="2076"/>
      <c r="C86" s="1"/>
      <c r="D86" s="1"/>
      <c r="E86" s="1"/>
      <c r="F86" s="1"/>
      <c r="G86" s="1"/>
      <c r="H86" s="1"/>
      <c r="I86" s="1"/>
      <c r="J86" s="1"/>
      <c r="K86" s="1"/>
      <c r="L86" s="1"/>
      <c r="M86" s="2418" t="s">
        <v>2442</v>
      </c>
      <c r="N86" s="2418"/>
      <c r="O86" s="2418"/>
      <c r="P86" s="2418"/>
      <c r="Q86" s="2418"/>
      <c r="R86" s="2418"/>
      <c r="S86" s="2"/>
      <c r="T86" s="31"/>
      <c r="U86" s="31"/>
      <c r="V86" s="31"/>
      <c r="W86" s="31"/>
    </row>
    <row r="87" spans="1:23" s="1449" customFormat="1" ht="21" customHeight="1">
      <c r="A87" s="2076"/>
      <c r="B87" s="2076"/>
      <c r="C87" s="1"/>
      <c r="D87" s="1"/>
      <c r="E87" s="1"/>
      <c r="F87" s="1"/>
      <c r="G87" s="1"/>
      <c r="H87" s="1"/>
      <c r="I87" s="1"/>
      <c r="J87" s="1"/>
      <c r="K87" s="1"/>
      <c r="L87" s="1"/>
      <c r="M87" s="1"/>
      <c r="N87" s="1"/>
      <c r="O87" s="2325" t="s">
        <v>128</v>
      </c>
      <c r="P87" s="2325"/>
      <c r="Q87" s="2325"/>
      <c r="R87" s="2325"/>
      <c r="S87" s="2"/>
      <c r="T87" s="31"/>
      <c r="U87" s="31"/>
      <c r="V87" s="31"/>
      <c r="W87" s="31"/>
    </row>
    <row r="88" spans="1:23" ht="21" customHeight="1">
      <c r="A88" s="2076"/>
      <c r="B88" s="2395"/>
      <c r="C88" s="2395"/>
      <c r="D88" s="2395"/>
      <c r="E88" s="2395"/>
      <c r="F88" s="2395"/>
      <c r="G88" s="2395"/>
      <c r="H88" s="2395"/>
      <c r="I88" s="2395"/>
      <c r="J88" s="2395"/>
      <c r="K88" s="2395"/>
      <c r="L88" s="2395"/>
      <c r="M88" s="1"/>
      <c r="N88" s="1"/>
      <c r="O88" s="1"/>
      <c r="P88" s="1"/>
      <c r="Q88" s="1"/>
      <c r="R88" s="2072"/>
      <c r="S88" s="2"/>
      <c r="T88" s="31"/>
      <c r="U88" s="31"/>
      <c r="V88" s="31"/>
      <c r="W88" s="31"/>
    </row>
    <row r="89" spans="1:23" ht="39.75" customHeight="1">
      <c r="A89" s="2076"/>
      <c r="B89" s="2419" t="s">
        <v>285</v>
      </c>
      <c r="C89" s="2419"/>
      <c r="D89" s="2419"/>
      <c r="E89" s="2419"/>
      <c r="F89" s="2419"/>
      <c r="G89" s="2419"/>
      <c r="H89" s="2419"/>
      <c r="I89" s="2419"/>
      <c r="J89" s="2419"/>
      <c r="K89" s="2419"/>
      <c r="L89" s="2419"/>
      <c r="M89" s="1"/>
      <c r="N89" s="1"/>
      <c r="O89" s="1"/>
      <c r="P89" s="1"/>
      <c r="Q89" s="1"/>
      <c r="R89" s="2072"/>
      <c r="S89" s="2"/>
      <c r="T89" s="31"/>
      <c r="U89" s="31"/>
      <c r="V89" s="31"/>
      <c r="W89" s="31"/>
    </row>
    <row r="90" spans="1:23" ht="20.25" customHeight="1">
      <c r="A90" s="2076"/>
      <c r="B90" s="2335" t="s">
        <v>286</v>
      </c>
      <c r="C90" s="2335"/>
      <c r="D90" s="2335"/>
      <c r="E90" s="2335"/>
      <c r="F90" s="2335"/>
      <c r="G90" s="2335"/>
      <c r="H90" s="2335"/>
      <c r="I90" s="2335"/>
      <c r="J90" s="2335"/>
      <c r="K90" s="2335"/>
      <c r="L90" s="2335"/>
      <c r="M90" s="1"/>
      <c r="N90" s="1"/>
      <c r="O90" s="1"/>
      <c r="P90" s="1"/>
      <c r="Q90" s="1"/>
      <c r="R90" s="2072"/>
      <c r="S90" s="2"/>
      <c r="T90" s="31"/>
      <c r="U90" s="31"/>
      <c r="V90" s="31"/>
      <c r="W90" s="31"/>
    </row>
    <row r="91" spans="1:23" ht="15" customHeight="1">
      <c r="A91" s="2076"/>
      <c r="B91" s="61" t="s">
        <v>287</v>
      </c>
      <c r="C91" s="62"/>
      <c r="D91" s="62"/>
      <c r="E91" s="62"/>
      <c r="F91" s="62"/>
      <c r="G91" s="62"/>
      <c r="H91" s="62"/>
      <c r="I91" s="62"/>
      <c r="J91" s="62"/>
      <c r="K91" s="62"/>
      <c r="L91" s="62"/>
      <c r="M91" s="1"/>
      <c r="N91" s="1"/>
      <c r="O91" s="1"/>
      <c r="P91" s="1"/>
      <c r="Q91" s="1"/>
      <c r="R91" s="2076"/>
      <c r="S91" s="2"/>
      <c r="T91" s="31"/>
      <c r="U91" s="31"/>
      <c r="V91" s="31"/>
      <c r="W91" s="31"/>
    </row>
    <row r="92" spans="1:23">
      <c r="A92" s="2076"/>
      <c r="B92" s="61" t="s">
        <v>288</v>
      </c>
      <c r="C92" s="1"/>
      <c r="D92" s="1"/>
      <c r="E92" s="1"/>
      <c r="F92" s="1"/>
      <c r="G92" s="1"/>
      <c r="H92" s="1"/>
      <c r="I92" s="1"/>
      <c r="J92" s="1"/>
      <c r="K92" s="1"/>
      <c r="L92" s="1"/>
      <c r="M92" s="1"/>
      <c r="N92" s="1"/>
      <c r="O92" s="1"/>
      <c r="P92" s="1"/>
      <c r="Q92" s="1"/>
      <c r="R92" s="2"/>
      <c r="S92" s="2"/>
      <c r="T92" s="31"/>
      <c r="U92" s="31"/>
      <c r="V92" s="31"/>
      <c r="W92" s="31"/>
    </row>
    <row r="93" spans="1:23">
      <c r="A93" s="2076"/>
      <c r="B93" s="61" t="s">
        <v>289</v>
      </c>
      <c r="C93" s="1"/>
      <c r="D93" s="1"/>
      <c r="E93" s="1"/>
      <c r="F93" s="1"/>
      <c r="G93" s="1"/>
      <c r="H93" s="1"/>
      <c r="I93" s="1"/>
      <c r="J93" s="1"/>
      <c r="K93" s="1"/>
      <c r="L93" s="1"/>
      <c r="M93" s="1"/>
      <c r="N93" s="1"/>
      <c r="O93" s="1"/>
      <c r="P93" s="1"/>
      <c r="Q93" s="1"/>
      <c r="R93" s="2"/>
      <c r="S93" s="2"/>
      <c r="T93" s="31"/>
      <c r="U93" s="31"/>
      <c r="V93" s="31"/>
      <c r="W93" s="31"/>
    </row>
    <row r="94" spans="1:23">
      <c r="A94" s="2076"/>
      <c r="B94" s="61" t="s">
        <v>290</v>
      </c>
      <c r="C94" s="1"/>
      <c r="D94" s="1"/>
      <c r="E94" s="1"/>
      <c r="F94" s="1"/>
      <c r="G94" s="1"/>
      <c r="H94" s="1"/>
      <c r="I94" s="1"/>
      <c r="J94" s="1"/>
      <c r="K94" s="1"/>
      <c r="L94" s="1"/>
      <c r="M94" s="1"/>
      <c r="N94" s="1"/>
      <c r="O94" s="1"/>
      <c r="P94" s="1"/>
      <c r="Q94" s="1"/>
      <c r="R94" s="2"/>
      <c r="S94" s="2"/>
      <c r="T94" s="31"/>
      <c r="U94" s="31"/>
      <c r="V94" s="31"/>
      <c r="W94" s="31"/>
    </row>
    <row r="95" spans="1:23">
      <c r="A95" s="2076"/>
      <c r="B95" s="2076"/>
      <c r="C95" s="63"/>
      <c r="D95" s="63"/>
      <c r="E95" s="63"/>
      <c r="F95" s="63"/>
      <c r="G95" s="63"/>
      <c r="H95" s="63"/>
      <c r="I95" s="1"/>
      <c r="J95" s="1"/>
      <c r="K95" s="1"/>
      <c r="L95" s="1"/>
      <c r="M95" s="1"/>
      <c r="N95" s="1"/>
      <c r="O95" s="1"/>
      <c r="P95" s="1"/>
      <c r="Q95" s="1"/>
      <c r="R95" s="2"/>
      <c r="S95" s="2"/>
      <c r="T95" s="31"/>
      <c r="U95" s="31"/>
      <c r="V95" s="31"/>
      <c r="W95" s="31"/>
    </row>
    <row r="96" spans="1:23">
      <c r="A96" s="2076"/>
      <c r="B96" s="2076"/>
      <c r="C96" s="63"/>
      <c r="D96" s="63"/>
      <c r="E96" s="63"/>
      <c r="F96" s="63"/>
      <c r="G96" s="63"/>
      <c r="H96" s="63"/>
      <c r="I96" s="1"/>
      <c r="J96" s="1"/>
      <c r="K96" s="1"/>
      <c r="L96" s="1"/>
      <c r="M96" s="1"/>
      <c r="N96" s="1"/>
      <c r="O96" s="1"/>
      <c r="P96" s="1"/>
      <c r="Q96" s="1"/>
      <c r="R96" s="2"/>
      <c r="S96" s="2"/>
      <c r="T96" s="31"/>
      <c r="U96" s="31"/>
      <c r="V96" s="31"/>
      <c r="W96" s="31"/>
    </row>
    <row r="97" spans="1:23" ht="13.5" customHeight="1">
      <c r="A97" s="2076"/>
      <c r="B97" s="2076"/>
      <c r="C97" s="61"/>
      <c r="D97" s="61"/>
      <c r="E97" s="61"/>
      <c r="F97" s="61"/>
      <c r="G97" s="61"/>
      <c r="H97" s="61"/>
      <c r="I97" s="1"/>
      <c r="J97" s="1"/>
      <c r="K97" s="1"/>
      <c r="L97" s="1"/>
      <c r="M97" s="1"/>
      <c r="N97" s="1"/>
      <c r="O97" s="1"/>
      <c r="P97" s="1"/>
      <c r="Q97" s="1"/>
      <c r="R97" s="2"/>
      <c r="S97" s="2"/>
      <c r="T97" s="31"/>
      <c r="U97" s="31"/>
      <c r="V97" s="31"/>
      <c r="W97" s="31"/>
    </row>
    <row r="98" spans="1:23">
      <c r="A98" s="2076"/>
      <c r="B98" s="2076"/>
      <c r="C98" s="1"/>
      <c r="D98" s="1"/>
      <c r="E98" s="1"/>
      <c r="F98" s="1"/>
      <c r="G98" s="1"/>
      <c r="H98" s="1"/>
      <c r="I98" s="1"/>
      <c r="J98" s="1"/>
      <c r="K98" s="1"/>
      <c r="L98" s="1"/>
      <c r="M98" s="1"/>
      <c r="N98" s="1"/>
      <c r="O98" s="1"/>
      <c r="P98" s="1"/>
      <c r="Q98" s="1"/>
      <c r="R98" s="2"/>
      <c r="S98" s="2"/>
      <c r="T98" s="31"/>
      <c r="U98" s="31"/>
      <c r="V98" s="31"/>
      <c r="W98" s="31"/>
    </row>
    <row r="99" spans="1:23">
      <c r="A99" s="2076"/>
      <c r="B99" s="2076"/>
      <c r="C99" s="1"/>
      <c r="D99" s="1"/>
      <c r="E99" s="1"/>
      <c r="F99" s="1"/>
      <c r="G99" s="1"/>
      <c r="H99" s="1"/>
      <c r="I99" s="1"/>
      <c r="J99" s="1"/>
      <c r="K99" s="1"/>
      <c r="L99" s="1"/>
      <c r="M99" s="1"/>
      <c r="N99" s="1"/>
      <c r="O99" s="1"/>
      <c r="P99" s="1"/>
      <c r="Q99" s="1"/>
      <c r="R99" s="2"/>
      <c r="S99" s="2"/>
      <c r="T99" s="31"/>
      <c r="U99" s="31"/>
      <c r="V99" s="31"/>
      <c r="W99" s="31"/>
    </row>
    <row r="100" spans="1:23">
      <c r="A100" s="2076"/>
      <c r="B100" s="2076"/>
      <c r="C100" s="1"/>
      <c r="D100" s="1"/>
      <c r="E100" s="1"/>
      <c r="F100" s="1"/>
      <c r="G100" s="1"/>
      <c r="H100" s="1"/>
      <c r="I100" s="1"/>
      <c r="J100" s="1"/>
      <c r="K100" s="1"/>
      <c r="L100" s="1"/>
      <c r="M100" s="1"/>
      <c r="N100" s="1"/>
      <c r="O100" s="1"/>
      <c r="P100" s="1"/>
      <c r="Q100" s="1"/>
      <c r="R100" s="2"/>
      <c r="S100" s="2"/>
      <c r="T100" s="31"/>
      <c r="U100" s="31"/>
      <c r="V100" s="31"/>
      <c r="W100" s="31"/>
    </row>
    <row r="101" spans="1:23">
      <c r="A101" s="2076"/>
      <c r="B101" s="2076"/>
      <c r="C101" s="1"/>
      <c r="D101" s="1"/>
      <c r="E101" s="1"/>
      <c r="F101" s="1"/>
      <c r="G101" s="1"/>
      <c r="H101" s="1"/>
      <c r="I101" s="1"/>
      <c r="J101" s="1"/>
      <c r="K101" s="1"/>
      <c r="L101" s="1"/>
      <c r="M101" s="1"/>
      <c r="N101" s="1"/>
      <c r="O101" s="1"/>
      <c r="P101" s="1"/>
      <c r="Q101" s="1"/>
      <c r="R101" s="2"/>
      <c r="S101" s="2"/>
      <c r="T101" s="31"/>
      <c r="U101" s="31"/>
      <c r="V101" s="31"/>
      <c r="W101" s="31"/>
    </row>
    <row r="102" spans="1:23">
      <c r="A102" s="2076"/>
      <c r="B102" s="2076"/>
      <c r="C102" s="1"/>
      <c r="D102" s="1"/>
      <c r="E102" s="1"/>
      <c r="F102" s="1"/>
      <c r="G102" s="1"/>
      <c r="H102" s="1"/>
      <c r="I102" s="1"/>
      <c r="J102" s="1"/>
      <c r="K102" s="1"/>
      <c r="L102" s="1"/>
      <c r="M102" s="1"/>
      <c r="N102" s="1"/>
      <c r="O102" s="1"/>
      <c r="P102" s="1"/>
      <c r="Q102" s="1"/>
      <c r="R102" s="2"/>
      <c r="S102" s="2"/>
      <c r="T102" s="31"/>
      <c r="U102" s="31"/>
      <c r="V102" s="31"/>
      <c r="W102" s="31"/>
    </row>
    <row r="103" spans="1:23">
      <c r="A103" s="2076"/>
      <c r="B103" s="2076"/>
      <c r="C103" s="1"/>
      <c r="D103" s="1"/>
      <c r="E103" s="1"/>
      <c r="F103" s="1"/>
      <c r="G103" s="1"/>
      <c r="H103" s="1"/>
      <c r="I103" s="1"/>
      <c r="J103" s="1"/>
      <c r="K103" s="1"/>
      <c r="L103" s="1"/>
      <c r="M103" s="1"/>
      <c r="N103" s="1"/>
      <c r="O103" s="1"/>
      <c r="P103" s="1"/>
      <c r="Q103" s="1"/>
      <c r="R103" s="2"/>
      <c r="S103" s="2"/>
      <c r="T103" s="31"/>
      <c r="U103" s="31"/>
      <c r="V103" s="31"/>
      <c r="W103" s="31"/>
    </row>
    <row r="104" spans="1:23">
      <c r="A104" s="2076"/>
      <c r="B104" s="2076"/>
      <c r="C104" s="1"/>
      <c r="D104" s="1"/>
      <c r="E104" s="1"/>
      <c r="F104" s="1"/>
      <c r="G104" s="1"/>
      <c r="H104" s="1"/>
      <c r="I104" s="1"/>
      <c r="J104" s="1"/>
      <c r="K104" s="1"/>
      <c r="L104" s="1"/>
      <c r="M104" s="1"/>
      <c r="N104" s="1"/>
      <c r="O104" s="1"/>
      <c r="P104" s="1"/>
      <c r="Q104" s="1"/>
      <c r="R104" s="2"/>
      <c r="S104" s="2"/>
      <c r="T104" s="31"/>
      <c r="U104" s="31"/>
      <c r="V104" s="31"/>
      <c r="W104" s="31"/>
    </row>
    <row r="105" spans="1:23">
      <c r="A105" s="2076"/>
      <c r="B105" s="2076"/>
      <c r="C105" s="1"/>
      <c r="D105" s="1"/>
      <c r="E105" s="1"/>
      <c r="F105" s="1"/>
      <c r="G105" s="1"/>
      <c r="H105" s="1"/>
      <c r="I105" s="1"/>
      <c r="J105" s="1"/>
      <c r="K105" s="1"/>
      <c r="L105" s="1"/>
      <c r="M105" s="1"/>
      <c r="N105" s="1"/>
      <c r="O105" s="1"/>
      <c r="P105" s="1"/>
      <c r="Q105" s="1"/>
      <c r="R105" s="2"/>
      <c r="S105" s="2"/>
      <c r="T105" s="31"/>
      <c r="U105" s="31"/>
      <c r="V105" s="31"/>
      <c r="W105" s="31"/>
    </row>
    <row r="106" spans="1:23">
      <c r="A106" s="2076"/>
      <c r="B106" s="2076"/>
      <c r="C106" s="1"/>
      <c r="D106" s="1"/>
      <c r="E106" s="1"/>
      <c r="F106" s="1"/>
      <c r="G106" s="1"/>
      <c r="H106" s="1"/>
      <c r="I106" s="1"/>
      <c r="J106" s="1"/>
      <c r="K106" s="1"/>
      <c r="L106" s="1"/>
      <c r="M106" s="1"/>
      <c r="N106" s="1"/>
      <c r="O106" s="1"/>
      <c r="P106" s="1"/>
      <c r="Q106" s="1"/>
      <c r="R106" s="2"/>
      <c r="S106" s="2"/>
      <c r="T106" s="31"/>
      <c r="U106" s="31"/>
      <c r="V106" s="31"/>
      <c r="W106" s="31"/>
    </row>
    <row r="107" spans="1:23">
      <c r="A107" s="2076"/>
      <c r="B107" s="2076"/>
      <c r="C107" s="1"/>
      <c r="D107" s="1"/>
      <c r="E107" s="1"/>
      <c r="F107" s="1"/>
      <c r="G107" s="1"/>
      <c r="H107" s="1"/>
      <c r="I107" s="1"/>
      <c r="J107" s="1"/>
      <c r="K107" s="1"/>
      <c r="L107" s="1"/>
      <c r="M107" s="1"/>
      <c r="N107" s="1"/>
      <c r="O107" s="1"/>
      <c r="P107" s="1"/>
      <c r="Q107" s="1"/>
      <c r="R107" s="2"/>
      <c r="S107" s="2"/>
      <c r="T107" s="31"/>
      <c r="U107" s="31"/>
      <c r="V107" s="31"/>
      <c r="W107" s="31"/>
    </row>
    <row r="108" spans="1:23">
      <c r="A108" s="2076"/>
      <c r="B108" s="2076"/>
      <c r="C108" s="1"/>
      <c r="D108" s="1"/>
      <c r="E108" s="1"/>
      <c r="F108" s="1"/>
      <c r="G108" s="1"/>
      <c r="H108" s="1"/>
      <c r="I108" s="1"/>
      <c r="J108" s="1"/>
      <c r="K108" s="1"/>
      <c r="L108" s="1"/>
      <c r="M108" s="1"/>
      <c r="N108" s="1"/>
      <c r="O108" s="1"/>
      <c r="P108" s="1"/>
      <c r="Q108" s="1"/>
      <c r="R108" s="2"/>
      <c r="S108" s="2"/>
      <c r="T108" s="31"/>
      <c r="U108" s="31"/>
      <c r="V108" s="31"/>
      <c r="W108" s="31"/>
    </row>
    <row r="109" spans="1:23">
      <c r="A109" s="2076"/>
      <c r="B109" s="2076"/>
      <c r="C109" s="1"/>
      <c r="D109" s="1"/>
      <c r="E109" s="1"/>
      <c r="F109" s="1"/>
      <c r="G109" s="1"/>
      <c r="H109" s="1"/>
      <c r="I109" s="1"/>
      <c r="J109" s="1"/>
      <c r="K109" s="1"/>
      <c r="L109" s="1"/>
      <c r="M109" s="1"/>
      <c r="N109" s="1"/>
      <c r="O109" s="1"/>
      <c r="P109" s="1"/>
      <c r="Q109" s="1"/>
      <c r="R109" s="2"/>
      <c r="S109" s="2"/>
      <c r="T109" s="31"/>
      <c r="U109" s="31"/>
      <c r="V109" s="31"/>
      <c r="W109" s="31"/>
    </row>
    <row r="110" spans="1:23">
      <c r="A110" s="2076"/>
      <c r="B110" s="2076"/>
      <c r="C110" s="1"/>
      <c r="D110" s="1"/>
      <c r="E110" s="1"/>
      <c r="F110" s="1"/>
      <c r="G110" s="1"/>
      <c r="H110" s="1"/>
      <c r="I110" s="1"/>
      <c r="J110" s="1"/>
      <c r="K110" s="1"/>
      <c r="L110" s="1"/>
      <c r="M110" s="1"/>
      <c r="N110" s="1"/>
      <c r="O110" s="1"/>
      <c r="P110" s="1"/>
      <c r="Q110" s="1"/>
      <c r="R110" s="2"/>
      <c r="S110" s="2"/>
      <c r="T110" s="31"/>
      <c r="U110" s="31"/>
      <c r="V110" s="31"/>
      <c r="W110" s="31"/>
    </row>
    <row r="111" spans="1:23">
      <c r="A111" s="2076"/>
      <c r="B111" s="2076"/>
      <c r="C111" s="1"/>
      <c r="D111" s="1"/>
      <c r="E111" s="1"/>
      <c r="F111" s="1"/>
      <c r="G111" s="1"/>
      <c r="H111" s="1"/>
      <c r="I111" s="1"/>
      <c r="J111" s="1"/>
      <c r="K111" s="1"/>
      <c r="L111" s="1"/>
      <c r="M111" s="1"/>
      <c r="N111" s="1"/>
      <c r="O111" s="1"/>
      <c r="P111" s="1"/>
      <c r="Q111" s="1"/>
      <c r="R111" s="2"/>
      <c r="S111" s="2"/>
      <c r="T111" s="31"/>
      <c r="U111" s="31"/>
      <c r="V111" s="31"/>
      <c r="W111" s="31"/>
    </row>
    <row r="112" spans="1:23">
      <c r="A112" s="2076"/>
      <c r="B112" s="2076"/>
      <c r="C112" s="1"/>
      <c r="D112" s="1"/>
      <c r="E112" s="1"/>
      <c r="F112" s="1"/>
      <c r="G112" s="1"/>
      <c r="H112" s="1"/>
      <c r="I112" s="1"/>
      <c r="J112" s="1"/>
      <c r="K112" s="1"/>
      <c r="L112" s="1"/>
      <c r="M112" s="1"/>
      <c r="N112" s="1"/>
      <c r="O112" s="1"/>
      <c r="P112" s="1"/>
      <c r="Q112" s="1"/>
      <c r="R112" s="2"/>
      <c r="S112" s="2"/>
      <c r="T112" s="31"/>
      <c r="U112" s="31"/>
      <c r="V112" s="31"/>
      <c r="W112" s="31"/>
    </row>
    <row r="113" spans="1:23">
      <c r="A113" s="2076"/>
      <c r="B113" s="2076"/>
      <c r="C113" s="1"/>
      <c r="D113" s="1"/>
      <c r="E113" s="1"/>
      <c r="F113" s="1"/>
      <c r="G113" s="1"/>
      <c r="H113" s="1"/>
      <c r="I113" s="1"/>
      <c r="J113" s="1"/>
      <c r="K113" s="1"/>
      <c r="L113" s="1"/>
      <c r="M113" s="1"/>
      <c r="N113" s="1"/>
      <c r="O113" s="1"/>
      <c r="P113" s="1"/>
      <c r="Q113" s="1"/>
      <c r="R113" s="2"/>
      <c r="S113" s="2"/>
      <c r="T113" s="31"/>
      <c r="U113" s="31"/>
      <c r="V113" s="31"/>
      <c r="W113" s="31"/>
    </row>
    <row r="114" spans="1:23">
      <c r="A114" s="2076"/>
      <c r="B114" s="2076"/>
      <c r="C114" s="1"/>
      <c r="D114" s="1"/>
      <c r="E114" s="1"/>
      <c r="F114" s="1"/>
      <c r="G114" s="1"/>
      <c r="H114" s="1"/>
      <c r="I114" s="1"/>
      <c r="J114" s="1"/>
      <c r="K114" s="1"/>
      <c r="L114" s="1"/>
      <c r="M114" s="1"/>
      <c r="N114" s="1"/>
      <c r="O114" s="1"/>
      <c r="P114" s="1"/>
      <c r="Q114" s="1"/>
      <c r="R114" s="2"/>
      <c r="S114" s="2"/>
      <c r="T114" s="31"/>
      <c r="U114" s="31"/>
      <c r="V114" s="31"/>
      <c r="W114" s="31"/>
    </row>
    <row r="115" spans="1:23">
      <c r="A115" s="2076"/>
      <c r="B115" s="2076"/>
      <c r="C115" s="1"/>
      <c r="D115" s="1"/>
      <c r="E115" s="1"/>
      <c r="F115" s="1"/>
      <c r="G115" s="1"/>
      <c r="H115" s="1"/>
      <c r="I115" s="1"/>
      <c r="J115" s="1"/>
      <c r="K115" s="1"/>
      <c r="L115" s="1"/>
      <c r="M115" s="1"/>
      <c r="N115" s="1"/>
      <c r="O115" s="1"/>
      <c r="P115" s="1"/>
      <c r="Q115" s="1"/>
      <c r="R115" s="2"/>
      <c r="S115" s="2"/>
      <c r="T115" s="31"/>
      <c r="U115" s="31"/>
      <c r="V115" s="31"/>
      <c r="W115" s="31"/>
    </row>
    <row r="116" spans="1:23">
      <c r="A116" s="2076"/>
      <c r="B116" s="2076"/>
      <c r="C116" s="1"/>
      <c r="D116" s="1"/>
      <c r="E116" s="1"/>
      <c r="F116" s="1"/>
      <c r="G116" s="1"/>
      <c r="H116" s="1"/>
      <c r="I116" s="1"/>
      <c r="J116" s="1"/>
      <c r="K116" s="1"/>
      <c r="L116" s="1"/>
      <c r="M116" s="1"/>
      <c r="N116" s="1"/>
      <c r="O116" s="1"/>
      <c r="P116" s="1"/>
      <c r="Q116" s="1"/>
      <c r="R116" s="2"/>
      <c r="S116" s="2"/>
      <c r="T116" s="31"/>
      <c r="U116" s="31"/>
      <c r="V116" s="31"/>
      <c r="W116" s="31"/>
    </row>
    <row r="117" spans="1:23">
      <c r="A117" s="2076"/>
      <c r="B117" s="2076"/>
      <c r="C117" s="1"/>
      <c r="D117" s="1"/>
      <c r="E117" s="1"/>
      <c r="F117" s="1"/>
      <c r="G117" s="1"/>
      <c r="H117" s="1"/>
      <c r="I117" s="1"/>
      <c r="J117" s="1"/>
      <c r="K117" s="1"/>
      <c r="L117" s="1"/>
      <c r="M117" s="1"/>
      <c r="N117" s="1"/>
      <c r="O117" s="1"/>
      <c r="P117" s="1"/>
      <c r="Q117" s="1"/>
      <c r="R117" s="2"/>
      <c r="S117" s="2"/>
      <c r="T117" s="31"/>
      <c r="U117" s="31"/>
      <c r="V117" s="31"/>
      <c r="W117" s="31"/>
    </row>
    <row r="118" spans="1:23">
      <c r="A118" s="2076"/>
      <c r="B118" s="2076"/>
      <c r="C118" s="1"/>
      <c r="D118" s="1"/>
      <c r="E118" s="1"/>
      <c r="F118" s="1"/>
      <c r="G118" s="1"/>
      <c r="H118" s="1"/>
      <c r="I118" s="1"/>
      <c r="J118" s="1"/>
      <c r="K118" s="1"/>
      <c r="L118" s="1"/>
      <c r="M118" s="1"/>
      <c r="N118" s="1"/>
      <c r="O118" s="1"/>
      <c r="P118" s="1"/>
      <c r="Q118" s="1"/>
      <c r="R118" s="2"/>
      <c r="S118" s="2"/>
      <c r="T118" s="31"/>
      <c r="U118" s="31"/>
      <c r="V118" s="31"/>
      <c r="W118" s="31"/>
    </row>
    <row r="119" spans="1:23">
      <c r="A119" s="1575"/>
      <c r="B119" s="1575"/>
      <c r="C119" s="1577"/>
      <c r="D119" s="1577"/>
      <c r="E119" s="1577"/>
      <c r="F119" s="1577"/>
      <c r="G119" s="1577"/>
      <c r="H119" s="1577"/>
      <c r="I119" s="1577"/>
      <c r="J119" s="1577"/>
      <c r="K119" s="1577"/>
      <c r="L119" s="1577"/>
      <c r="M119" s="1577"/>
      <c r="N119" s="1577"/>
      <c r="O119" s="1577"/>
      <c r="P119" s="1577"/>
      <c r="Q119" s="1577"/>
      <c r="R119" s="31"/>
      <c r="S119" s="31"/>
      <c r="T119" s="31"/>
      <c r="U119" s="31"/>
      <c r="V119" s="31"/>
      <c r="W119" s="31"/>
    </row>
  </sheetData>
  <mergeCells count="28">
    <mergeCell ref="M86:R86"/>
    <mergeCell ref="O87:R87"/>
    <mergeCell ref="B88:L88"/>
    <mergeCell ref="B89:L89"/>
    <mergeCell ref="B90:L90"/>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R7:R8"/>
    <mergeCell ref="I7:I8"/>
    <mergeCell ref="J7:L7"/>
    <mergeCell ref="M7:M8"/>
    <mergeCell ref="N7:N8"/>
    <mergeCell ref="O7:O8"/>
    <mergeCell ref="P7:P8"/>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546875" defaultRowHeight="14.4"/>
  <cols>
    <col min="2" max="2" width="19.6640625" customWidth="1"/>
  </cols>
  <sheetData>
    <row r="1" spans="1:18" ht="15.6">
      <c r="A1" s="2430" t="s">
        <v>699</v>
      </c>
      <c r="B1" s="2429"/>
      <c r="C1" s="2429"/>
      <c r="D1" s="1579"/>
      <c r="E1" s="1579"/>
      <c r="F1" s="1579"/>
      <c r="G1" s="1579"/>
      <c r="H1" s="1580"/>
      <c r="I1" s="1581"/>
      <c r="J1" s="2431"/>
      <c r="K1" s="2429"/>
      <c r="L1" s="2429"/>
      <c r="M1" s="2429"/>
      <c r="N1" s="2429"/>
      <c r="O1" s="2429"/>
      <c r="P1" s="1582"/>
      <c r="Q1" s="1582"/>
      <c r="R1" s="1583" t="s">
        <v>210</v>
      </c>
    </row>
    <row r="2" spans="1:18" ht="15.6">
      <c r="A2" s="2432" t="s">
        <v>1933</v>
      </c>
      <c r="B2" s="2429"/>
      <c r="C2" s="2429"/>
      <c r="D2" s="1584"/>
      <c r="E2" s="1584"/>
      <c r="F2" s="1584"/>
      <c r="G2" s="1584"/>
      <c r="H2" s="1585"/>
      <c r="I2" s="1581"/>
      <c r="J2" s="2431"/>
      <c r="K2" s="2429"/>
      <c r="L2" s="2429"/>
      <c r="M2" s="2429"/>
      <c r="N2" s="2429"/>
      <c r="O2" s="2429"/>
      <c r="P2" s="1582"/>
      <c r="Q2" s="1582"/>
      <c r="R2" s="1582"/>
    </row>
    <row r="3" spans="1:18" ht="15.6">
      <c r="A3" s="2433" t="s">
        <v>211</v>
      </c>
      <c r="B3" s="2433"/>
      <c r="C3" s="2433"/>
      <c r="D3" s="2433"/>
      <c r="E3" s="2433"/>
      <c r="F3" s="2433"/>
      <c r="G3" s="2433"/>
      <c r="H3" s="2433"/>
      <c r="I3" s="2433"/>
      <c r="J3" s="2433"/>
      <c r="K3" s="2433"/>
      <c r="L3" s="2433"/>
      <c r="M3" s="2433"/>
      <c r="N3" s="2433"/>
      <c r="O3" s="2433"/>
      <c r="P3" s="2433"/>
      <c r="Q3" s="2433"/>
      <c r="R3" s="2433"/>
    </row>
    <row r="4" spans="1:18" ht="15.6">
      <c r="A4" s="2428" t="s">
        <v>212</v>
      </c>
      <c r="B4" s="2429"/>
      <c r="C4" s="2429"/>
      <c r="D4" s="2429"/>
      <c r="E4" s="2429"/>
      <c r="F4" s="2429"/>
      <c r="G4" s="2429"/>
      <c r="H4" s="2429"/>
      <c r="I4" s="2429"/>
      <c r="J4" s="2429"/>
      <c r="K4" s="2429"/>
      <c r="L4" s="2429"/>
      <c r="M4" s="2429"/>
      <c r="N4" s="2429"/>
      <c r="O4" s="2429"/>
      <c r="P4" s="2429"/>
      <c r="Q4" s="2429"/>
      <c r="R4" s="2429"/>
    </row>
    <row r="5" spans="1:18" ht="16.2">
      <c r="A5" s="2434" t="s">
        <v>1887</v>
      </c>
      <c r="B5" s="2429"/>
      <c r="C5" s="2429"/>
      <c r="D5" s="2429"/>
      <c r="E5" s="2429"/>
      <c r="F5" s="2429"/>
      <c r="G5" s="2429"/>
      <c r="H5" s="2429"/>
      <c r="I5" s="2429"/>
      <c r="J5" s="2429"/>
      <c r="K5" s="2429"/>
      <c r="L5" s="2429"/>
      <c r="M5" s="2429"/>
      <c r="N5" s="2429"/>
      <c r="O5" s="2429"/>
      <c r="P5" s="2429"/>
      <c r="Q5" s="2429"/>
      <c r="R5" s="2429"/>
    </row>
    <row r="6" spans="1:18" ht="16.2" thickBot="1">
      <c r="A6" s="1586"/>
      <c r="B6" s="1587"/>
      <c r="C6" s="1588"/>
      <c r="D6" s="1588"/>
      <c r="E6" s="1588"/>
      <c r="F6" s="1588"/>
      <c r="G6" s="1588"/>
      <c r="H6" s="1586"/>
      <c r="I6" s="1587"/>
      <c r="J6" s="1587"/>
      <c r="K6" s="1587"/>
      <c r="L6" s="1587"/>
      <c r="M6" s="1587"/>
      <c r="N6" s="1587"/>
      <c r="O6" s="1587" t="s">
        <v>213</v>
      </c>
      <c r="P6" s="1587"/>
      <c r="Q6" s="1587"/>
      <c r="R6" s="1588"/>
    </row>
    <row r="7" spans="1:18" ht="16.2" thickTop="1">
      <c r="A7" s="2435" t="s">
        <v>68</v>
      </c>
      <c r="B7" s="2420" t="s">
        <v>214</v>
      </c>
      <c r="C7" s="2420" t="s">
        <v>215</v>
      </c>
      <c r="D7" s="2420" t="s">
        <v>216</v>
      </c>
      <c r="E7" s="2420" t="s">
        <v>217</v>
      </c>
      <c r="F7" s="2420" t="s">
        <v>218</v>
      </c>
      <c r="G7" s="2420" t="s">
        <v>219</v>
      </c>
      <c r="H7" s="2420" t="s">
        <v>220</v>
      </c>
      <c r="I7" s="2420" t="s">
        <v>221</v>
      </c>
      <c r="J7" s="2425" t="s">
        <v>222</v>
      </c>
      <c r="K7" s="2426"/>
      <c r="L7" s="2427"/>
      <c r="M7" s="2420" t="s">
        <v>223</v>
      </c>
      <c r="N7" s="2420" t="s">
        <v>224</v>
      </c>
      <c r="O7" s="2420" t="s">
        <v>225</v>
      </c>
      <c r="P7" s="2420" t="s">
        <v>226</v>
      </c>
      <c r="Q7" s="2420" t="s">
        <v>227</v>
      </c>
      <c r="R7" s="2423" t="s">
        <v>7</v>
      </c>
    </row>
    <row r="8" spans="1:18" ht="62.4">
      <c r="A8" s="2436"/>
      <c r="B8" s="2422"/>
      <c r="C8" s="2437"/>
      <c r="D8" s="2437"/>
      <c r="E8" s="2437"/>
      <c r="F8" s="2437"/>
      <c r="G8" s="2437"/>
      <c r="H8" s="2421"/>
      <c r="I8" s="2422"/>
      <c r="J8" s="1589" t="s">
        <v>228</v>
      </c>
      <c r="K8" s="1589" t="s">
        <v>229</v>
      </c>
      <c r="L8" s="1589" t="s">
        <v>230</v>
      </c>
      <c r="M8" s="2422"/>
      <c r="N8" s="2422"/>
      <c r="O8" s="2422"/>
      <c r="P8" s="2422"/>
      <c r="Q8" s="2422"/>
      <c r="R8" s="2424"/>
    </row>
    <row r="9" spans="1:18" ht="31.2">
      <c r="A9" s="1590" t="s">
        <v>231</v>
      </c>
      <c r="B9" s="1591" t="s">
        <v>232</v>
      </c>
      <c r="C9" s="1591" t="s">
        <v>233</v>
      </c>
      <c r="D9" s="1592" t="s">
        <v>234</v>
      </c>
      <c r="E9" s="1592" t="s">
        <v>235</v>
      </c>
      <c r="F9" s="1592" t="s">
        <v>236</v>
      </c>
      <c r="G9" s="1592" t="s">
        <v>237</v>
      </c>
      <c r="H9" s="1592" t="s">
        <v>707</v>
      </c>
      <c r="I9" s="1592" t="s">
        <v>1757</v>
      </c>
      <c r="J9" s="1592" t="s">
        <v>238</v>
      </c>
      <c r="K9" s="1592" t="s">
        <v>239</v>
      </c>
      <c r="L9" s="1592" t="s">
        <v>240</v>
      </c>
      <c r="M9" s="1592" t="s">
        <v>241</v>
      </c>
      <c r="N9" s="1592" t="s">
        <v>242</v>
      </c>
      <c r="O9" s="1592" t="s">
        <v>243</v>
      </c>
      <c r="P9" s="1592" t="s">
        <v>244</v>
      </c>
      <c r="Q9" s="1593" t="s">
        <v>245</v>
      </c>
      <c r="R9" s="1593" t="s">
        <v>246</v>
      </c>
    </row>
    <row r="10" spans="1:18" ht="15.6">
      <c r="A10" s="1594" t="s">
        <v>79</v>
      </c>
      <c r="B10" s="1595" t="s">
        <v>713</v>
      </c>
      <c r="C10" s="1596">
        <f>C90</f>
        <v>0</v>
      </c>
      <c r="D10" s="1596">
        <f t="shared" ref="D10:Q10" si="0">D90</f>
        <v>0</v>
      </c>
      <c r="E10" s="1596">
        <f t="shared" si="0"/>
        <v>0</v>
      </c>
      <c r="F10" s="1596">
        <f t="shared" si="0"/>
        <v>0</v>
      </c>
      <c r="G10" s="1596">
        <f t="shared" si="0"/>
        <v>0</v>
      </c>
      <c r="H10" s="1596">
        <f t="shared" si="0"/>
        <v>0</v>
      </c>
      <c r="I10" s="1596">
        <f t="shared" si="0"/>
        <v>0</v>
      </c>
      <c r="J10" s="1596">
        <f t="shared" si="0"/>
        <v>0</v>
      </c>
      <c r="K10" s="1596">
        <f t="shared" si="0"/>
        <v>0</v>
      </c>
      <c r="L10" s="1596">
        <f t="shared" si="0"/>
        <v>0</v>
      </c>
      <c r="M10" s="1596">
        <f t="shared" si="0"/>
        <v>0</v>
      </c>
      <c r="N10" s="1596">
        <f t="shared" si="0"/>
        <v>0</v>
      </c>
      <c r="O10" s="1596">
        <f t="shared" si="0"/>
        <v>0</v>
      </c>
      <c r="P10" s="1596">
        <f t="shared" si="0"/>
        <v>0</v>
      </c>
      <c r="Q10" s="1596">
        <f t="shared" si="0"/>
        <v>0</v>
      </c>
      <c r="R10" s="1597"/>
    </row>
    <row r="11" spans="1:18" ht="46.8">
      <c r="A11" s="1598" t="s">
        <v>81</v>
      </c>
      <c r="B11" s="1599" t="s">
        <v>247</v>
      </c>
      <c r="C11" s="1600">
        <f>C93</f>
        <v>0</v>
      </c>
      <c r="D11" s="1600">
        <f t="shared" ref="D11:L11" si="1">D93</f>
        <v>0</v>
      </c>
      <c r="E11" s="1600">
        <f t="shared" si="1"/>
        <v>0</v>
      </c>
      <c r="F11" s="1600">
        <f t="shared" si="1"/>
        <v>0</v>
      </c>
      <c r="G11" s="1600">
        <f t="shared" si="1"/>
        <v>0</v>
      </c>
      <c r="H11" s="1600">
        <f t="shared" si="1"/>
        <v>0</v>
      </c>
      <c r="I11" s="1600">
        <f t="shared" si="1"/>
        <v>0</v>
      </c>
      <c r="J11" s="1600">
        <f t="shared" si="1"/>
        <v>0</v>
      </c>
      <c r="K11" s="1600">
        <f t="shared" si="1"/>
        <v>0</v>
      </c>
      <c r="L11" s="1600">
        <f t="shared" si="1"/>
        <v>0</v>
      </c>
      <c r="M11" s="1601"/>
      <c r="N11" s="1601"/>
      <c r="O11" s="1601"/>
      <c r="P11" s="1601"/>
      <c r="Q11" s="1601"/>
      <c r="R11" s="1602"/>
    </row>
    <row r="12" spans="1:18" ht="15.6">
      <c r="A12" s="1598">
        <v>1</v>
      </c>
      <c r="B12" s="1599" t="s">
        <v>248</v>
      </c>
      <c r="C12" s="1603">
        <f xml:space="preserve"> C13+C27</f>
        <v>146</v>
      </c>
      <c r="D12" s="1603">
        <f t="shared" ref="D12:L12" si="2" xml:space="preserve"> D13+D27</f>
        <v>28.2</v>
      </c>
      <c r="E12" s="1603">
        <f t="shared" si="2"/>
        <v>56</v>
      </c>
      <c r="F12" s="1603">
        <f t="shared" si="2"/>
        <v>28.3</v>
      </c>
      <c r="G12" s="1603">
        <f t="shared" si="2"/>
        <v>2276</v>
      </c>
      <c r="H12" s="1603">
        <f t="shared" si="2"/>
        <v>8586.7999999999993</v>
      </c>
      <c r="I12" s="1603">
        <f t="shared" si="2"/>
        <v>4041.3</v>
      </c>
      <c r="J12" s="1603">
        <f t="shared" si="2"/>
        <v>4041.3</v>
      </c>
      <c r="K12" s="1603">
        <f t="shared" si="2"/>
        <v>0</v>
      </c>
      <c r="L12" s="1603">
        <f t="shared" si="2"/>
        <v>0</v>
      </c>
      <c r="M12" s="1604"/>
      <c r="N12" s="1604"/>
      <c r="O12" s="1604"/>
      <c r="P12" s="1604"/>
      <c r="Q12" s="1604"/>
      <c r="R12" s="1602"/>
    </row>
    <row r="13" spans="1:18" ht="31.2">
      <c r="A13" s="1598" t="s">
        <v>1934</v>
      </c>
      <c r="B13" s="1599" t="s">
        <v>1935</v>
      </c>
      <c r="C13" s="1603">
        <f>SUM(C14:C26)</f>
        <v>95</v>
      </c>
      <c r="D13" s="1603">
        <f t="shared" ref="D13:L13" si="3">SUM(D14:D26)</f>
        <v>12.3</v>
      </c>
      <c r="E13" s="1603">
        <f t="shared" si="3"/>
        <v>26</v>
      </c>
      <c r="F13" s="1603">
        <f t="shared" si="3"/>
        <v>12</v>
      </c>
      <c r="G13" s="1603">
        <f t="shared" si="3"/>
        <v>1136</v>
      </c>
      <c r="H13" s="1603">
        <f t="shared" si="3"/>
        <v>4377.2</v>
      </c>
      <c r="I13" s="1603">
        <f t="shared" si="3"/>
        <v>2262</v>
      </c>
      <c r="J13" s="1603">
        <f t="shared" si="3"/>
        <v>2262</v>
      </c>
      <c r="K13" s="1603">
        <f t="shared" si="3"/>
        <v>0</v>
      </c>
      <c r="L13" s="1603">
        <f t="shared" si="3"/>
        <v>0</v>
      </c>
      <c r="M13" s="1604"/>
      <c r="N13" s="1604"/>
      <c r="O13" s="1604"/>
      <c r="P13" s="1604"/>
      <c r="Q13" s="1604"/>
      <c r="R13" s="1602"/>
    </row>
    <row r="14" spans="1:18" ht="31.2">
      <c r="A14" s="1605" t="s">
        <v>249</v>
      </c>
      <c r="B14" s="1606" t="s">
        <v>250</v>
      </c>
      <c r="C14" s="1607"/>
      <c r="D14" s="1607"/>
      <c r="E14" s="1607"/>
      <c r="F14" s="1607"/>
      <c r="G14" s="1607"/>
      <c r="H14" s="1607"/>
      <c r="I14" s="1608"/>
      <c r="J14" s="1609"/>
      <c r="K14" s="1609"/>
      <c r="L14" s="1609"/>
      <c r="M14" s="1609"/>
      <c r="N14" s="1609"/>
      <c r="O14" s="1609"/>
      <c r="P14" s="1609"/>
      <c r="Q14" s="1609"/>
      <c r="R14" s="1610"/>
    </row>
    <row r="15" spans="1:18" ht="31.2">
      <c r="A15" s="1611" t="s">
        <v>251</v>
      </c>
      <c r="B15" s="1612" t="s">
        <v>1936</v>
      </c>
      <c r="C15" s="1613">
        <v>3</v>
      </c>
      <c r="D15" s="1613">
        <v>1</v>
      </c>
      <c r="E15" s="1613">
        <v>2</v>
      </c>
      <c r="F15" s="1613">
        <v>1</v>
      </c>
      <c r="G15" s="1613">
        <v>90</v>
      </c>
      <c r="H15" s="1613">
        <f t="shared" ref="H15:H26" si="4">C15*D15*G15</f>
        <v>270</v>
      </c>
      <c r="I15" s="1608">
        <f t="shared" ref="I15:I23" si="5">C15*E15*F15*16.5</f>
        <v>99</v>
      </c>
      <c r="J15" s="1609">
        <f t="shared" ref="J15:J26" si="6">I15</f>
        <v>99</v>
      </c>
      <c r="K15" s="1609">
        <v>0</v>
      </c>
      <c r="L15" s="1609">
        <v>0</v>
      </c>
      <c r="M15" s="1609"/>
      <c r="N15" s="1609"/>
      <c r="O15" s="1609"/>
      <c r="P15" s="1609"/>
      <c r="Q15" s="1609"/>
      <c r="R15" s="1610"/>
    </row>
    <row r="16" spans="1:18" ht="31.2">
      <c r="A16" s="1611" t="s">
        <v>253</v>
      </c>
      <c r="B16" s="1612" t="s">
        <v>1937</v>
      </c>
      <c r="C16" s="1613">
        <v>3</v>
      </c>
      <c r="D16" s="1613">
        <v>1</v>
      </c>
      <c r="E16" s="1613">
        <v>4</v>
      </c>
      <c r="F16" s="1613">
        <v>1</v>
      </c>
      <c r="G16" s="1613">
        <v>216</v>
      </c>
      <c r="H16" s="1613">
        <f t="shared" si="4"/>
        <v>648</v>
      </c>
      <c r="I16" s="1608">
        <f t="shared" si="5"/>
        <v>198</v>
      </c>
      <c r="J16" s="1609">
        <f t="shared" si="6"/>
        <v>198</v>
      </c>
      <c r="K16" s="1609">
        <v>0</v>
      </c>
      <c r="L16" s="1609">
        <v>0</v>
      </c>
      <c r="M16" s="1609"/>
      <c r="N16" s="1609"/>
      <c r="O16" s="1609"/>
      <c r="P16" s="1609"/>
      <c r="Q16" s="1609"/>
      <c r="R16" s="1610"/>
    </row>
    <row r="17" spans="1:18" ht="31.2">
      <c r="A17" s="1611" t="s">
        <v>254</v>
      </c>
      <c r="B17" s="1612" t="s">
        <v>1938</v>
      </c>
      <c r="C17" s="1613">
        <v>4</v>
      </c>
      <c r="D17" s="1613">
        <v>1</v>
      </c>
      <c r="E17" s="1613">
        <v>1</v>
      </c>
      <c r="F17" s="1613">
        <v>1</v>
      </c>
      <c r="G17" s="1613">
        <v>20</v>
      </c>
      <c r="H17" s="1613">
        <f t="shared" si="4"/>
        <v>80</v>
      </c>
      <c r="I17" s="1608">
        <f t="shared" si="5"/>
        <v>66</v>
      </c>
      <c r="J17" s="1609">
        <f t="shared" si="6"/>
        <v>66</v>
      </c>
      <c r="K17" s="1609">
        <v>0</v>
      </c>
      <c r="L17" s="1609">
        <v>0</v>
      </c>
      <c r="M17" s="1609"/>
      <c r="N17" s="1609"/>
      <c r="O17" s="1609"/>
      <c r="P17" s="1609"/>
      <c r="Q17" s="1609"/>
      <c r="R17" s="1610"/>
    </row>
    <row r="18" spans="1:18" ht="31.2">
      <c r="A18" s="1611" t="s">
        <v>255</v>
      </c>
      <c r="B18" s="1612" t="s">
        <v>1939</v>
      </c>
      <c r="C18" s="1613">
        <v>4</v>
      </c>
      <c r="D18" s="1613">
        <v>1</v>
      </c>
      <c r="E18" s="1613">
        <v>2</v>
      </c>
      <c r="F18" s="1613">
        <v>1</v>
      </c>
      <c r="G18" s="1613">
        <v>90</v>
      </c>
      <c r="H18" s="1613">
        <f t="shared" si="4"/>
        <v>360</v>
      </c>
      <c r="I18" s="1608">
        <f t="shared" si="5"/>
        <v>132</v>
      </c>
      <c r="J18" s="1609">
        <f t="shared" si="6"/>
        <v>132</v>
      </c>
      <c r="K18" s="1609">
        <v>0</v>
      </c>
      <c r="L18" s="1609">
        <v>0</v>
      </c>
      <c r="M18" s="1609"/>
      <c r="N18" s="1609"/>
      <c r="O18" s="1609"/>
      <c r="P18" s="1609"/>
      <c r="Q18" s="1609"/>
      <c r="R18" s="1610"/>
    </row>
    <row r="19" spans="1:18" ht="31.2">
      <c r="A19" s="1611" t="s">
        <v>256</v>
      </c>
      <c r="B19" s="1612" t="s">
        <v>1940</v>
      </c>
      <c r="C19" s="1613">
        <v>2</v>
      </c>
      <c r="D19" s="1613">
        <v>1</v>
      </c>
      <c r="E19" s="1613">
        <v>4</v>
      </c>
      <c r="F19" s="1613">
        <v>1</v>
      </c>
      <c r="G19" s="1613">
        <v>200</v>
      </c>
      <c r="H19" s="1613">
        <f t="shared" si="4"/>
        <v>400</v>
      </c>
      <c r="I19" s="1608">
        <f t="shared" si="5"/>
        <v>132</v>
      </c>
      <c r="J19" s="1609">
        <f t="shared" si="6"/>
        <v>132</v>
      </c>
      <c r="K19" s="1609">
        <v>0</v>
      </c>
      <c r="L19" s="1609">
        <v>0</v>
      </c>
      <c r="M19" s="1609"/>
      <c r="N19" s="1609"/>
      <c r="O19" s="1609"/>
      <c r="P19" s="1609"/>
      <c r="Q19" s="1609"/>
      <c r="R19" s="1610"/>
    </row>
    <row r="20" spans="1:18" ht="15.6">
      <c r="A20" s="1611" t="s">
        <v>257</v>
      </c>
      <c r="B20" s="1612" t="s">
        <v>1941</v>
      </c>
      <c r="C20" s="1613">
        <v>4</v>
      </c>
      <c r="D20" s="1613">
        <v>1</v>
      </c>
      <c r="E20" s="1613">
        <v>1</v>
      </c>
      <c r="F20" s="1613">
        <v>1</v>
      </c>
      <c r="G20" s="1613">
        <v>20</v>
      </c>
      <c r="H20" s="1613">
        <f t="shared" si="4"/>
        <v>80</v>
      </c>
      <c r="I20" s="1608">
        <f t="shared" si="5"/>
        <v>66</v>
      </c>
      <c r="J20" s="1609">
        <f t="shared" si="6"/>
        <v>66</v>
      </c>
      <c r="K20" s="1609">
        <v>0</v>
      </c>
      <c r="L20" s="1609">
        <v>0</v>
      </c>
      <c r="M20" s="1609"/>
      <c r="N20" s="1609"/>
      <c r="O20" s="1609"/>
      <c r="P20" s="1609"/>
      <c r="Q20" s="1609"/>
      <c r="R20" s="1610"/>
    </row>
    <row r="21" spans="1:18" ht="15.6">
      <c r="A21" s="1611" t="s">
        <v>716</v>
      </c>
      <c r="B21" s="1612" t="s">
        <v>1942</v>
      </c>
      <c r="C21" s="1613">
        <v>3</v>
      </c>
      <c r="D21" s="1613">
        <v>1</v>
      </c>
      <c r="E21" s="1613">
        <v>2</v>
      </c>
      <c r="F21" s="1613">
        <v>1</v>
      </c>
      <c r="G21" s="1613">
        <v>90</v>
      </c>
      <c r="H21" s="1613">
        <f t="shared" si="4"/>
        <v>270</v>
      </c>
      <c r="I21" s="1608">
        <f t="shared" si="5"/>
        <v>99</v>
      </c>
      <c r="J21" s="1609">
        <f t="shared" si="6"/>
        <v>99</v>
      </c>
      <c r="K21" s="1609">
        <v>0</v>
      </c>
      <c r="L21" s="1609">
        <v>0</v>
      </c>
      <c r="M21" s="1609"/>
      <c r="N21" s="1609"/>
      <c r="O21" s="1609"/>
      <c r="P21" s="1609"/>
      <c r="Q21" s="1609"/>
      <c r="R21" s="1610"/>
    </row>
    <row r="22" spans="1:18" ht="15.6">
      <c r="A22" s="1611" t="s">
        <v>717</v>
      </c>
      <c r="B22" s="1612" t="s">
        <v>1943</v>
      </c>
      <c r="C22" s="1613">
        <v>60</v>
      </c>
      <c r="D22" s="1613">
        <v>1</v>
      </c>
      <c r="E22" s="1613">
        <v>1</v>
      </c>
      <c r="F22" s="1613">
        <v>1</v>
      </c>
      <c r="G22" s="1613">
        <v>20</v>
      </c>
      <c r="H22" s="1613">
        <f t="shared" si="4"/>
        <v>1200</v>
      </c>
      <c r="I22" s="1608">
        <v>1080</v>
      </c>
      <c r="J22" s="1609">
        <f t="shared" si="6"/>
        <v>1080</v>
      </c>
      <c r="K22" s="1609">
        <v>0</v>
      </c>
      <c r="L22" s="1609">
        <v>0</v>
      </c>
      <c r="M22" s="1609"/>
      <c r="N22" s="1609"/>
      <c r="O22" s="1609"/>
      <c r="P22" s="1609"/>
      <c r="Q22" s="1609"/>
      <c r="R22" s="1610"/>
    </row>
    <row r="23" spans="1:18" ht="15.6">
      <c r="A23" s="1614" t="s">
        <v>718</v>
      </c>
      <c r="B23" s="1612" t="s">
        <v>1944</v>
      </c>
      <c r="C23" s="1613">
        <v>4</v>
      </c>
      <c r="D23" s="1613">
        <v>1</v>
      </c>
      <c r="E23" s="1613">
        <v>2</v>
      </c>
      <c r="F23" s="1613">
        <v>1</v>
      </c>
      <c r="G23" s="1613">
        <v>90</v>
      </c>
      <c r="H23" s="1613">
        <f t="shared" si="4"/>
        <v>360</v>
      </c>
      <c r="I23" s="1608">
        <f t="shared" si="5"/>
        <v>132</v>
      </c>
      <c r="J23" s="1609">
        <f t="shared" si="6"/>
        <v>132</v>
      </c>
      <c r="K23" s="1609">
        <v>0</v>
      </c>
      <c r="L23" s="1609">
        <v>0</v>
      </c>
      <c r="M23" s="1609"/>
      <c r="N23" s="1609"/>
      <c r="O23" s="1609"/>
      <c r="P23" s="1609"/>
      <c r="Q23" s="1609"/>
      <c r="R23" s="1610"/>
    </row>
    <row r="24" spans="1:18" ht="15.6">
      <c r="A24" s="1615" t="s">
        <v>721</v>
      </c>
      <c r="B24" s="1616" t="s">
        <v>1945</v>
      </c>
      <c r="C24" s="1617">
        <v>2</v>
      </c>
      <c r="D24" s="1618">
        <v>1.3</v>
      </c>
      <c r="E24" s="1617">
        <v>2</v>
      </c>
      <c r="F24" s="1617">
        <v>1</v>
      </c>
      <c r="G24" s="1617">
        <v>42</v>
      </c>
      <c r="H24" s="1613">
        <f t="shared" si="4"/>
        <v>109.2</v>
      </c>
      <c r="I24" s="1618">
        <f>C24*E24*F24*15</f>
        <v>60</v>
      </c>
      <c r="J24" s="1619">
        <f t="shared" si="6"/>
        <v>60</v>
      </c>
      <c r="K24" s="1619">
        <v>0</v>
      </c>
      <c r="L24" s="1619">
        <v>0</v>
      </c>
      <c r="M24" s="1619"/>
      <c r="N24" s="1619"/>
      <c r="O24" s="1619"/>
      <c r="P24" s="1619"/>
      <c r="Q24" s="1619"/>
      <c r="R24" s="1620"/>
    </row>
    <row r="25" spans="1:18" ht="31.2">
      <c r="A25" s="1615" t="s">
        <v>722</v>
      </c>
      <c r="B25" s="1616" t="s">
        <v>1946</v>
      </c>
      <c r="C25" s="1621">
        <v>2</v>
      </c>
      <c r="D25" s="1621">
        <v>1</v>
      </c>
      <c r="E25" s="1621">
        <v>4</v>
      </c>
      <c r="F25" s="1621">
        <v>1</v>
      </c>
      <c r="G25" s="1621">
        <v>216</v>
      </c>
      <c r="H25" s="1613">
        <f t="shared" si="4"/>
        <v>432</v>
      </c>
      <c r="I25" s="1622">
        <f>C25*E25*F25*16.5</f>
        <v>132</v>
      </c>
      <c r="J25" s="1623">
        <f t="shared" si="6"/>
        <v>132</v>
      </c>
      <c r="K25" s="1623">
        <v>0</v>
      </c>
      <c r="L25" s="1623">
        <v>0</v>
      </c>
      <c r="M25" s="1623"/>
      <c r="N25" s="1623"/>
      <c r="O25" s="1623"/>
      <c r="P25" s="1623"/>
      <c r="Q25" s="1623"/>
      <c r="R25" s="1624"/>
    </row>
    <row r="26" spans="1:18" ht="15.6">
      <c r="A26" s="1615" t="s">
        <v>723</v>
      </c>
      <c r="B26" s="1616" t="s">
        <v>1947</v>
      </c>
      <c r="C26" s="1621">
        <v>4</v>
      </c>
      <c r="D26" s="1621">
        <v>1</v>
      </c>
      <c r="E26" s="1621">
        <v>1</v>
      </c>
      <c r="F26" s="1621">
        <v>1</v>
      </c>
      <c r="G26" s="1621">
        <v>42</v>
      </c>
      <c r="H26" s="1613">
        <f t="shared" si="4"/>
        <v>168</v>
      </c>
      <c r="I26" s="1622">
        <f>C26*E26*F26*16.5</f>
        <v>66</v>
      </c>
      <c r="J26" s="1623">
        <f t="shared" si="6"/>
        <v>66</v>
      </c>
      <c r="K26" s="1623">
        <v>0</v>
      </c>
      <c r="L26" s="1623">
        <v>0</v>
      </c>
      <c r="M26" s="1623"/>
      <c r="N26" s="1623"/>
      <c r="O26" s="1623"/>
      <c r="P26" s="1623"/>
      <c r="Q26" s="1623"/>
      <c r="R26" s="1624"/>
    </row>
    <row r="27" spans="1:18" ht="31.2">
      <c r="A27" s="1625" t="s">
        <v>1948</v>
      </c>
      <c r="B27" s="1626" t="s">
        <v>1949</v>
      </c>
      <c r="C27" s="1627">
        <f>SUM(C28:C42)</f>
        <v>51</v>
      </c>
      <c r="D27" s="1627">
        <f t="shared" ref="D27:L27" si="7">SUM(D28:D42)</f>
        <v>15.899999999999999</v>
      </c>
      <c r="E27" s="1627">
        <f t="shared" si="7"/>
        <v>30</v>
      </c>
      <c r="F27" s="1627">
        <f t="shared" si="7"/>
        <v>16.3</v>
      </c>
      <c r="G27" s="1627">
        <f t="shared" si="7"/>
        <v>1140</v>
      </c>
      <c r="H27" s="1627">
        <f t="shared" si="7"/>
        <v>4209.6000000000004</v>
      </c>
      <c r="I27" s="1627">
        <f t="shared" si="7"/>
        <v>1779.3000000000002</v>
      </c>
      <c r="J27" s="1627">
        <f t="shared" si="7"/>
        <v>1779.3000000000002</v>
      </c>
      <c r="K27" s="1627">
        <f t="shared" si="7"/>
        <v>0</v>
      </c>
      <c r="L27" s="1627">
        <f t="shared" si="7"/>
        <v>0</v>
      </c>
      <c r="M27" s="1628"/>
      <c r="N27" s="1628"/>
      <c r="O27" s="1628"/>
      <c r="P27" s="1628"/>
      <c r="Q27" s="1628"/>
      <c r="R27" s="1629"/>
    </row>
    <row r="28" spans="1:18" ht="62.4">
      <c r="A28" s="1630" t="s">
        <v>251</v>
      </c>
      <c r="B28" s="1606" t="s">
        <v>1950</v>
      </c>
      <c r="C28" s="1613">
        <v>3</v>
      </c>
      <c r="D28" s="1613">
        <v>1</v>
      </c>
      <c r="E28" s="1613">
        <v>1</v>
      </c>
      <c r="F28" s="1613">
        <v>1</v>
      </c>
      <c r="G28" s="1613">
        <v>42</v>
      </c>
      <c r="H28" s="1613">
        <f t="shared" ref="H28:H42" si="8">C28*D28*G28</f>
        <v>126</v>
      </c>
      <c r="I28" s="1608">
        <f>C28*E28*F28*16.5</f>
        <v>49.5</v>
      </c>
      <c r="J28" s="1609">
        <f t="shared" ref="J28:J42" si="9">I28</f>
        <v>49.5</v>
      </c>
      <c r="K28" s="1609">
        <v>0</v>
      </c>
      <c r="L28" s="1609">
        <v>0</v>
      </c>
      <c r="M28" s="1609"/>
      <c r="N28" s="1609"/>
      <c r="O28" s="1609"/>
      <c r="P28" s="1609"/>
      <c r="Q28" s="1609"/>
      <c r="R28" s="1631" t="s">
        <v>1951</v>
      </c>
    </row>
    <row r="29" spans="1:18" ht="46.8">
      <c r="A29" s="1630"/>
      <c r="B29" s="1606" t="s">
        <v>1952</v>
      </c>
      <c r="C29" s="1613">
        <v>1</v>
      </c>
      <c r="D29" s="1632">
        <v>1.3</v>
      </c>
      <c r="E29" s="1613">
        <v>2</v>
      </c>
      <c r="F29" s="1613">
        <v>1</v>
      </c>
      <c r="G29" s="1613">
        <v>42</v>
      </c>
      <c r="H29" s="1613">
        <f t="shared" si="8"/>
        <v>54.6</v>
      </c>
      <c r="I29" s="1608">
        <f>C29*E29*F29*15</f>
        <v>30</v>
      </c>
      <c r="J29" s="1608">
        <f t="shared" si="9"/>
        <v>30</v>
      </c>
      <c r="K29" s="1609">
        <v>0</v>
      </c>
      <c r="L29" s="1609">
        <v>0</v>
      </c>
      <c r="M29" s="1609"/>
      <c r="N29" s="1609"/>
      <c r="O29" s="1609"/>
      <c r="P29" s="1609"/>
      <c r="Q29" s="1609"/>
      <c r="R29" s="1631"/>
    </row>
    <row r="30" spans="1:18" ht="62.4">
      <c r="A30" s="1630" t="s">
        <v>253</v>
      </c>
      <c r="B30" s="1606" t="s">
        <v>1953</v>
      </c>
      <c r="C30" s="1613">
        <v>4</v>
      </c>
      <c r="D30" s="1613">
        <v>1</v>
      </c>
      <c r="E30" s="1613">
        <v>1</v>
      </c>
      <c r="F30" s="1613">
        <v>1</v>
      </c>
      <c r="G30" s="1613">
        <v>42</v>
      </c>
      <c r="H30" s="1613">
        <f t="shared" si="8"/>
        <v>168</v>
      </c>
      <c r="I30" s="1608">
        <f>C30*E30*F30*16.5</f>
        <v>66</v>
      </c>
      <c r="J30" s="1609">
        <f t="shared" si="9"/>
        <v>66</v>
      </c>
      <c r="K30" s="1609">
        <v>0</v>
      </c>
      <c r="L30" s="1609">
        <v>0</v>
      </c>
      <c r="M30" s="1609"/>
      <c r="N30" s="1609"/>
      <c r="O30" s="1609"/>
      <c r="P30" s="1609"/>
      <c r="Q30" s="1609"/>
      <c r="R30" s="1631" t="s">
        <v>1954</v>
      </c>
    </row>
    <row r="31" spans="1:18" ht="46.8">
      <c r="A31" s="1630"/>
      <c r="B31" s="1606" t="s">
        <v>1955</v>
      </c>
      <c r="C31" s="1613">
        <v>1</v>
      </c>
      <c r="D31" s="1632">
        <v>1.3</v>
      </c>
      <c r="E31" s="1613">
        <v>2</v>
      </c>
      <c r="F31" s="1613">
        <v>1</v>
      </c>
      <c r="G31" s="1613">
        <v>42</v>
      </c>
      <c r="H31" s="1613">
        <f t="shared" si="8"/>
        <v>54.6</v>
      </c>
      <c r="I31" s="1608">
        <f>C31*E31*F31*15</f>
        <v>30</v>
      </c>
      <c r="J31" s="1608">
        <f t="shared" si="9"/>
        <v>30</v>
      </c>
      <c r="K31" s="1609">
        <v>0</v>
      </c>
      <c r="L31" s="1609">
        <v>0</v>
      </c>
      <c r="M31" s="1609"/>
      <c r="N31" s="1609"/>
      <c r="O31" s="1609"/>
      <c r="P31" s="1609"/>
      <c r="Q31" s="1609"/>
      <c r="R31" s="1631"/>
    </row>
    <row r="32" spans="1:18" ht="31.2">
      <c r="A32" s="1630" t="s">
        <v>254</v>
      </c>
      <c r="B32" s="1606" t="s">
        <v>1956</v>
      </c>
      <c r="C32" s="1613">
        <v>3</v>
      </c>
      <c r="D32" s="1613">
        <v>1.3</v>
      </c>
      <c r="E32" s="1613">
        <v>8</v>
      </c>
      <c r="F32" s="1613">
        <v>1.3</v>
      </c>
      <c r="G32" s="1613">
        <v>216</v>
      </c>
      <c r="H32" s="1613">
        <f t="shared" si="8"/>
        <v>842.40000000000009</v>
      </c>
      <c r="I32" s="1608">
        <f t="shared" ref="I32:I42" si="10">C32*E32*F32*16.5</f>
        <v>514.80000000000007</v>
      </c>
      <c r="J32" s="1609">
        <f t="shared" si="9"/>
        <v>514.80000000000007</v>
      </c>
      <c r="K32" s="1609">
        <v>0</v>
      </c>
      <c r="L32" s="1609">
        <v>0</v>
      </c>
      <c r="M32" s="1609"/>
      <c r="N32" s="1609"/>
      <c r="O32" s="1609"/>
      <c r="P32" s="1609"/>
      <c r="Q32" s="1609"/>
      <c r="R32" s="1610"/>
    </row>
    <row r="33" spans="1:18" ht="31.2">
      <c r="A33" s="1633" t="s">
        <v>255</v>
      </c>
      <c r="B33" s="1606" t="s">
        <v>1957</v>
      </c>
      <c r="C33" s="1634">
        <v>3</v>
      </c>
      <c r="D33" s="1634">
        <v>1</v>
      </c>
      <c r="E33" s="1634">
        <v>2</v>
      </c>
      <c r="F33" s="1634">
        <v>1</v>
      </c>
      <c r="G33" s="1634">
        <v>60</v>
      </c>
      <c r="H33" s="1613">
        <f t="shared" si="8"/>
        <v>180</v>
      </c>
      <c r="I33" s="1608">
        <f t="shared" si="10"/>
        <v>99</v>
      </c>
      <c r="J33" s="1609">
        <f t="shared" si="9"/>
        <v>99</v>
      </c>
      <c r="K33" s="1609">
        <v>0</v>
      </c>
      <c r="L33" s="1609">
        <v>0</v>
      </c>
      <c r="M33" s="1609"/>
      <c r="N33" s="1609"/>
      <c r="O33" s="1609"/>
      <c r="P33" s="1609"/>
      <c r="Q33" s="1609"/>
      <c r="R33" s="1610"/>
    </row>
    <row r="34" spans="1:18" ht="62.4">
      <c r="A34" s="1635" t="s">
        <v>256</v>
      </c>
      <c r="B34" s="1606" t="s">
        <v>1958</v>
      </c>
      <c r="C34" s="1613">
        <v>4</v>
      </c>
      <c r="D34" s="1613">
        <v>1</v>
      </c>
      <c r="E34" s="1613">
        <v>1</v>
      </c>
      <c r="F34" s="1613">
        <v>1</v>
      </c>
      <c r="G34" s="1613">
        <v>42</v>
      </c>
      <c r="H34" s="1613">
        <f t="shared" si="8"/>
        <v>168</v>
      </c>
      <c r="I34" s="1608">
        <f t="shared" si="10"/>
        <v>66</v>
      </c>
      <c r="J34" s="1609">
        <f t="shared" si="9"/>
        <v>66</v>
      </c>
      <c r="K34" s="1609">
        <v>0</v>
      </c>
      <c r="L34" s="1609">
        <v>0</v>
      </c>
      <c r="M34" s="1609"/>
      <c r="N34" s="1609"/>
      <c r="O34" s="1609"/>
      <c r="P34" s="1609"/>
      <c r="Q34" s="1609"/>
      <c r="R34" s="1610"/>
    </row>
    <row r="35" spans="1:18" ht="31.2">
      <c r="A35" s="1636" t="s">
        <v>257</v>
      </c>
      <c r="B35" s="1606" t="s">
        <v>1959</v>
      </c>
      <c r="C35" s="1613">
        <v>4</v>
      </c>
      <c r="D35" s="1613">
        <v>1</v>
      </c>
      <c r="E35" s="1613">
        <v>4</v>
      </c>
      <c r="F35" s="1613">
        <v>1</v>
      </c>
      <c r="G35" s="1613">
        <v>216</v>
      </c>
      <c r="H35" s="1613">
        <f t="shared" si="8"/>
        <v>864</v>
      </c>
      <c r="I35" s="1608">
        <f t="shared" si="10"/>
        <v>264</v>
      </c>
      <c r="J35" s="1609">
        <f t="shared" si="9"/>
        <v>264</v>
      </c>
      <c r="K35" s="1609">
        <v>0</v>
      </c>
      <c r="L35" s="1609">
        <v>0</v>
      </c>
      <c r="M35" s="1609"/>
      <c r="N35" s="1609"/>
      <c r="O35" s="1609"/>
      <c r="P35" s="1609"/>
      <c r="Q35" s="1609"/>
      <c r="R35" s="1610" t="s">
        <v>746</v>
      </c>
    </row>
    <row r="36" spans="1:18" ht="31.2">
      <c r="A36" s="1635"/>
      <c r="B36" s="1606" t="s">
        <v>1959</v>
      </c>
      <c r="C36" s="1613">
        <v>4</v>
      </c>
      <c r="D36" s="1613">
        <v>1</v>
      </c>
      <c r="E36" s="1613">
        <v>2</v>
      </c>
      <c r="F36" s="1613">
        <v>1</v>
      </c>
      <c r="G36" s="1613">
        <v>90</v>
      </c>
      <c r="H36" s="1613">
        <f t="shared" si="8"/>
        <v>360</v>
      </c>
      <c r="I36" s="1608">
        <f t="shared" si="10"/>
        <v>132</v>
      </c>
      <c r="J36" s="1609">
        <f t="shared" si="9"/>
        <v>132</v>
      </c>
      <c r="K36" s="1609">
        <v>0</v>
      </c>
      <c r="L36" s="1609">
        <v>0</v>
      </c>
      <c r="M36" s="1609"/>
      <c r="N36" s="1609"/>
      <c r="O36" s="1609"/>
      <c r="P36" s="1609"/>
      <c r="Q36" s="1609"/>
      <c r="R36" s="1610" t="s">
        <v>753</v>
      </c>
    </row>
    <row r="37" spans="1:18" ht="31.2">
      <c r="A37" s="1637" t="s">
        <v>716</v>
      </c>
      <c r="B37" s="1606" t="s">
        <v>1960</v>
      </c>
      <c r="C37" s="1613">
        <v>4</v>
      </c>
      <c r="D37" s="1613">
        <v>1</v>
      </c>
      <c r="E37" s="1613">
        <v>2</v>
      </c>
      <c r="F37" s="1613">
        <v>1</v>
      </c>
      <c r="G37" s="1613">
        <v>90</v>
      </c>
      <c r="H37" s="1613">
        <f t="shared" si="8"/>
        <v>360</v>
      </c>
      <c r="I37" s="1608">
        <f t="shared" si="10"/>
        <v>132</v>
      </c>
      <c r="J37" s="1609">
        <f t="shared" si="9"/>
        <v>132</v>
      </c>
      <c r="K37" s="1609">
        <v>0</v>
      </c>
      <c r="L37" s="1609">
        <v>0</v>
      </c>
      <c r="M37" s="1609"/>
      <c r="N37" s="1609"/>
      <c r="O37" s="1609"/>
      <c r="P37" s="1609"/>
      <c r="Q37" s="1609"/>
      <c r="R37" s="1610"/>
    </row>
    <row r="38" spans="1:18" ht="31.2">
      <c r="A38" s="1638" t="s">
        <v>717</v>
      </c>
      <c r="B38" s="1606" t="s">
        <v>1961</v>
      </c>
      <c r="C38" s="1613">
        <v>5</v>
      </c>
      <c r="D38" s="1613">
        <v>1</v>
      </c>
      <c r="E38" s="1613">
        <v>1</v>
      </c>
      <c r="F38" s="1613">
        <v>1</v>
      </c>
      <c r="G38" s="1613">
        <v>42</v>
      </c>
      <c r="H38" s="1613">
        <f t="shared" si="8"/>
        <v>210</v>
      </c>
      <c r="I38" s="1608">
        <f t="shared" si="10"/>
        <v>82.5</v>
      </c>
      <c r="J38" s="1609">
        <f t="shared" si="9"/>
        <v>82.5</v>
      </c>
      <c r="K38" s="1609">
        <v>0</v>
      </c>
      <c r="L38" s="1609">
        <v>0</v>
      </c>
      <c r="M38" s="1609"/>
      <c r="N38" s="1609"/>
      <c r="O38" s="1609"/>
      <c r="P38" s="1609"/>
      <c r="Q38" s="1609"/>
      <c r="R38" s="1610"/>
    </row>
    <row r="39" spans="1:18" ht="46.8">
      <c r="A39" s="1611" t="s">
        <v>718</v>
      </c>
      <c r="B39" s="1606" t="s">
        <v>1962</v>
      </c>
      <c r="C39" s="1613">
        <v>2</v>
      </c>
      <c r="D39" s="1613">
        <v>1</v>
      </c>
      <c r="E39" s="1613">
        <v>1</v>
      </c>
      <c r="F39" s="1613">
        <v>1</v>
      </c>
      <c r="G39" s="1613">
        <v>42</v>
      </c>
      <c r="H39" s="1613">
        <f t="shared" si="8"/>
        <v>84</v>
      </c>
      <c r="I39" s="1608">
        <f t="shared" si="10"/>
        <v>33</v>
      </c>
      <c r="J39" s="1609">
        <f t="shared" si="9"/>
        <v>33</v>
      </c>
      <c r="K39" s="1609">
        <v>0</v>
      </c>
      <c r="L39" s="1609">
        <v>0</v>
      </c>
      <c r="M39" s="1609"/>
      <c r="N39" s="1609"/>
      <c r="O39" s="1609"/>
      <c r="P39" s="1609"/>
      <c r="Q39" s="1609"/>
      <c r="R39" s="1610"/>
    </row>
    <row r="40" spans="1:18" ht="31.2">
      <c r="A40" s="1611" t="s">
        <v>721</v>
      </c>
      <c r="B40" s="1606" t="s">
        <v>1963</v>
      </c>
      <c r="C40" s="1613">
        <v>4</v>
      </c>
      <c r="D40" s="1613">
        <v>1</v>
      </c>
      <c r="E40" s="1613">
        <v>1</v>
      </c>
      <c r="F40" s="1613">
        <v>1</v>
      </c>
      <c r="G40" s="1613">
        <v>42</v>
      </c>
      <c r="H40" s="1613">
        <f t="shared" si="8"/>
        <v>168</v>
      </c>
      <c r="I40" s="1608">
        <f t="shared" si="10"/>
        <v>66</v>
      </c>
      <c r="J40" s="1609">
        <f t="shared" si="9"/>
        <v>66</v>
      </c>
      <c r="K40" s="1609">
        <v>0</v>
      </c>
      <c r="L40" s="1609">
        <v>0</v>
      </c>
      <c r="M40" s="1609"/>
      <c r="N40" s="1609"/>
      <c r="O40" s="1609"/>
      <c r="P40" s="1609"/>
      <c r="Q40" s="1609"/>
      <c r="R40" s="1610"/>
    </row>
    <row r="41" spans="1:18" ht="31.2">
      <c r="A41" s="1611" t="s">
        <v>722</v>
      </c>
      <c r="B41" s="1606" t="s">
        <v>1964</v>
      </c>
      <c r="C41" s="1613">
        <v>4</v>
      </c>
      <c r="D41" s="1613">
        <v>1</v>
      </c>
      <c r="E41" s="1613">
        <v>1</v>
      </c>
      <c r="F41" s="1613">
        <v>2</v>
      </c>
      <c r="G41" s="1613">
        <v>90</v>
      </c>
      <c r="H41" s="1613">
        <f t="shared" si="8"/>
        <v>360</v>
      </c>
      <c r="I41" s="1608">
        <f t="shared" si="10"/>
        <v>132</v>
      </c>
      <c r="J41" s="1609">
        <f t="shared" si="9"/>
        <v>132</v>
      </c>
      <c r="K41" s="1609">
        <v>0</v>
      </c>
      <c r="L41" s="1609">
        <v>0</v>
      </c>
      <c r="M41" s="1609"/>
      <c r="N41" s="1609"/>
      <c r="O41" s="1609"/>
      <c r="P41" s="1609"/>
      <c r="Q41" s="1609"/>
      <c r="R41" s="1610"/>
    </row>
    <row r="42" spans="1:18" ht="46.8">
      <c r="A42" s="1611" t="s">
        <v>723</v>
      </c>
      <c r="B42" s="1612" t="s">
        <v>1965</v>
      </c>
      <c r="C42" s="1613">
        <v>5</v>
      </c>
      <c r="D42" s="1613">
        <v>1</v>
      </c>
      <c r="E42" s="1613">
        <v>1</v>
      </c>
      <c r="F42" s="1613">
        <v>1</v>
      </c>
      <c r="G42" s="1613">
        <v>42</v>
      </c>
      <c r="H42" s="1613">
        <f t="shared" si="8"/>
        <v>210</v>
      </c>
      <c r="I42" s="1608">
        <f t="shared" si="10"/>
        <v>82.5</v>
      </c>
      <c r="J42" s="1609">
        <f t="shared" si="9"/>
        <v>82.5</v>
      </c>
      <c r="K42" s="1609">
        <v>0</v>
      </c>
      <c r="L42" s="1609">
        <v>0</v>
      </c>
      <c r="M42" s="1609"/>
      <c r="N42" s="1609"/>
      <c r="O42" s="1609"/>
      <c r="P42" s="1609"/>
      <c r="Q42" s="1609"/>
      <c r="R42" s="1610"/>
    </row>
    <row r="43" spans="1:18" ht="46.8">
      <c r="A43" s="1639" t="s">
        <v>258</v>
      </c>
      <c r="B43" s="1599" t="s">
        <v>259</v>
      </c>
      <c r="C43" s="1599"/>
      <c r="D43" s="1599"/>
      <c r="E43" s="1599"/>
      <c r="F43" s="1599"/>
      <c r="G43" s="1599"/>
      <c r="H43" s="1599"/>
      <c r="I43" s="1599"/>
      <c r="J43" s="1599"/>
      <c r="K43" s="1599"/>
      <c r="L43" s="1599"/>
      <c r="M43" s="1623"/>
      <c r="N43" s="1623"/>
      <c r="O43" s="1623"/>
      <c r="P43" s="1623"/>
      <c r="Q43" s="1623"/>
      <c r="R43" s="1624"/>
    </row>
    <row r="44" spans="1:18" ht="15.6">
      <c r="A44" s="1639">
        <v>2</v>
      </c>
      <c r="B44" s="1599" t="s">
        <v>265</v>
      </c>
      <c r="C44" s="1599">
        <f>SUM(C45,C51)</f>
        <v>12</v>
      </c>
      <c r="D44" s="1599">
        <f t="shared" ref="D44:G44" si="11">SUM(D45,D51)</f>
        <v>6</v>
      </c>
      <c r="E44" s="1599">
        <f t="shared" si="11"/>
        <v>6</v>
      </c>
      <c r="F44" s="1599">
        <f t="shared" si="11"/>
        <v>6</v>
      </c>
      <c r="G44" s="1599">
        <f t="shared" si="11"/>
        <v>172</v>
      </c>
      <c r="H44" s="1599">
        <f>SUM(H45,H51)</f>
        <v>344</v>
      </c>
      <c r="I44" s="1599">
        <f>SUM(I45,I51)</f>
        <v>3010</v>
      </c>
      <c r="J44" s="1599">
        <f t="shared" ref="J44:L44" si="12">SUM(J45,J51)</f>
        <v>2240</v>
      </c>
      <c r="K44" s="1599">
        <f t="shared" si="12"/>
        <v>0</v>
      </c>
      <c r="L44" s="1599">
        <f t="shared" si="12"/>
        <v>770</v>
      </c>
      <c r="M44" s="1623"/>
      <c r="N44" s="1623"/>
      <c r="O44" s="1623"/>
      <c r="P44" s="1623"/>
      <c r="Q44" s="1623"/>
      <c r="R44" s="1640"/>
    </row>
    <row r="45" spans="1:18" ht="31.2">
      <c r="A45" s="1639" t="s">
        <v>1966</v>
      </c>
      <c r="B45" s="1599" t="s">
        <v>1967</v>
      </c>
      <c r="C45" s="1599">
        <f>SUM(C48:C50)</f>
        <v>6</v>
      </c>
      <c r="D45" s="1599">
        <f t="shared" ref="D45:L45" si="13">SUM(D48:D50)</f>
        <v>3</v>
      </c>
      <c r="E45" s="1599">
        <f t="shared" si="13"/>
        <v>3</v>
      </c>
      <c r="F45" s="1599">
        <f t="shared" si="13"/>
        <v>3</v>
      </c>
      <c r="G45" s="1599">
        <f t="shared" si="13"/>
        <v>86</v>
      </c>
      <c r="H45" s="1599">
        <f t="shared" si="13"/>
        <v>172</v>
      </c>
      <c r="I45" s="1599">
        <f t="shared" si="13"/>
        <v>1505</v>
      </c>
      <c r="J45" s="1599">
        <f t="shared" si="13"/>
        <v>1120</v>
      </c>
      <c r="K45" s="1599">
        <f t="shared" si="13"/>
        <v>0</v>
      </c>
      <c r="L45" s="1599">
        <f t="shared" si="13"/>
        <v>385</v>
      </c>
      <c r="M45" s="1641"/>
      <c r="N45" s="1641"/>
      <c r="O45" s="1641"/>
      <c r="P45" s="1641"/>
      <c r="Q45" s="1641"/>
      <c r="R45" s="1642"/>
    </row>
    <row r="46" spans="1:18" ht="15.6">
      <c r="A46" s="1639" t="s">
        <v>249</v>
      </c>
      <c r="B46" s="1599" t="s">
        <v>266</v>
      </c>
      <c r="C46" s="1599"/>
      <c r="D46" s="1599"/>
      <c r="E46" s="1599"/>
      <c r="F46" s="1599"/>
      <c r="G46" s="1599"/>
      <c r="H46" s="1599"/>
      <c r="I46" s="1599"/>
      <c r="J46" s="1599"/>
      <c r="K46" s="1599"/>
      <c r="L46" s="1599"/>
      <c r="M46" s="1623"/>
      <c r="N46" s="1623"/>
      <c r="O46" s="1623"/>
      <c r="P46" s="1623"/>
      <c r="Q46" s="1623"/>
      <c r="R46" s="1624"/>
    </row>
    <row r="47" spans="1:18" ht="31.2">
      <c r="A47" s="1639" t="s">
        <v>258</v>
      </c>
      <c r="B47" s="1599" t="s">
        <v>267</v>
      </c>
      <c r="C47" s="1599"/>
      <c r="D47" s="1599"/>
      <c r="E47" s="1599"/>
      <c r="F47" s="1599"/>
      <c r="G47" s="1599"/>
      <c r="H47" s="1599"/>
      <c r="I47" s="1599"/>
      <c r="J47" s="1599"/>
      <c r="K47" s="1599"/>
      <c r="L47" s="1599"/>
      <c r="M47" s="1623"/>
      <c r="N47" s="1623"/>
      <c r="O47" s="1623"/>
      <c r="P47" s="1623"/>
      <c r="Q47" s="1623"/>
      <c r="R47" s="1624"/>
    </row>
    <row r="48" spans="1:18" ht="31.2">
      <c r="A48" s="1643" t="s">
        <v>905</v>
      </c>
      <c r="B48" s="1612" t="s">
        <v>1968</v>
      </c>
      <c r="C48" s="1612">
        <v>2</v>
      </c>
      <c r="D48" s="1612">
        <v>1</v>
      </c>
      <c r="E48" s="1612">
        <v>1</v>
      </c>
      <c r="F48" s="1612">
        <v>1</v>
      </c>
      <c r="G48" s="1612">
        <v>30</v>
      </c>
      <c r="H48" s="1612">
        <f>C48*D48*G48</f>
        <v>60</v>
      </c>
      <c r="I48" s="1612">
        <f>35*15</f>
        <v>525</v>
      </c>
      <c r="J48" s="1612">
        <f>I48</f>
        <v>525</v>
      </c>
      <c r="K48" s="1612">
        <v>0</v>
      </c>
      <c r="L48" s="1612">
        <v>0</v>
      </c>
      <c r="M48" s="1612"/>
      <c r="N48" s="1612"/>
      <c r="O48" s="1612"/>
      <c r="P48" s="1612"/>
      <c r="Q48" s="1612"/>
      <c r="R48" s="1612"/>
    </row>
    <row r="49" spans="1:18" ht="31.2">
      <c r="A49" s="1643" t="s">
        <v>908</v>
      </c>
      <c r="B49" s="1612" t="s">
        <v>1969</v>
      </c>
      <c r="C49" s="1612">
        <v>2</v>
      </c>
      <c r="D49" s="1612">
        <v>1</v>
      </c>
      <c r="E49" s="1612">
        <v>1</v>
      </c>
      <c r="F49" s="1612">
        <v>1</v>
      </c>
      <c r="G49" s="1612">
        <v>28</v>
      </c>
      <c r="H49" s="1612">
        <f t="shared" ref="H49:H50" si="14">C49*D49*G49</f>
        <v>56</v>
      </c>
      <c r="I49" s="1612">
        <f>35*14</f>
        <v>490</v>
      </c>
      <c r="J49" s="1612">
        <v>455</v>
      </c>
      <c r="K49" s="1612">
        <v>0</v>
      </c>
      <c r="L49" s="1612">
        <f>I49-J49</f>
        <v>35</v>
      </c>
      <c r="M49" s="1612"/>
      <c r="N49" s="1612"/>
      <c r="O49" s="1612"/>
      <c r="P49" s="1612"/>
      <c r="Q49" s="1612"/>
      <c r="R49" s="1612"/>
    </row>
    <row r="50" spans="1:18" ht="62.4">
      <c r="A50" s="1643" t="s">
        <v>911</v>
      </c>
      <c r="B50" s="1612" t="s">
        <v>1970</v>
      </c>
      <c r="C50" s="1612">
        <v>2</v>
      </c>
      <c r="D50" s="1612">
        <v>1</v>
      </c>
      <c r="E50" s="1612">
        <v>1</v>
      </c>
      <c r="F50" s="1612">
        <v>1</v>
      </c>
      <c r="G50" s="1612">
        <v>28</v>
      </c>
      <c r="H50" s="1612">
        <f t="shared" si="14"/>
        <v>56</v>
      </c>
      <c r="I50" s="1612">
        <f>35*14</f>
        <v>490</v>
      </c>
      <c r="J50" s="1612">
        <f>I50-L50</f>
        <v>140</v>
      </c>
      <c r="K50" s="1612">
        <v>0</v>
      </c>
      <c r="L50" s="1612">
        <f>35*10</f>
        <v>350</v>
      </c>
      <c r="M50" s="1612"/>
      <c r="N50" s="1612"/>
      <c r="O50" s="1612"/>
      <c r="P50" s="1612"/>
      <c r="Q50" s="1612"/>
      <c r="R50" s="1612"/>
    </row>
    <row r="51" spans="1:18" ht="31.2">
      <c r="A51" s="1598" t="s">
        <v>1971</v>
      </c>
      <c r="B51" s="1599" t="s">
        <v>1972</v>
      </c>
      <c r="C51" s="1603">
        <f>SUM(C54:C56)</f>
        <v>6</v>
      </c>
      <c r="D51" s="1603">
        <f t="shared" ref="D51:L51" si="15">SUM(D54:D56)</f>
        <v>3</v>
      </c>
      <c r="E51" s="1603">
        <f t="shared" si="15"/>
        <v>3</v>
      </c>
      <c r="F51" s="1603">
        <f t="shared" si="15"/>
        <v>3</v>
      </c>
      <c r="G51" s="1603">
        <f t="shared" si="15"/>
        <v>86</v>
      </c>
      <c r="H51" s="1603">
        <f t="shared" si="15"/>
        <v>172</v>
      </c>
      <c r="I51" s="1603">
        <f t="shared" si="15"/>
        <v>1505</v>
      </c>
      <c r="J51" s="1603">
        <f t="shared" si="15"/>
        <v>1120</v>
      </c>
      <c r="K51" s="1603">
        <f t="shared" si="15"/>
        <v>0</v>
      </c>
      <c r="L51" s="1603">
        <f t="shared" si="15"/>
        <v>385</v>
      </c>
      <c r="M51" s="1628"/>
      <c r="N51" s="1628"/>
      <c r="O51" s="1628"/>
      <c r="P51" s="1628"/>
      <c r="Q51" s="1628"/>
      <c r="R51" s="1629"/>
    </row>
    <row r="52" spans="1:18" ht="15.6">
      <c r="A52" s="1644" t="s">
        <v>249</v>
      </c>
      <c r="B52" s="1645" t="s">
        <v>266</v>
      </c>
      <c r="C52" s="1646"/>
      <c r="D52" s="1646"/>
      <c r="E52" s="1646"/>
      <c r="F52" s="1646"/>
      <c r="G52" s="1646"/>
      <c r="H52" s="1646"/>
      <c r="I52" s="1647"/>
      <c r="J52" s="1647"/>
      <c r="K52" s="1647"/>
      <c r="L52" s="1647"/>
      <c r="M52" s="1623"/>
      <c r="N52" s="1623"/>
      <c r="O52" s="1623"/>
      <c r="P52" s="1623"/>
      <c r="Q52" s="1623"/>
      <c r="R52" s="1624"/>
    </row>
    <row r="53" spans="1:18" ht="31.2">
      <c r="A53" s="1625" t="s">
        <v>258</v>
      </c>
      <c r="B53" s="1626" t="s">
        <v>267</v>
      </c>
      <c r="C53" s="1646"/>
      <c r="D53" s="1646"/>
      <c r="E53" s="1646"/>
      <c r="F53" s="1646"/>
      <c r="G53" s="1646"/>
      <c r="H53" s="1646"/>
      <c r="I53" s="1647"/>
      <c r="J53" s="1647"/>
      <c r="K53" s="1647"/>
      <c r="L53" s="1647"/>
      <c r="M53" s="1623"/>
      <c r="N53" s="1623"/>
      <c r="O53" s="1623"/>
      <c r="P53" s="1623"/>
      <c r="Q53" s="1623"/>
      <c r="R53" s="1624"/>
    </row>
    <row r="54" spans="1:18" ht="31.2">
      <c r="A54" s="1643" t="s">
        <v>905</v>
      </c>
      <c r="B54" s="1612" t="s">
        <v>1968</v>
      </c>
      <c r="C54" s="1612">
        <v>2</v>
      </c>
      <c r="D54" s="1612">
        <v>1</v>
      </c>
      <c r="E54" s="1612">
        <v>1</v>
      </c>
      <c r="F54" s="1612">
        <v>1</v>
      </c>
      <c r="G54" s="1612">
        <v>30</v>
      </c>
      <c r="H54" s="1612">
        <f>C54*D54*G54</f>
        <v>60</v>
      </c>
      <c r="I54" s="1612">
        <f>35*15</f>
        <v>525</v>
      </c>
      <c r="J54" s="1612">
        <f>I54</f>
        <v>525</v>
      </c>
      <c r="K54" s="1612">
        <v>0</v>
      </c>
      <c r="L54" s="1612">
        <v>0</v>
      </c>
      <c r="M54" s="1612"/>
      <c r="N54" s="1612"/>
      <c r="O54" s="1612"/>
      <c r="P54" s="1612"/>
      <c r="Q54" s="1612"/>
      <c r="R54" s="1612"/>
    </row>
    <row r="55" spans="1:18" ht="31.2">
      <c r="A55" s="1643" t="s">
        <v>908</v>
      </c>
      <c r="B55" s="1612" t="s">
        <v>1969</v>
      </c>
      <c r="C55" s="1612">
        <v>2</v>
      </c>
      <c r="D55" s="1612">
        <v>1</v>
      </c>
      <c r="E55" s="1612">
        <v>1</v>
      </c>
      <c r="F55" s="1612">
        <v>1</v>
      </c>
      <c r="G55" s="1612">
        <v>28</v>
      </c>
      <c r="H55" s="1612">
        <f t="shared" ref="H55:H56" si="16">C55*D55*G55</f>
        <v>56</v>
      </c>
      <c r="I55" s="1612">
        <f>35*14</f>
        <v>490</v>
      </c>
      <c r="J55" s="1612">
        <v>455</v>
      </c>
      <c r="K55" s="1612">
        <v>0</v>
      </c>
      <c r="L55" s="1612">
        <f>I55-J55</f>
        <v>35</v>
      </c>
      <c r="M55" s="1612"/>
      <c r="N55" s="1612"/>
      <c r="O55" s="1612"/>
      <c r="P55" s="1612"/>
      <c r="Q55" s="1612"/>
      <c r="R55" s="1612"/>
    </row>
    <row r="56" spans="1:18" ht="62.4">
      <c r="A56" s="1643" t="s">
        <v>911</v>
      </c>
      <c r="B56" s="1612" t="s">
        <v>1970</v>
      </c>
      <c r="C56" s="1612">
        <v>2</v>
      </c>
      <c r="D56" s="1612">
        <v>1</v>
      </c>
      <c r="E56" s="1612">
        <v>1</v>
      </c>
      <c r="F56" s="1612">
        <v>1</v>
      </c>
      <c r="G56" s="1612">
        <v>28</v>
      </c>
      <c r="H56" s="1612">
        <f t="shared" si="16"/>
        <v>56</v>
      </c>
      <c r="I56" s="1612">
        <f>35*14</f>
        <v>490</v>
      </c>
      <c r="J56" s="1612">
        <f>I56-L56</f>
        <v>140</v>
      </c>
      <c r="K56" s="1612">
        <v>0</v>
      </c>
      <c r="L56" s="1612">
        <f>35*10</f>
        <v>350</v>
      </c>
      <c r="M56" s="1612"/>
      <c r="N56" s="1612"/>
      <c r="O56" s="1612"/>
      <c r="P56" s="1612"/>
      <c r="Q56" s="1612"/>
      <c r="R56" s="1612"/>
    </row>
    <row r="57" spans="1:18" ht="31.2">
      <c r="A57" s="1598">
        <v>3</v>
      </c>
      <c r="B57" s="1599" t="s">
        <v>268</v>
      </c>
      <c r="C57" s="1603">
        <f>C58+C64</f>
        <v>12</v>
      </c>
      <c r="D57" s="1603">
        <f t="shared" ref="D57:G57" si="17">D58+D64</f>
        <v>4</v>
      </c>
      <c r="E57" s="1603">
        <f t="shared" si="17"/>
        <v>4</v>
      </c>
      <c r="F57" s="1603">
        <f t="shared" si="17"/>
        <v>4</v>
      </c>
      <c r="G57" s="1603">
        <f t="shared" si="17"/>
        <v>4</v>
      </c>
      <c r="H57" s="1603">
        <f>H58+H64</f>
        <v>12</v>
      </c>
      <c r="I57" s="1603">
        <f t="shared" ref="I57:L57" si="18">I58+I64</f>
        <v>200</v>
      </c>
      <c r="J57" s="1603">
        <f t="shared" si="18"/>
        <v>200</v>
      </c>
      <c r="K57" s="1603">
        <f t="shared" si="18"/>
        <v>0</v>
      </c>
      <c r="L57" s="1603">
        <f t="shared" si="18"/>
        <v>0</v>
      </c>
      <c r="M57" s="1628"/>
      <c r="N57" s="1628"/>
      <c r="O57" s="1628"/>
      <c r="P57" s="1628"/>
      <c r="Q57" s="1628"/>
      <c r="R57" s="1629"/>
    </row>
    <row r="58" spans="1:18" ht="32.4">
      <c r="A58" s="1598" t="s">
        <v>1973</v>
      </c>
      <c r="B58" s="1648" t="s">
        <v>1967</v>
      </c>
      <c r="C58" s="1603">
        <f>SUM(C62:C63)</f>
        <v>6</v>
      </c>
      <c r="D58" s="1603">
        <f t="shared" ref="D58:L58" si="19">SUM(D62:D63)</f>
        <v>2</v>
      </c>
      <c r="E58" s="1603">
        <f t="shared" si="19"/>
        <v>2</v>
      </c>
      <c r="F58" s="1603">
        <f t="shared" si="19"/>
        <v>2</v>
      </c>
      <c r="G58" s="1603">
        <f t="shared" si="19"/>
        <v>2</v>
      </c>
      <c r="H58" s="1603">
        <f t="shared" si="19"/>
        <v>6</v>
      </c>
      <c r="I58" s="1603">
        <f t="shared" si="19"/>
        <v>100</v>
      </c>
      <c r="J58" s="1603">
        <f t="shared" si="19"/>
        <v>100</v>
      </c>
      <c r="K58" s="1603">
        <f t="shared" si="19"/>
        <v>0</v>
      </c>
      <c r="L58" s="1603">
        <f t="shared" si="19"/>
        <v>0</v>
      </c>
      <c r="M58" s="1628"/>
      <c r="N58" s="1628"/>
      <c r="O58" s="1628"/>
      <c r="P58" s="1628"/>
      <c r="Q58" s="1628"/>
      <c r="R58" s="1629"/>
    </row>
    <row r="59" spans="1:18" ht="31.2">
      <c r="A59" s="1644" t="s">
        <v>249</v>
      </c>
      <c r="B59" s="1645" t="s">
        <v>269</v>
      </c>
      <c r="C59" s="1646"/>
      <c r="D59" s="1646"/>
      <c r="E59" s="1646"/>
      <c r="F59" s="1646"/>
      <c r="G59" s="1646"/>
      <c r="H59" s="1646"/>
      <c r="I59" s="1647"/>
      <c r="J59" s="1623"/>
      <c r="K59" s="1623"/>
      <c r="L59" s="1623"/>
      <c r="M59" s="1623"/>
      <c r="N59" s="1623"/>
      <c r="O59" s="1623"/>
      <c r="P59" s="1623"/>
      <c r="Q59" s="1623"/>
      <c r="R59" s="1624"/>
    </row>
    <row r="60" spans="1:18" ht="15.6">
      <c r="A60" s="1649" t="s">
        <v>271</v>
      </c>
      <c r="B60" s="1626" t="s">
        <v>272</v>
      </c>
      <c r="C60" s="1646"/>
      <c r="D60" s="1646"/>
      <c r="E60" s="1646"/>
      <c r="F60" s="1646"/>
      <c r="G60" s="1646"/>
      <c r="H60" s="1646"/>
      <c r="I60" s="1647"/>
      <c r="J60" s="1623"/>
      <c r="K60" s="1623"/>
      <c r="L60" s="1623"/>
      <c r="M60" s="1623"/>
      <c r="N60" s="1623"/>
      <c r="O60" s="1623"/>
      <c r="P60" s="1623"/>
      <c r="Q60" s="1623"/>
      <c r="R60" s="1624"/>
    </row>
    <row r="61" spans="1:18" ht="31.2">
      <c r="A61" s="1649"/>
      <c r="B61" s="1626" t="s">
        <v>1974</v>
      </c>
      <c r="C61" s="1646"/>
      <c r="D61" s="1646"/>
      <c r="E61" s="1646"/>
      <c r="F61" s="1646"/>
      <c r="G61" s="1646"/>
      <c r="H61" s="1646"/>
      <c r="I61" s="1647"/>
      <c r="J61" s="1623"/>
      <c r="K61" s="1623"/>
      <c r="L61" s="1623"/>
      <c r="M61" s="1623"/>
      <c r="N61" s="1623"/>
      <c r="O61" s="1623"/>
      <c r="P61" s="1623"/>
      <c r="Q61" s="1623"/>
      <c r="R61" s="1624"/>
    </row>
    <row r="62" spans="1:18" ht="46.8">
      <c r="A62" s="1643" t="s">
        <v>1873</v>
      </c>
      <c r="B62" s="1612" t="s">
        <v>1975</v>
      </c>
      <c r="C62" s="1612">
        <v>3</v>
      </c>
      <c r="D62" s="1612">
        <v>1</v>
      </c>
      <c r="E62" s="1612">
        <v>1</v>
      </c>
      <c r="F62" s="1612">
        <v>1</v>
      </c>
      <c r="G62" s="1612">
        <v>1</v>
      </c>
      <c r="H62" s="1612">
        <v>3</v>
      </c>
      <c r="I62" s="1612">
        <v>50</v>
      </c>
      <c r="J62" s="1612">
        <f>I62</f>
        <v>50</v>
      </c>
      <c r="K62" s="1612">
        <v>0</v>
      </c>
      <c r="L62" s="1612">
        <v>0</v>
      </c>
      <c r="M62" s="1623"/>
      <c r="N62" s="1623"/>
      <c r="O62" s="1623"/>
      <c r="P62" s="1623"/>
      <c r="Q62" s="1623"/>
      <c r="R62" s="1624"/>
    </row>
    <row r="63" spans="1:18" ht="62.4">
      <c r="A63" s="1643" t="s">
        <v>1875</v>
      </c>
      <c r="B63" s="1612" t="s">
        <v>1976</v>
      </c>
      <c r="C63" s="1612">
        <v>3</v>
      </c>
      <c r="D63" s="1612">
        <v>1</v>
      </c>
      <c r="E63" s="1612">
        <v>1</v>
      </c>
      <c r="F63" s="1612">
        <v>1</v>
      </c>
      <c r="G63" s="1612">
        <v>1</v>
      </c>
      <c r="H63" s="1612">
        <v>3</v>
      </c>
      <c r="I63" s="1612">
        <v>50</v>
      </c>
      <c r="J63" s="1612">
        <f>I63</f>
        <v>50</v>
      </c>
      <c r="K63" s="1612">
        <v>0</v>
      </c>
      <c r="L63" s="1612">
        <v>0</v>
      </c>
      <c r="M63" s="1623"/>
      <c r="N63" s="1623"/>
      <c r="O63" s="1623"/>
      <c r="P63" s="1623"/>
      <c r="Q63" s="1623"/>
      <c r="R63" s="1624"/>
    </row>
    <row r="64" spans="1:18" ht="31.2">
      <c r="A64" s="1649" t="s">
        <v>1977</v>
      </c>
      <c r="B64" s="1599" t="s">
        <v>1972</v>
      </c>
      <c r="C64" s="1603">
        <f>SUM(C65:C66)</f>
        <v>6</v>
      </c>
      <c r="D64" s="1603">
        <f t="shared" ref="D64:L64" si="20">SUM(D65:D66)</f>
        <v>2</v>
      </c>
      <c r="E64" s="1603">
        <f t="shared" si="20"/>
        <v>2</v>
      </c>
      <c r="F64" s="1603">
        <f t="shared" si="20"/>
        <v>2</v>
      </c>
      <c r="G64" s="1603">
        <f t="shared" si="20"/>
        <v>2</v>
      </c>
      <c r="H64" s="1603">
        <f t="shared" si="20"/>
        <v>6</v>
      </c>
      <c r="I64" s="1603">
        <f t="shared" si="20"/>
        <v>100</v>
      </c>
      <c r="J64" s="1603">
        <f t="shared" si="20"/>
        <v>100</v>
      </c>
      <c r="K64" s="1603">
        <f t="shared" si="20"/>
        <v>0</v>
      </c>
      <c r="L64" s="1603">
        <f t="shared" si="20"/>
        <v>0</v>
      </c>
      <c r="M64" s="1628"/>
      <c r="N64" s="1628"/>
      <c r="O64" s="1628"/>
      <c r="P64" s="1628"/>
      <c r="Q64" s="1628"/>
      <c r="R64" s="1629"/>
    </row>
    <row r="65" spans="1:18" ht="62.4">
      <c r="A65" s="1643" t="s">
        <v>1873</v>
      </c>
      <c r="B65" s="1612" t="s">
        <v>1978</v>
      </c>
      <c r="C65" s="1612">
        <v>3</v>
      </c>
      <c r="D65" s="1612">
        <v>1</v>
      </c>
      <c r="E65" s="1612">
        <v>1</v>
      </c>
      <c r="F65" s="1612">
        <v>1</v>
      </c>
      <c r="G65" s="1612">
        <v>1</v>
      </c>
      <c r="H65" s="1612">
        <v>3</v>
      </c>
      <c r="I65" s="1612">
        <v>50</v>
      </c>
      <c r="J65" s="1612">
        <f t="shared" ref="J65:J66" si="21">I65</f>
        <v>50</v>
      </c>
      <c r="K65" s="1612">
        <v>0</v>
      </c>
      <c r="L65" s="1612">
        <v>0</v>
      </c>
      <c r="M65" s="1612"/>
      <c r="N65" s="1612"/>
      <c r="O65" s="1612"/>
      <c r="P65" s="1612"/>
      <c r="Q65" s="1612"/>
      <c r="R65" s="1612"/>
    </row>
    <row r="66" spans="1:18" ht="15.6">
      <c r="A66" s="1643" t="s">
        <v>1875</v>
      </c>
      <c r="B66" s="1612" t="s">
        <v>1979</v>
      </c>
      <c r="C66" s="1612">
        <v>3</v>
      </c>
      <c r="D66" s="1612">
        <v>1</v>
      </c>
      <c r="E66" s="1612">
        <v>1</v>
      </c>
      <c r="F66" s="1612">
        <v>1</v>
      </c>
      <c r="G66" s="1612">
        <v>1</v>
      </c>
      <c r="H66" s="1612">
        <v>3</v>
      </c>
      <c r="I66" s="1612">
        <v>50</v>
      </c>
      <c r="J66" s="1612">
        <f t="shared" si="21"/>
        <v>50</v>
      </c>
      <c r="K66" s="1612">
        <v>0</v>
      </c>
      <c r="L66" s="1612">
        <v>0</v>
      </c>
      <c r="M66" s="1612"/>
      <c r="N66" s="1612"/>
      <c r="O66" s="1612"/>
      <c r="P66" s="1612"/>
      <c r="Q66" s="1612"/>
      <c r="R66" s="1612"/>
    </row>
    <row r="67" spans="1:18" ht="62.4">
      <c r="A67" s="1598" t="s">
        <v>104</v>
      </c>
      <c r="B67" s="1599" t="s">
        <v>273</v>
      </c>
      <c r="C67" s="1650"/>
      <c r="D67" s="1650"/>
      <c r="E67" s="1650"/>
      <c r="F67" s="1650"/>
      <c r="G67" s="1650"/>
      <c r="H67" s="1650"/>
      <c r="I67" s="1651"/>
      <c r="J67" s="1651"/>
      <c r="K67" s="1651"/>
      <c r="L67" s="1651"/>
      <c r="M67" s="1623"/>
      <c r="N67" s="1623"/>
      <c r="O67" s="1623"/>
      <c r="P67" s="1623"/>
      <c r="Q67" s="1623"/>
      <c r="R67" s="1624"/>
    </row>
    <row r="68" spans="1:18" ht="31.2">
      <c r="A68" s="1598">
        <v>1</v>
      </c>
      <c r="B68" s="1645" t="s">
        <v>274</v>
      </c>
      <c r="C68" s="1652">
        <f t="shared" ref="C68:G68" si="22">C69+C75</f>
        <v>30</v>
      </c>
      <c r="D68" s="1652">
        <f t="shared" si="22"/>
        <v>8</v>
      </c>
      <c r="E68" s="1652">
        <f t="shared" si="22"/>
        <v>8</v>
      </c>
      <c r="F68" s="1652">
        <f t="shared" si="22"/>
        <v>8</v>
      </c>
      <c r="G68" s="1652">
        <f t="shared" si="22"/>
        <v>240</v>
      </c>
      <c r="H68" s="1652">
        <f>H69+H75</f>
        <v>900</v>
      </c>
      <c r="I68" s="1652">
        <f t="shared" ref="I68:L68" si="23">I69+I75</f>
        <v>495</v>
      </c>
      <c r="J68" s="1652">
        <f t="shared" si="23"/>
        <v>495</v>
      </c>
      <c r="K68" s="1652">
        <f t="shared" si="23"/>
        <v>0</v>
      </c>
      <c r="L68" s="1652">
        <f t="shared" si="23"/>
        <v>0</v>
      </c>
      <c r="M68" s="1623"/>
      <c r="N68" s="1623"/>
      <c r="O68" s="1623"/>
      <c r="P68" s="1623"/>
      <c r="Q68" s="1623"/>
      <c r="R68" s="1624"/>
    </row>
    <row r="69" spans="1:18" ht="32.4">
      <c r="A69" s="1653" t="s">
        <v>1934</v>
      </c>
      <c r="B69" s="1654" t="s">
        <v>1424</v>
      </c>
      <c r="C69" s="1655">
        <f>SUM(C71:C74)</f>
        <v>16</v>
      </c>
      <c r="D69" s="1655">
        <f t="shared" ref="D69:G69" si="24">SUM(D71:D74)</f>
        <v>4</v>
      </c>
      <c r="E69" s="1655">
        <f t="shared" si="24"/>
        <v>4</v>
      </c>
      <c r="F69" s="1655">
        <f t="shared" si="24"/>
        <v>4</v>
      </c>
      <c r="G69" s="1655">
        <f t="shared" si="24"/>
        <v>120</v>
      </c>
      <c r="H69" s="1655">
        <f>SUM(H71:H74)</f>
        <v>480</v>
      </c>
      <c r="I69" s="1655">
        <f t="shared" ref="I69:L69" si="25">SUM(I71:I74)</f>
        <v>264</v>
      </c>
      <c r="J69" s="1655">
        <f t="shared" si="25"/>
        <v>264</v>
      </c>
      <c r="K69" s="1655">
        <f t="shared" si="25"/>
        <v>0</v>
      </c>
      <c r="L69" s="1655">
        <f t="shared" si="25"/>
        <v>0</v>
      </c>
      <c r="M69" s="1641"/>
      <c r="N69" s="1641"/>
      <c r="O69" s="1641"/>
      <c r="P69" s="1641"/>
      <c r="Q69" s="1641"/>
      <c r="R69" s="1656"/>
    </row>
    <row r="70" spans="1:18" ht="31.2">
      <c r="A70" s="1643" t="s">
        <v>249</v>
      </c>
      <c r="B70" s="1612" t="s">
        <v>275</v>
      </c>
      <c r="C70" s="1612"/>
      <c r="D70" s="1612"/>
      <c r="E70" s="1612"/>
      <c r="F70" s="1612"/>
      <c r="G70" s="1612"/>
      <c r="H70" s="1612"/>
      <c r="I70" s="1612"/>
      <c r="J70" s="1612"/>
      <c r="K70" s="1612"/>
      <c r="L70" s="1612"/>
      <c r="M70" s="1623"/>
      <c r="N70" s="1623"/>
      <c r="O70" s="1623"/>
      <c r="P70" s="1623"/>
      <c r="Q70" s="1623"/>
      <c r="R70" s="1624"/>
    </row>
    <row r="71" spans="1:18" ht="62.4">
      <c r="A71" s="1643" t="s">
        <v>251</v>
      </c>
      <c r="B71" s="1612" t="s">
        <v>1958</v>
      </c>
      <c r="C71" s="1612">
        <v>4</v>
      </c>
      <c r="D71" s="1612">
        <v>1</v>
      </c>
      <c r="E71" s="1612">
        <v>1</v>
      </c>
      <c r="F71" s="1612">
        <v>1</v>
      </c>
      <c r="G71" s="1612">
        <v>30</v>
      </c>
      <c r="H71" s="1612">
        <f>C71*D71*G71</f>
        <v>120</v>
      </c>
      <c r="I71" s="1612">
        <f>C71*E71*F71*16.5</f>
        <v>66</v>
      </c>
      <c r="J71" s="1612">
        <f>I71</f>
        <v>66</v>
      </c>
      <c r="K71" s="1612">
        <v>0</v>
      </c>
      <c r="L71" s="1612">
        <v>0</v>
      </c>
      <c r="M71" s="1623"/>
      <c r="N71" s="1623"/>
      <c r="O71" s="1623"/>
      <c r="P71" s="1623"/>
      <c r="Q71" s="1623"/>
      <c r="R71" s="1624"/>
    </row>
    <row r="72" spans="1:18" ht="15.6">
      <c r="A72" s="1643" t="s">
        <v>253</v>
      </c>
      <c r="B72" s="1612" t="s">
        <v>1980</v>
      </c>
      <c r="C72" s="1612">
        <v>5</v>
      </c>
      <c r="D72" s="1612">
        <v>1</v>
      </c>
      <c r="E72" s="1612">
        <v>1</v>
      </c>
      <c r="F72" s="1612">
        <v>1</v>
      </c>
      <c r="G72" s="1612">
        <v>30</v>
      </c>
      <c r="H72" s="1612">
        <f t="shared" ref="H72:H79" si="26">C72*D72*G72</f>
        <v>150</v>
      </c>
      <c r="I72" s="1612">
        <f t="shared" ref="I72:I79" si="27">C72*E72*F72*16.5</f>
        <v>82.5</v>
      </c>
      <c r="J72" s="1612">
        <f t="shared" ref="J72:J79" si="28">I72</f>
        <v>82.5</v>
      </c>
      <c r="K72" s="1612">
        <v>0</v>
      </c>
      <c r="L72" s="1612">
        <v>0</v>
      </c>
      <c r="M72" s="1623"/>
      <c r="N72" s="1623"/>
      <c r="O72" s="1623"/>
      <c r="P72" s="1623"/>
      <c r="Q72" s="1623"/>
      <c r="R72" s="1624"/>
    </row>
    <row r="73" spans="1:18" ht="31.2">
      <c r="A73" s="1643" t="s">
        <v>254</v>
      </c>
      <c r="B73" s="1612" t="s">
        <v>1960</v>
      </c>
      <c r="C73" s="1612">
        <v>4</v>
      </c>
      <c r="D73" s="1612">
        <v>1</v>
      </c>
      <c r="E73" s="1612">
        <v>1</v>
      </c>
      <c r="F73" s="1612">
        <v>1</v>
      </c>
      <c r="G73" s="1612">
        <v>30</v>
      </c>
      <c r="H73" s="1612">
        <f t="shared" si="26"/>
        <v>120</v>
      </c>
      <c r="I73" s="1612">
        <f t="shared" si="27"/>
        <v>66</v>
      </c>
      <c r="J73" s="1612">
        <f t="shared" si="28"/>
        <v>66</v>
      </c>
      <c r="K73" s="1612">
        <v>0</v>
      </c>
      <c r="L73" s="1612">
        <v>0</v>
      </c>
      <c r="M73" s="1623"/>
      <c r="N73" s="1623"/>
      <c r="O73" s="1623"/>
      <c r="P73" s="1623"/>
      <c r="Q73" s="1623"/>
      <c r="R73" s="1624"/>
    </row>
    <row r="74" spans="1:18" ht="31.2">
      <c r="A74" s="1643" t="s">
        <v>255</v>
      </c>
      <c r="B74" s="1612" t="s">
        <v>1959</v>
      </c>
      <c r="C74" s="1612">
        <v>3</v>
      </c>
      <c r="D74" s="1612">
        <v>1</v>
      </c>
      <c r="E74" s="1612">
        <v>1</v>
      </c>
      <c r="F74" s="1612">
        <v>1</v>
      </c>
      <c r="G74" s="1612">
        <v>30</v>
      </c>
      <c r="H74" s="1612">
        <f t="shared" si="26"/>
        <v>90</v>
      </c>
      <c r="I74" s="1612">
        <f t="shared" si="27"/>
        <v>49.5</v>
      </c>
      <c r="J74" s="1612">
        <f t="shared" si="28"/>
        <v>49.5</v>
      </c>
      <c r="K74" s="1612">
        <v>0</v>
      </c>
      <c r="L74" s="1612">
        <v>0</v>
      </c>
      <c r="M74" s="1623"/>
      <c r="N74" s="1623"/>
      <c r="O74" s="1623"/>
      <c r="P74" s="1623"/>
      <c r="Q74" s="1623"/>
      <c r="R74" s="1624"/>
    </row>
    <row r="75" spans="1:18" ht="31.2">
      <c r="A75" s="1625" t="s">
        <v>1971</v>
      </c>
      <c r="B75" s="1645" t="s">
        <v>1972</v>
      </c>
      <c r="C75" s="1652">
        <f>SUM(C76:C79)</f>
        <v>14</v>
      </c>
      <c r="D75" s="1652">
        <f t="shared" ref="D75:L75" si="29">SUM(D76:D79)</f>
        <v>4</v>
      </c>
      <c r="E75" s="1652">
        <f t="shared" si="29"/>
        <v>4</v>
      </c>
      <c r="F75" s="1652">
        <f t="shared" si="29"/>
        <v>4</v>
      </c>
      <c r="G75" s="1652">
        <f t="shared" si="29"/>
        <v>120</v>
      </c>
      <c r="H75" s="1652">
        <f t="shared" si="29"/>
        <v>420</v>
      </c>
      <c r="I75" s="1652">
        <f t="shared" si="29"/>
        <v>231</v>
      </c>
      <c r="J75" s="1652">
        <f t="shared" si="29"/>
        <v>231</v>
      </c>
      <c r="K75" s="1652">
        <f t="shared" si="29"/>
        <v>0</v>
      </c>
      <c r="L75" s="1652">
        <f t="shared" si="29"/>
        <v>0</v>
      </c>
      <c r="M75" s="1628"/>
      <c r="N75" s="1628"/>
      <c r="O75" s="1628"/>
      <c r="P75" s="1628"/>
      <c r="Q75" s="1628"/>
      <c r="R75" s="1629"/>
    </row>
    <row r="76" spans="1:18" ht="31.2">
      <c r="A76" s="1643" t="s">
        <v>256</v>
      </c>
      <c r="B76" s="1612" t="s">
        <v>1963</v>
      </c>
      <c r="C76" s="1612">
        <v>4</v>
      </c>
      <c r="D76" s="1612">
        <v>1</v>
      </c>
      <c r="E76" s="1612">
        <v>1</v>
      </c>
      <c r="F76" s="1612">
        <v>1</v>
      </c>
      <c r="G76" s="1612">
        <v>30</v>
      </c>
      <c r="H76" s="1612">
        <f t="shared" si="26"/>
        <v>120</v>
      </c>
      <c r="I76" s="1612">
        <f t="shared" si="27"/>
        <v>66</v>
      </c>
      <c r="J76" s="1612">
        <f t="shared" si="28"/>
        <v>66</v>
      </c>
      <c r="K76" s="1612">
        <v>0</v>
      </c>
      <c r="L76" s="1612">
        <v>0</v>
      </c>
      <c r="M76" s="1612"/>
      <c r="N76" s="1612"/>
      <c r="O76" s="1612"/>
      <c r="P76" s="1612"/>
      <c r="Q76" s="1612"/>
      <c r="R76" s="1612"/>
    </row>
    <row r="77" spans="1:18" ht="31.2">
      <c r="A77" s="1643" t="s">
        <v>257</v>
      </c>
      <c r="B77" s="1612" t="s">
        <v>1964</v>
      </c>
      <c r="C77" s="1612">
        <v>4</v>
      </c>
      <c r="D77" s="1612">
        <v>1</v>
      </c>
      <c r="E77" s="1612">
        <v>1</v>
      </c>
      <c r="F77" s="1612">
        <v>1</v>
      </c>
      <c r="G77" s="1612">
        <v>30</v>
      </c>
      <c r="H77" s="1612">
        <f t="shared" si="26"/>
        <v>120</v>
      </c>
      <c r="I77" s="1612">
        <f t="shared" si="27"/>
        <v>66</v>
      </c>
      <c r="J77" s="1612">
        <f t="shared" si="28"/>
        <v>66</v>
      </c>
      <c r="K77" s="1612">
        <v>0</v>
      </c>
      <c r="L77" s="1612">
        <v>0</v>
      </c>
      <c r="M77" s="1612"/>
      <c r="N77" s="1612"/>
      <c r="O77" s="1612"/>
      <c r="P77" s="1612"/>
      <c r="Q77" s="1612"/>
      <c r="R77" s="1612"/>
    </row>
    <row r="78" spans="1:18" ht="15.6">
      <c r="A78" s="1643" t="s">
        <v>716</v>
      </c>
      <c r="B78" s="1612" t="s">
        <v>1944</v>
      </c>
      <c r="C78" s="1612">
        <v>4</v>
      </c>
      <c r="D78" s="1612">
        <v>1</v>
      </c>
      <c r="E78" s="1612">
        <v>1</v>
      </c>
      <c r="F78" s="1612">
        <v>1</v>
      </c>
      <c r="G78" s="1612">
        <v>30</v>
      </c>
      <c r="H78" s="1612">
        <f t="shared" si="26"/>
        <v>120</v>
      </c>
      <c r="I78" s="1612">
        <f t="shared" si="27"/>
        <v>66</v>
      </c>
      <c r="J78" s="1612">
        <f t="shared" si="28"/>
        <v>66</v>
      </c>
      <c r="K78" s="1612">
        <v>0</v>
      </c>
      <c r="L78" s="1612">
        <v>0</v>
      </c>
      <c r="M78" s="1612"/>
      <c r="N78" s="1612"/>
      <c r="O78" s="1612"/>
      <c r="P78" s="1612"/>
      <c r="Q78" s="1612"/>
      <c r="R78" s="1612"/>
    </row>
    <row r="79" spans="1:18" ht="31.2">
      <c r="A79" s="1643" t="s">
        <v>717</v>
      </c>
      <c r="B79" s="1612" t="s">
        <v>1981</v>
      </c>
      <c r="C79" s="1612">
        <v>2</v>
      </c>
      <c r="D79" s="1612">
        <v>1</v>
      </c>
      <c r="E79" s="1612">
        <v>1</v>
      </c>
      <c r="F79" s="1612">
        <v>1</v>
      </c>
      <c r="G79" s="1612">
        <v>30</v>
      </c>
      <c r="H79" s="1612">
        <f t="shared" si="26"/>
        <v>60</v>
      </c>
      <c r="I79" s="1612">
        <f t="shared" si="27"/>
        <v>33</v>
      </c>
      <c r="J79" s="1612">
        <f t="shared" si="28"/>
        <v>33</v>
      </c>
      <c r="K79" s="1612">
        <v>0</v>
      </c>
      <c r="L79" s="1612">
        <v>0</v>
      </c>
      <c r="M79" s="1612"/>
      <c r="N79" s="1612"/>
      <c r="O79" s="1612"/>
      <c r="P79" s="1612"/>
      <c r="Q79" s="1612"/>
      <c r="R79" s="1612"/>
    </row>
    <row r="80" spans="1:18" ht="31.2">
      <c r="A80" s="1625" t="s">
        <v>258</v>
      </c>
      <c r="B80" s="1626" t="s">
        <v>276</v>
      </c>
      <c r="C80" s="1650"/>
      <c r="D80" s="1650"/>
      <c r="E80" s="1650"/>
      <c r="F80" s="1650"/>
      <c r="G80" s="1650"/>
      <c r="H80" s="1650"/>
      <c r="I80" s="1647"/>
      <c r="J80" s="1623"/>
      <c r="K80" s="1623"/>
      <c r="L80" s="1623"/>
      <c r="M80" s="1623"/>
      <c r="N80" s="1623"/>
      <c r="O80" s="1623"/>
      <c r="P80" s="1623"/>
      <c r="Q80" s="1623"/>
      <c r="R80" s="1624"/>
    </row>
    <row r="81" spans="1:18" ht="31.2">
      <c r="A81" s="1598">
        <v>2</v>
      </c>
      <c r="B81" s="1599" t="s">
        <v>277</v>
      </c>
      <c r="C81" s="1650"/>
      <c r="D81" s="1650"/>
      <c r="E81" s="1650"/>
      <c r="F81" s="1650"/>
      <c r="G81" s="1650"/>
      <c r="H81" s="1650"/>
      <c r="I81" s="1647"/>
      <c r="J81" s="1623"/>
      <c r="K81" s="1623"/>
      <c r="L81" s="1623"/>
      <c r="M81" s="1623"/>
      <c r="N81" s="1623"/>
      <c r="O81" s="1623"/>
      <c r="P81" s="1623"/>
      <c r="Q81" s="1623"/>
      <c r="R81" s="1624"/>
    </row>
    <row r="82" spans="1:18" ht="31.2">
      <c r="A82" s="1598" t="s">
        <v>249</v>
      </c>
      <c r="B82" s="1645" t="s">
        <v>278</v>
      </c>
      <c r="C82" s="1650"/>
      <c r="D82" s="1650"/>
      <c r="E82" s="1650"/>
      <c r="F82" s="1650"/>
      <c r="G82" s="1650"/>
      <c r="H82" s="1650"/>
      <c r="I82" s="1647"/>
      <c r="J82" s="1623"/>
      <c r="K82" s="1623"/>
      <c r="L82" s="1623"/>
      <c r="M82" s="1623"/>
      <c r="N82" s="1623"/>
      <c r="O82" s="1623"/>
      <c r="P82" s="1623"/>
      <c r="Q82" s="1623"/>
      <c r="R82" s="1624"/>
    </row>
    <row r="83" spans="1:18" ht="31.2">
      <c r="A83" s="1657" t="s">
        <v>480</v>
      </c>
      <c r="B83" s="1599" t="s">
        <v>283</v>
      </c>
      <c r="C83" s="1658"/>
      <c r="D83" s="1658"/>
      <c r="E83" s="1658"/>
      <c r="F83" s="1658"/>
      <c r="G83" s="1658"/>
      <c r="H83" s="1658"/>
      <c r="I83" s="1659"/>
      <c r="J83" s="1660"/>
      <c r="K83" s="1660"/>
      <c r="L83" s="1660"/>
      <c r="M83" s="1660"/>
      <c r="N83" s="1660"/>
      <c r="O83" s="1660"/>
      <c r="P83" s="1660"/>
      <c r="Q83" s="1660"/>
      <c r="R83" s="1661"/>
    </row>
    <row r="84" spans="1:18" ht="31.2">
      <c r="A84" s="1657" t="s">
        <v>489</v>
      </c>
      <c r="B84" s="1599" t="s">
        <v>284</v>
      </c>
      <c r="C84" s="1662">
        <f>C85+C87</f>
        <v>2</v>
      </c>
      <c r="D84" s="1662">
        <f t="shared" ref="D84:H84" si="30">D85+D87</f>
        <v>0</v>
      </c>
      <c r="E84" s="1662">
        <f t="shared" si="30"/>
        <v>2</v>
      </c>
      <c r="F84" s="1662">
        <f t="shared" si="30"/>
        <v>0</v>
      </c>
      <c r="G84" s="1662">
        <f t="shared" si="30"/>
        <v>0</v>
      </c>
      <c r="H84" s="1662">
        <f t="shared" si="30"/>
        <v>0</v>
      </c>
      <c r="I84" s="1662">
        <f>I85+I87</f>
        <v>244</v>
      </c>
      <c r="J84" s="1662">
        <f t="shared" ref="J84:L84" si="31">J85+J87</f>
        <v>244</v>
      </c>
      <c r="K84" s="1662">
        <f t="shared" si="31"/>
        <v>0</v>
      </c>
      <c r="L84" s="1662">
        <f t="shared" si="31"/>
        <v>0</v>
      </c>
      <c r="M84" s="1660"/>
      <c r="N84" s="1660"/>
      <c r="O84" s="1660"/>
      <c r="P84" s="1660"/>
      <c r="Q84" s="1660"/>
      <c r="R84" s="1661"/>
    </row>
    <row r="85" spans="1:18" ht="32.4">
      <c r="A85" s="1653" t="s">
        <v>1934</v>
      </c>
      <c r="B85" s="1654" t="s">
        <v>1424</v>
      </c>
      <c r="C85" s="1658">
        <v>1</v>
      </c>
      <c r="D85" s="1658"/>
      <c r="E85" s="1658">
        <v>1</v>
      </c>
      <c r="F85" s="1658"/>
      <c r="G85" s="1658"/>
      <c r="H85" s="1658"/>
      <c r="I85" s="1662">
        <f>I86</f>
        <v>84</v>
      </c>
      <c r="J85" s="1662">
        <f t="shared" ref="J85:L85" si="32">J86</f>
        <v>84</v>
      </c>
      <c r="K85" s="1662">
        <f t="shared" si="32"/>
        <v>0</v>
      </c>
      <c r="L85" s="1662">
        <f t="shared" si="32"/>
        <v>0</v>
      </c>
      <c r="M85" s="1660"/>
      <c r="N85" s="1660"/>
      <c r="O85" s="1660"/>
      <c r="P85" s="1660"/>
      <c r="Q85" s="1660"/>
      <c r="R85" s="1661"/>
    </row>
    <row r="86" spans="1:18" ht="15.6">
      <c r="A86" s="1663"/>
      <c r="B86" s="1664" t="s">
        <v>1982</v>
      </c>
      <c r="C86" s="1658">
        <v>1</v>
      </c>
      <c r="D86" s="1658"/>
      <c r="E86" s="1658">
        <v>1</v>
      </c>
      <c r="F86" s="1658"/>
      <c r="G86" s="1658"/>
      <c r="H86" s="1658"/>
      <c r="I86" s="1659">
        <v>84</v>
      </c>
      <c r="J86" s="1660">
        <f>I86</f>
        <v>84</v>
      </c>
      <c r="K86" s="1660">
        <v>0</v>
      </c>
      <c r="L86" s="1660">
        <v>0</v>
      </c>
      <c r="M86" s="1660"/>
      <c r="N86" s="1660"/>
      <c r="O86" s="1660"/>
      <c r="P86" s="1660"/>
      <c r="Q86" s="1660"/>
      <c r="R86" s="1661"/>
    </row>
    <row r="87" spans="1:18" ht="31.2">
      <c r="A87" s="1625" t="s">
        <v>1971</v>
      </c>
      <c r="B87" s="1645" t="s">
        <v>1972</v>
      </c>
      <c r="C87" s="1665">
        <v>1</v>
      </c>
      <c r="D87" s="1665"/>
      <c r="E87" s="1665">
        <v>1</v>
      </c>
      <c r="F87" s="1665"/>
      <c r="G87" s="1665"/>
      <c r="H87" s="1665"/>
      <c r="I87" s="1662">
        <f>I88</f>
        <v>160</v>
      </c>
      <c r="J87" s="1662">
        <f t="shared" ref="J87:L87" si="33">J88</f>
        <v>160</v>
      </c>
      <c r="K87" s="1662">
        <f t="shared" si="33"/>
        <v>0</v>
      </c>
      <c r="L87" s="1662">
        <f t="shared" si="33"/>
        <v>0</v>
      </c>
      <c r="M87" s="1666"/>
      <c r="N87" s="1666"/>
      <c r="O87" s="1666"/>
      <c r="P87" s="1666"/>
      <c r="Q87" s="1666"/>
      <c r="R87" s="1667"/>
    </row>
    <row r="88" spans="1:18" ht="15.6">
      <c r="A88" s="1643"/>
      <c r="B88" s="1612" t="s">
        <v>1983</v>
      </c>
      <c r="C88" s="1612">
        <v>1</v>
      </c>
      <c r="D88" s="1612"/>
      <c r="E88" s="1612">
        <v>1</v>
      </c>
      <c r="F88" s="1612"/>
      <c r="G88" s="1612"/>
      <c r="H88" s="1612"/>
      <c r="I88" s="1612">
        <v>160</v>
      </c>
      <c r="J88" s="1612">
        <v>160</v>
      </c>
      <c r="K88" s="1612">
        <v>0</v>
      </c>
      <c r="L88" s="1612">
        <v>0</v>
      </c>
      <c r="M88" s="1612"/>
      <c r="N88" s="1612"/>
      <c r="O88" s="1612"/>
      <c r="P88" s="1612"/>
      <c r="Q88" s="1612"/>
      <c r="R88" s="1612"/>
    </row>
  </sheetData>
  <mergeCells count="23">
    <mergeCell ref="A5:R5"/>
    <mergeCell ref="A7:A8"/>
    <mergeCell ref="B7:B8"/>
    <mergeCell ref="C7:C8"/>
    <mergeCell ref="D7:D8"/>
    <mergeCell ref="E7:E8"/>
    <mergeCell ref="F7:F8"/>
    <mergeCell ref="G7:G8"/>
    <mergeCell ref="A4:R4"/>
    <mergeCell ref="A1:C1"/>
    <mergeCell ref="J1:O1"/>
    <mergeCell ref="A2:C2"/>
    <mergeCell ref="J2:O2"/>
    <mergeCell ref="A3:R3"/>
    <mergeCell ref="H7:H8"/>
    <mergeCell ref="I7:I8"/>
    <mergeCell ref="R7:R8"/>
    <mergeCell ref="J7:L7"/>
    <mergeCell ref="M7:M8"/>
    <mergeCell ref="N7:N8"/>
    <mergeCell ref="O7:O8"/>
    <mergeCell ref="P7:P8"/>
    <mergeCell ref="Q7:Q8"/>
  </mergeCells>
  <conditionalFormatting sqref="J2:O2 B5:R5">
    <cfRule type="notContainsBlanks" dxfId="7" priority="1">
      <formula>LEN(TRIM(L2))&gt;0</formula>
    </cfRule>
  </conditionalFormatting>
  <conditionalFormatting sqref="A5">
    <cfRule type="notContainsBlanks" dxfId="6" priority="2">
      <formula>LEN(TRIM(J5))&gt;0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7734375" defaultRowHeight="14.4"/>
  <cols>
    <col min="1" max="1" width="4.77734375" style="1025" customWidth="1"/>
    <col min="2" max="2" width="39.44140625" style="1025" customWidth="1"/>
    <col min="3" max="3" width="10.6640625" style="2070" customWidth="1"/>
    <col min="4" max="4" width="22" style="2070" customWidth="1"/>
    <col min="5" max="5" width="11.44140625" style="2070" customWidth="1"/>
    <col min="6" max="7" width="14.44140625" style="2070" customWidth="1"/>
    <col min="8" max="8" width="15.109375" style="2070" customWidth="1"/>
    <col min="9" max="9" width="12.77734375" style="2070" customWidth="1"/>
    <col min="10" max="10" width="13.6640625" style="1045" customWidth="1"/>
    <col min="11" max="11" width="8.44140625" style="1045" customWidth="1"/>
    <col min="12" max="12" width="6.77734375" style="1045" customWidth="1"/>
    <col min="13" max="15" width="6.6640625" style="1045" customWidth="1"/>
    <col min="16" max="16" width="5.77734375" style="1045" customWidth="1"/>
    <col min="17" max="17" width="6.109375" style="1045" customWidth="1"/>
    <col min="18" max="18" width="11.109375" style="2068" customWidth="1"/>
    <col min="19" max="19" width="22" style="2068" customWidth="1"/>
    <col min="20" max="16384" width="8.77734375" style="2068"/>
  </cols>
  <sheetData>
    <row r="1" spans="1:23" ht="14.25" customHeight="1">
      <c r="A1" s="2328" t="s">
        <v>699</v>
      </c>
      <c r="B1" s="2328"/>
      <c r="C1" s="2328"/>
      <c r="D1" s="2066"/>
      <c r="E1" s="2066"/>
      <c r="F1" s="2066"/>
      <c r="G1" s="2066"/>
      <c r="H1" s="2066"/>
      <c r="I1" s="428"/>
      <c r="J1" s="2339"/>
      <c r="K1" s="2339"/>
      <c r="L1" s="2339"/>
      <c r="M1" s="2339"/>
      <c r="N1" s="2339"/>
      <c r="O1" s="2339"/>
      <c r="P1" s="52"/>
      <c r="Q1" s="52"/>
      <c r="R1" s="53" t="s">
        <v>210</v>
      </c>
      <c r="S1" s="2"/>
      <c r="T1" s="31"/>
      <c r="U1" s="31"/>
      <c r="V1" s="31"/>
      <c r="W1" s="31"/>
    </row>
    <row r="2" spans="1:23">
      <c r="A2" s="2329" t="s">
        <v>2308</v>
      </c>
      <c r="B2" s="2329"/>
      <c r="C2" s="2329"/>
      <c r="D2" s="2067"/>
      <c r="E2" s="2067"/>
      <c r="F2" s="2067"/>
      <c r="G2" s="2067"/>
      <c r="H2" s="2067"/>
      <c r="I2" s="428"/>
      <c r="J2" s="2339"/>
      <c r="K2" s="2339"/>
      <c r="L2" s="2339"/>
      <c r="M2" s="2339"/>
      <c r="N2" s="2339"/>
      <c r="O2" s="2339"/>
      <c r="P2" s="52"/>
      <c r="Q2" s="52"/>
      <c r="R2" s="52"/>
      <c r="S2" s="2"/>
      <c r="T2" s="31"/>
      <c r="U2" s="31"/>
      <c r="V2" s="31"/>
      <c r="W2" s="31"/>
    </row>
    <row r="3" spans="1:23" ht="30" customHeight="1">
      <c r="A3" s="2322" t="s">
        <v>211</v>
      </c>
      <c r="B3" s="2322"/>
      <c r="C3" s="2322"/>
      <c r="D3" s="2322"/>
      <c r="E3" s="2322"/>
      <c r="F3" s="2322"/>
      <c r="G3" s="2322"/>
      <c r="H3" s="2322"/>
      <c r="I3" s="2322"/>
      <c r="J3" s="2322"/>
      <c r="K3" s="2322"/>
      <c r="L3" s="2322"/>
      <c r="M3" s="2322"/>
      <c r="N3" s="2322"/>
      <c r="O3" s="2322"/>
      <c r="P3" s="2322"/>
      <c r="Q3" s="2322"/>
      <c r="R3" s="2322"/>
      <c r="S3" s="2"/>
      <c r="T3" s="31"/>
      <c r="U3" s="31"/>
      <c r="V3" s="31"/>
      <c r="W3" s="31"/>
    </row>
    <row r="4" spans="1:23" ht="30" customHeight="1">
      <c r="A4" s="2363" t="s">
        <v>212</v>
      </c>
      <c r="B4" s="2363"/>
      <c r="C4" s="2363"/>
      <c r="D4" s="2363"/>
      <c r="E4" s="2363"/>
      <c r="F4" s="2363"/>
      <c r="G4" s="2363"/>
      <c r="H4" s="2363"/>
      <c r="I4" s="2363"/>
      <c r="J4" s="2363"/>
      <c r="K4" s="2363"/>
      <c r="L4" s="2363"/>
      <c r="M4" s="2363"/>
      <c r="N4" s="2363"/>
      <c r="O4" s="2363"/>
      <c r="P4" s="2363"/>
      <c r="Q4" s="2363"/>
      <c r="R4" s="2363"/>
      <c r="S4" s="2"/>
      <c r="T4" s="31"/>
      <c r="U4" s="31"/>
      <c r="V4" s="31"/>
      <c r="W4" s="31"/>
    </row>
    <row r="5" spans="1:23" ht="30" customHeight="1">
      <c r="A5" s="2397" t="s">
        <v>1887</v>
      </c>
      <c r="B5" s="2397"/>
      <c r="C5" s="2397"/>
      <c r="D5" s="2397"/>
      <c r="E5" s="2397"/>
      <c r="F5" s="2397"/>
      <c r="G5" s="2397"/>
      <c r="H5" s="2397"/>
      <c r="I5" s="2397"/>
      <c r="J5" s="2397"/>
      <c r="K5" s="2397"/>
      <c r="L5" s="2397"/>
      <c r="M5" s="2397"/>
      <c r="N5" s="2397"/>
      <c r="O5" s="2397"/>
      <c r="P5" s="2397"/>
      <c r="Q5" s="2397"/>
      <c r="R5" s="2397"/>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449" customFormat="1" ht="122.25" customHeight="1" thickTop="1">
      <c r="A7" s="2341" t="s">
        <v>68</v>
      </c>
      <c r="B7" s="2336" t="s">
        <v>214</v>
      </c>
      <c r="C7" s="2336" t="s">
        <v>215</v>
      </c>
      <c r="D7" s="2336" t="s">
        <v>216</v>
      </c>
      <c r="E7" s="2336" t="s">
        <v>217</v>
      </c>
      <c r="F7" s="2336" t="s">
        <v>218</v>
      </c>
      <c r="G7" s="2336" t="s">
        <v>219</v>
      </c>
      <c r="H7" s="2343" t="s">
        <v>220</v>
      </c>
      <c r="I7" s="2336" t="s">
        <v>221</v>
      </c>
      <c r="J7" s="2347" t="s">
        <v>222</v>
      </c>
      <c r="K7" s="2348"/>
      <c r="L7" s="2349"/>
      <c r="M7" s="2336" t="s">
        <v>223</v>
      </c>
      <c r="N7" s="2336" t="s">
        <v>224</v>
      </c>
      <c r="O7" s="2336" t="s">
        <v>225</v>
      </c>
      <c r="P7" s="2336" t="s">
        <v>226</v>
      </c>
      <c r="Q7" s="2336" t="s">
        <v>227</v>
      </c>
      <c r="R7" s="2345" t="s">
        <v>7</v>
      </c>
      <c r="S7" s="2"/>
      <c r="T7" s="31"/>
      <c r="U7" s="31"/>
      <c r="V7" s="31"/>
      <c r="W7" s="31"/>
    </row>
    <row r="8" spans="1:23" s="1449" customFormat="1" ht="55.5" customHeight="1">
      <c r="A8" s="2342"/>
      <c r="B8" s="2337"/>
      <c r="C8" s="2337"/>
      <c r="D8" s="2337"/>
      <c r="E8" s="2337"/>
      <c r="F8" s="2337"/>
      <c r="G8" s="2337"/>
      <c r="H8" s="2344"/>
      <c r="I8" s="2337"/>
      <c r="J8" s="121" t="s">
        <v>228</v>
      </c>
      <c r="K8" s="121" t="s">
        <v>229</v>
      </c>
      <c r="L8" s="121" t="s">
        <v>230</v>
      </c>
      <c r="M8" s="2337"/>
      <c r="N8" s="2337"/>
      <c r="O8" s="2337"/>
      <c r="P8" s="2337"/>
      <c r="Q8" s="2337"/>
      <c r="R8" s="2346"/>
      <c r="S8" s="2"/>
      <c r="T8" s="31"/>
      <c r="U8" s="31"/>
      <c r="V8" s="31"/>
      <c r="W8" s="31"/>
    </row>
    <row r="9" spans="1:23" s="1452"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451"/>
      <c r="U9" s="1451"/>
      <c r="V9" s="1451"/>
      <c r="W9" s="1451"/>
    </row>
    <row r="10" spans="1:23" s="1449" customFormat="1" ht="17.25" customHeight="1">
      <c r="A10" s="56" t="s">
        <v>79</v>
      </c>
      <c r="B10" s="2178" t="s">
        <v>1890</v>
      </c>
      <c r="C10" s="1961"/>
      <c r="D10" s="1961"/>
      <c r="E10" s="1961"/>
      <c r="F10" s="1961"/>
      <c r="G10" s="1961"/>
      <c r="H10" s="1961"/>
      <c r="I10" s="1961"/>
      <c r="J10" s="1455"/>
      <c r="K10" s="1455"/>
      <c r="L10" s="1455"/>
      <c r="M10" s="1455"/>
      <c r="N10" s="1455"/>
      <c r="O10" s="1455"/>
      <c r="P10" s="1455"/>
      <c r="Q10" s="1455"/>
      <c r="R10" s="1456"/>
      <c r="S10" s="2"/>
      <c r="T10" s="31"/>
      <c r="U10" s="31"/>
      <c r="V10" s="31"/>
      <c r="W10" s="31"/>
    </row>
    <row r="11" spans="1:23" s="2184" customFormat="1" ht="40.5" customHeight="1">
      <c r="A11" s="2179" t="s">
        <v>81</v>
      </c>
      <c r="B11" s="2180" t="s">
        <v>247</v>
      </c>
      <c r="C11" s="2181">
        <f>C12+C46+C70</f>
        <v>158</v>
      </c>
      <c r="D11" s="2181">
        <f t="shared" ref="D11:R11" si="0">D12+D46+D70</f>
        <v>49</v>
      </c>
      <c r="E11" s="2181">
        <f t="shared" si="0"/>
        <v>59</v>
      </c>
      <c r="F11" s="2181">
        <f>F12+F46+F70</f>
        <v>48.600000000000009</v>
      </c>
      <c r="G11" s="2181">
        <f t="shared" si="0"/>
        <v>1301</v>
      </c>
      <c r="H11" s="2181">
        <f t="shared" si="0"/>
        <v>3884.4</v>
      </c>
      <c r="I11" s="2181">
        <f t="shared" si="0"/>
        <v>5042</v>
      </c>
      <c r="J11" s="2181">
        <f t="shared" si="0"/>
        <v>4040.3499999999995</v>
      </c>
      <c r="K11" s="2181">
        <f t="shared" si="0"/>
        <v>822.25</v>
      </c>
      <c r="L11" s="2181">
        <f t="shared" si="0"/>
        <v>120</v>
      </c>
      <c r="M11" s="2181">
        <f t="shared" si="0"/>
        <v>0</v>
      </c>
      <c r="N11" s="2181">
        <f t="shared" si="0"/>
        <v>0</v>
      </c>
      <c r="O11" s="2181">
        <f t="shared" si="0"/>
        <v>0</v>
      </c>
      <c r="P11" s="2181">
        <f t="shared" si="0"/>
        <v>0</v>
      </c>
      <c r="Q11" s="2181">
        <f t="shared" si="0"/>
        <v>0</v>
      </c>
      <c r="R11" s="2181">
        <f t="shared" si="0"/>
        <v>0</v>
      </c>
      <c r="S11" s="2182"/>
      <c r="T11" s="2183"/>
      <c r="U11" s="2183"/>
      <c r="V11" s="2183"/>
      <c r="W11" s="2183"/>
    </row>
    <row r="12" spans="1:23" s="2189" customFormat="1" ht="17.25" customHeight="1">
      <c r="A12" s="2185">
        <v>1</v>
      </c>
      <c r="B12" s="2186" t="s">
        <v>248</v>
      </c>
      <c r="C12" s="2187">
        <f>C13+C44</f>
        <v>104</v>
      </c>
      <c r="D12" s="2187">
        <f t="shared" ref="D12:R12" si="1">D13+D44</f>
        <v>31</v>
      </c>
      <c r="E12" s="2187">
        <f t="shared" si="1"/>
        <v>41</v>
      </c>
      <c r="F12" s="2187">
        <f t="shared" si="1"/>
        <v>26.600000000000012</v>
      </c>
      <c r="G12" s="2187">
        <f t="shared" si="1"/>
        <v>1144</v>
      </c>
      <c r="H12" s="2187">
        <f t="shared" si="1"/>
        <v>3623.4</v>
      </c>
      <c r="I12" s="2187">
        <f>I13+I44</f>
        <v>1930.4999999999998</v>
      </c>
      <c r="J12" s="2187">
        <f t="shared" si="1"/>
        <v>1656.5999999999997</v>
      </c>
      <c r="K12" s="2187">
        <f t="shared" si="1"/>
        <v>214.5</v>
      </c>
      <c r="L12" s="2187">
        <f t="shared" si="1"/>
        <v>0</v>
      </c>
      <c r="M12" s="2187">
        <f t="shared" si="1"/>
        <v>0</v>
      </c>
      <c r="N12" s="2187">
        <f t="shared" si="1"/>
        <v>0</v>
      </c>
      <c r="O12" s="2187">
        <f t="shared" si="1"/>
        <v>0</v>
      </c>
      <c r="P12" s="2187">
        <f t="shared" si="1"/>
        <v>0</v>
      </c>
      <c r="Q12" s="2187">
        <f t="shared" si="1"/>
        <v>0</v>
      </c>
      <c r="R12" s="2187">
        <f t="shared" si="1"/>
        <v>0</v>
      </c>
      <c r="S12" s="2188"/>
      <c r="T12" s="2188"/>
      <c r="U12" s="2188"/>
      <c r="V12" s="2188"/>
      <c r="W12" s="2188"/>
    </row>
    <row r="13" spans="1:23" s="59" customFormat="1" ht="15.75" customHeight="1">
      <c r="A13" s="1467" t="s">
        <v>249</v>
      </c>
      <c r="B13" s="1468" t="s">
        <v>2309</v>
      </c>
      <c r="C13" s="1471">
        <f>SUM(C14:C43)</f>
        <v>103</v>
      </c>
      <c r="D13" s="1471">
        <f t="shared" ref="D13:K13" si="2">SUM(D14:D43)</f>
        <v>30</v>
      </c>
      <c r="E13" s="1471">
        <f t="shared" si="2"/>
        <v>40</v>
      </c>
      <c r="F13" s="1471">
        <f>SUM(F14:F43)</f>
        <v>26.000000000000011</v>
      </c>
      <c r="G13" s="1471">
        <f t="shared" si="2"/>
        <v>1138</v>
      </c>
      <c r="H13" s="1471">
        <f t="shared" si="2"/>
        <v>3621</v>
      </c>
      <c r="I13" s="1471">
        <f t="shared" si="2"/>
        <v>1920.5999999999997</v>
      </c>
      <c r="J13" s="1471">
        <f t="shared" si="2"/>
        <v>1656.5999999999997</v>
      </c>
      <c r="K13" s="1471">
        <f t="shared" si="2"/>
        <v>214.5</v>
      </c>
      <c r="L13" s="1472"/>
      <c r="M13" s="1472"/>
      <c r="N13" s="1472"/>
      <c r="O13" s="1472"/>
      <c r="P13" s="1472"/>
      <c r="Q13" s="1472"/>
      <c r="R13" s="1473"/>
      <c r="S13" s="57"/>
      <c r="T13" s="58"/>
      <c r="U13" s="58"/>
      <c r="V13" s="58"/>
      <c r="W13" s="58"/>
    </row>
    <row r="14" spans="1:23" s="59" customFormat="1" ht="13.2">
      <c r="A14" s="1490" t="s">
        <v>251</v>
      </c>
      <c r="B14" s="1777" t="s">
        <v>2310</v>
      </c>
      <c r="C14" s="1954">
        <v>3</v>
      </c>
      <c r="D14" s="1954">
        <v>1</v>
      </c>
      <c r="E14" s="1954">
        <v>1</v>
      </c>
      <c r="F14" s="1954">
        <v>0.6</v>
      </c>
      <c r="G14" s="1954">
        <v>6</v>
      </c>
      <c r="H14" s="1954">
        <v>18</v>
      </c>
      <c r="I14" s="2190">
        <v>29.7</v>
      </c>
      <c r="J14" s="1480">
        <f>I14</f>
        <v>29.7</v>
      </c>
      <c r="K14" s="1472"/>
      <c r="L14" s="1472"/>
      <c r="M14" s="1472"/>
      <c r="N14" s="1472"/>
      <c r="O14" s="1472"/>
      <c r="P14" s="1472"/>
      <c r="Q14" s="1472"/>
      <c r="R14" s="1473"/>
      <c r="S14" s="57"/>
      <c r="T14" s="58"/>
      <c r="U14" s="58"/>
      <c r="V14" s="58"/>
      <c r="W14" s="58"/>
    </row>
    <row r="15" spans="1:23" s="59" customFormat="1" ht="15.75" customHeight="1">
      <c r="A15" s="1474" t="s">
        <v>253</v>
      </c>
      <c r="B15" s="1777" t="s">
        <v>2311</v>
      </c>
      <c r="C15" s="1535">
        <v>5</v>
      </c>
      <c r="D15" s="1535">
        <v>1</v>
      </c>
      <c r="E15" s="1535">
        <v>1</v>
      </c>
      <c r="F15" s="1954">
        <v>0.6</v>
      </c>
      <c r="G15" s="1535">
        <v>6</v>
      </c>
      <c r="H15" s="1535">
        <v>30</v>
      </c>
      <c r="I15" s="1954">
        <v>49.5</v>
      </c>
      <c r="J15" s="1480">
        <f t="shared" ref="J15:J26" si="3">I15</f>
        <v>49.5</v>
      </c>
      <c r="K15" s="1472"/>
      <c r="L15" s="1472"/>
      <c r="M15" s="1472"/>
      <c r="N15" s="1472"/>
      <c r="O15" s="1472"/>
      <c r="P15" s="1472"/>
      <c r="Q15" s="1472"/>
      <c r="R15" s="1473"/>
      <c r="S15" s="57"/>
      <c r="T15" s="58"/>
      <c r="U15" s="58"/>
      <c r="V15" s="58"/>
      <c r="W15" s="58"/>
    </row>
    <row r="16" spans="1:23" s="59" customFormat="1" ht="15.75" customHeight="1">
      <c r="A16" s="1482" t="s">
        <v>254</v>
      </c>
      <c r="B16" s="1777" t="s">
        <v>2312</v>
      </c>
      <c r="C16" s="1954">
        <v>5</v>
      </c>
      <c r="D16" s="1954">
        <v>1</v>
      </c>
      <c r="E16" s="1954">
        <v>1</v>
      </c>
      <c r="F16" s="1954">
        <v>0.6</v>
      </c>
      <c r="G16" s="1954">
        <v>6</v>
      </c>
      <c r="H16" s="1954">
        <v>30</v>
      </c>
      <c r="I16" s="1954">
        <v>49.5</v>
      </c>
      <c r="J16" s="1480">
        <f t="shared" si="3"/>
        <v>49.5</v>
      </c>
      <c r="K16" s="1472"/>
      <c r="L16" s="1472"/>
      <c r="M16" s="1472"/>
      <c r="N16" s="1472"/>
      <c r="O16" s="1472"/>
      <c r="P16" s="1472"/>
      <c r="Q16" s="1472"/>
      <c r="R16" s="1473"/>
      <c r="S16" s="57"/>
      <c r="T16" s="58"/>
      <c r="U16" s="58"/>
      <c r="V16" s="58"/>
      <c r="W16" s="58"/>
    </row>
    <row r="17" spans="1:23" s="59" customFormat="1" ht="15.75" customHeight="1">
      <c r="A17" s="1498" t="s">
        <v>255</v>
      </c>
      <c r="B17" s="1777" t="s">
        <v>2313</v>
      </c>
      <c r="C17" s="1954">
        <v>5</v>
      </c>
      <c r="D17" s="1954">
        <v>1</v>
      </c>
      <c r="E17" s="1954">
        <v>1</v>
      </c>
      <c r="F17" s="1954">
        <v>1</v>
      </c>
      <c r="G17" s="1954">
        <v>11</v>
      </c>
      <c r="H17" s="1954">
        <v>55</v>
      </c>
      <c r="I17" s="1954">
        <v>82.5</v>
      </c>
      <c r="J17" s="1480">
        <f t="shared" si="3"/>
        <v>82.5</v>
      </c>
      <c r="K17" s="1472"/>
      <c r="L17" s="1472"/>
      <c r="M17" s="1472"/>
      <c r="N17" s="1472"/>
      <c r="O17" s="1472"/>
      <c r="P17" s="1472"/>
      <c r="Q17" s="1472"/>
      <c r="R17" s="1473"/>
      <c r="S17" s="57"/>
      <c r="T17" s="58"/>
      <c r="U17" s="58"/>
      <c r="V17" s="58"/>
      <c r="W17" s="58"/>
    </row>
    <row r="18" spans="1:23" s="59" customFormat="1" ht="15.75" customHeight="1">
      <c r="A18" s="1474" t="s">
        <v>256</v>
      </c>
      <c r="B18" s="1475" t="s">
        <v>2314</v>
      </c>
      <c r="C18" s="1954">
        <v>2</v>
      </c>
      <c r="D18" s="1954">
        <v>1</v>
      </c>
      <c r="E18" s="1954">
        <v>1</v>
      </c>
      <c r="F18" s="1954">
        <v>1</v>
      </c>
      <c r="G18" s="1954">
        <v>11</v>
      </c>
      <c r="H18" s="1954">
        <v>24</v>
      </c>
      <c r="I18" s="1954">
        <v>33</v>
      </c>
      <c r="J18" s="1480">
        <f t="shared" si="3"/>
        <v>33</v>
      </c>
      <c r="K18" s="1480"/>
      <c r="L18" s="1480"/>
      <c r="M18" s="1480"/>
      <c r="N18" s="1480"/>
      <c r="O18" s="1480"/>
      <c r="P18" s="1480"/>
      <c r="Q18" s="1480"/>
      <c r="R18" s="1485"/>
      <c r="S18" s="57"/>
      <c r="T18" s="58"/>
      <c r="U18" s="58"/>
      <c r="V18" s="58"/>
      <c r="W18" s="58"/>
    </row>
    <row r="19" spans="1:23" s="59" customFormat="1" ht="15.75" customHeight="1">
      <c r="A19" s="1482" t="s">
        <v>257</v>
      </c>
      <c r="B19" s="1475" t="s">
        <v>2315</v>
      </c>
      <c r="C19" s="1954">
        <v>3</v>
      </c>
      <c r="D19" s="1954">
        <v>1</v>
      </c>
      <c r="E19" s="1954">
        <v>1</v>
      </c>
      <c r="F19" s="1954">
        <v>1</v>
      </c>
      <c r="G19" s="1954">
        <v>11</v>
      </c>
      <c r="H19" s="1954">
        <v>33</v>
      </c>
      <c r="I19" s="2190">
        <v>49.5</v>
      </c>
      <c r="J19" s="1480"/>
      <c r="K19" s="1480" t="s">
        <v>2316</v>
      </c>
      <c r="L19" s="1480"/>
      <c r="M19" s="1480"/>
      <c r="N19" s="1480"/>
      <c r="O19" s="1480"/>
      <c r="P19" s="1480"/>
      <c r="Q19" s="1480"/>
      <c r="R19" s="1485"/>
      <c r="S19" s="57"/>
      <c r="T19" s="58"/>
      <c r="U19" s="58"/>
      <c r="V19" s="58"/>
      <c r="W19" s="58"/>
    </row>
    <row r="20" spans="1:23" s="59" customFormat="1" ht="15.75" customHeight="1">
      <c r="A20" s="1482" t="s">
        <v>716</v>
      </c>
      <c r="B20" s="2191" t="s">
        <v>2317</v>
      </c>
      <c r="C20" s="1954">
        <v>4</v>
      </c>
      <c r="D20" s="1954">
        <v>1</v>
      </c>
      <c r="E20" s="1954">
        <v>1</v>
      </c>
      <c r="F20" s="1954">
        <v>1</v>
      </c>
      <c r="G20" s="1954">
        <v>50</v>
      </c>
      <c r="H20" s="1954">
        <v>200</v>
      </c>
      <c r="I20" s="2190">
        <v>66</v>
      </c>
      <c r="J20" s="1480">
        <f t="shared" si="3"/>
        <v>66</v>
      </c>
      <c r="K20" s="1480"/>
      <c r="L20" s="1480"/>
      <c r="M20" s="1480"/>
      <c r="N20" s="1480"/>
      <c r="O20" s="1480"/>
      <c r="P20" s="1480"/>
      <c r="Q20" s="1480"/>
      <c r="R20" s="1485"/>
      <c r="S20" s="57"/>
      <c r="T20" s="58"/>
      <c r="U20" s="58"/>
      <c r="V20" s="58"/>
      <c r="W20" s="58"/>
    </row>
    <row r="21" spans="1:23" s="59" customFormat="1" ht="15.75" customHeight="1">
      <c r="A21" s="1482" t="s">
        <v>717</v>
      </c>
      <c r="B21" s="2191" t="s">
        <v>2318</v>
      </c>
      <c r="C21" s="1954">
        <v>2</v>
      </c>
      <c r="D21" s="1954">
        <v>1</v>
      </c>
      <c r="E21" s="1954">
        <v>1</v>
      </c>
      <c r="F21" s="1954">
        <v>1</v>
      </c>
      <c r="G21" s="1954">
        <v>30</v>
      </c>
      <c r="H21" s="1954">
        <v>60</v>
      </c>
      <c r="I21" s="2190">
        <v>33</v>
      </c>
      <c r="J21" s="1480">
        <f t="shared" si="3"/>
        <v>33</v>
      </c>
      <c r="K21" s="1480"/>
      <c r="L21" s="1480"/>
      <c r="M21" s="1480"/>
      <c r="N21" s="1480"/>
      <c r="O21" s="1480"/>
      <c r="P21" s="1480"/>
      <c r="Q21" s="1480"/>
      <c r="R21" s="1485"/>
      <c r="S21" s="57"/>
      <c r="T21" s="58"/>
      <c r="U21" s="58"/>
      <c r="V21" s="58"/>
      <c r="W21" s="58"/>
    </row>
    <row r="22" spans="1:23" s="59" customFormat="1" ht="15.75" customHeight="1">
      <c r="A22" s="1488" t="s">
        <v>718</v>
      </c>
      <c r="B22" s="1777" t="s">
        <v>2319</v>
      </c>
      <c r="C22" s="1954">
        <v>5</v>
      </c>
      <c r="D22" s="1954">
        <v>1</v>
      </c>
      <c r="E22" s="1954">
        <v>1</v>
      </c>
      <c r="F22" s="1954">
        <v>1</v>
      </c>
      <c r="G22" s="1954">
        <v>36</v>
      </c>
      <c r="H22" s="1954">
        <v>180</v>
      </c>
      <c r="I22" s="1954">
        <v>82.5</v>
      </c>
      <c r="J22" s="1480">
        <f t="shared" si="3"/>
        <v>82.5</v>
      </c>
      <c r="K22" s="1480"/>
      <c r="L22" s="1480"/>
      <c r="M22" s="1480"/>
      <c r="N22" s="1480"/>
      <c r="O22" s="1480"/>
      <c r="P22" s="1480"/>
      <c r="Q22" s="1480"/>
      <c r="R22" s="1485"/>
      <c r="S22" s="57"/>
      <c r="T22" s="58"/>
      <c r="U22" s="58"/>
      <c r="V22" s="58"/>
      <c r="W22" s="58"/>
    </row>
    <row r="23" spans="1:23" s="59" customFormat="1" ht="15.75" customHeight="1">
      <c r="A23" s="1488" t="s">
        <v>721</v>
      </c>
      <c r="B23" s="1475" t="s">
        <v>2320</v>
      </c>
      <c r="C23" s="1954">
        <v>3</v>
      </c>
      <c r="D23" s="1954">
        <v>1</v>
      </c>
      <c r="E23" s="1954">
        <v>1</v>
      </c>
      <c r="F23" s="1954">
        <v>1</v>
      </c>
      <c r="G23" s="1954">
        <v>36</v>
      </c>
      <c r="H23" s="1954">
        <v>108</v>
      </c>
      <c r="I23" s="1954">
        <v>33</v>
      </c>
      <c r="J23" s="1480">
        <f t="shared" si="3"/>
        <v>33</v>
      </c>
      <c r="K23" s="1480"/>
      <c r="L23" s="1480"/>
      <c r="M23" s="1480"/>
      <c r="N23" s="1480"/>
      <c r="O23" s="1480"/>
      <c r="P23" s="1480"/>
      <c r="Q23" s="1480"/>
      <c r="R23" s="1485"/>
      <c r="S23" s="57"/>
      <c r="T23" s="58"/>
      <c r="U23" s="58"/>
      <c r="V23" s="58"/>
      <c r="W23" s="58"/>
    </row>
    <row r="24" spans="1:23" s="59" customFormat="1" ht="15.75" customHeight="1">
      <c r="A24" s="1488" t="s">
        <v>722</v>
      </c>
      <c r="B24" s="1777" t="s">
        <v>2321</v>
      </c>
      <c r="C24" s="1954">
        <v>3</v>
      </c>
      <c r="D24" s="1954">
        <v>1</v>
      </c>
      <c r="E24" s="1954">
        <v>2</v>
      </c>
      <c r="F24" s="1954">
        <v>1</v>
      </c>
      <c r="G24" s="1954">
        <v>80</v>
      </c>
      <c r="H24" s="1954">
        <v>240</v>
      </c>
      <c r="I24" s="1954">
        <v>99</v>
      </c>
      <c r="J24" s="1480">
        <f t="shared" si="3"/>
        <v>99</v>
      </c>
      <c r="K24" s="1480"/>
      <c r="L24" s="1480"/>
      <c r="M24" s="1480"/>
      <c r="N24" s="1480"/>
      <c r="O24" s="1480"/>
      <c r="P24" s="1480"/>
      <c r="Q24" s="1480"/>
      <c r="R24" s="1485"/>
      <c r="S24" s="57"/>
      <c r="T24" s="58"/>
      <c r="U24" s="58"/>
      <c r="V24" s="58"/>
      <c r="W24" s="58"/>
    </row>
    <row r="25" spans="1:23" s="59" customFormat="1" ht="15.75" customHeight="1">
      <c r="A25" s="1488" t="s">
        <v>723</v>
      </c>
      <c r="B25" s="1475" t="s">
        <v>2322</v>
      </c>
      <c r="C25" s="1954">
        <v>2</v>
      </c>
      <c r="D25" s="1954">
        <v>1</v>
      </c>
      <c r="E25" s="1954">
        <v>1</v>
      </c>
      <c r="F25" s="1954">
        <v>1</v>
      </c>
      <c r="G25" s="1954">
        <v>20</v>
      </c>
      <c r="H25" s="1954">
        <v>40</v>
      </c>
      <c r="I25" s="1954">
        <v>33</v>
      </c>
      <c r="J25" s="1480">
        <f t="shared" si="3"/>
        <v>33</v>
      </c>
      <c r="K25" s="1480"/>
      <c r="L25" s="1480"/>
      <c r="M25" s="1480"/>
      <c r="N25" s="1480"/>
      <c r="O25" s="1480"/>
      <c r="P25" s="1480"/>
      <c r="Q25" s="1480"/>
      <c r="R25" s="1485"/>
      <c r="S25" s="57"/>
      <c r="T25" s="58"/>
      <c r="U25" s="58"/>
      <c r="V25" s="58"/>
      <c r="W25" s="58"/>
    </row>
    <row r="26" spans="1:23" s="59" customFormat="1" ht="15.75" customHeight="1">
      <c r="A26" s="1488" t="s">
        <v>1770</v>
      </c>
      <c r="B26" s="1777" t="s">
        <v>2323</v>
      </c>
      <c r="C26" s="1954">
        <v>3</v>
      </c>
      <c r="D26" s="1954">
        <v>1</v>
      </c>
      <c r="E26" s="1954">
        <v>8</v>
      </c>
      <c r="F26" s="1954">
        <v>1</v>
      </c>
      <c r="G26" s="1954">
        <v>560</v>
      </c>
      <c r="H26" s="1954">
        <v>1680</v>
      </c>
      <c r="I26" s="1954">
        <v>396</v>
      </c>
      <c r="J26" s="1480">
        <f t="shared" si="3"/>
        <v>396</v>
      </c>
      <c r="K26" s="1480"/>
      <c r="L26" s="1480"/>
      <c r="M26" s="1480"/>
      <c r="N26" s="1480"/>
      <c r="O26" s="1480"/>
      <c r="P26" s="1480"/>
      <c r="Q26" s="1480"/>
      <c r="R26" s="1485"/>
      <c r="S26" s="57"/>
      <c r="T26" s="58"/>
      <c r="U26" s="58"/>
      <c r="V26" s="58"/>
      <c r="W26" s="58"/>
    </row>
    <row r="27" spans="1:23" s="59" customFormat="1" ht="13.2">
      <c r="A27" s="1488" t="s">
        <v>1772</v>
      </c>
      <c r="B27" s="1475" t="s">
        <v>2324</v>
      </c>
      <c r="C27" s="1954">
        <v>3</v>
      </c>
      <c r="D27" s="1954">
        <f>(C27*1+0+0)/C27</f>
        <v>1</v>
      </c>
      <c r="E27" s="1954">
        <v>1</v>
      </c>
      <c r="F27" s="1954">
        <v>1</v>
      </c>
      <c r="G27" s="1954">
        <v>20</v>
      </c>
      <c r="H27" s="1954">
        <f>C27*D27*G27</f>
        <v>60</v>
      </c>
      <c r="I27" s="1516">
        <f>C27*E27*F27*16.5</f>
        <v>49.5</v>
      </c>
      <c r="J27" s="1480">
        <v>49.5</v>
      </c>
      <c r="K27" s="1480"/>
      <c r="L27" s="1480">
        <v>0</v>
      </c>
      <c r="M27" s="1472"/>
      <c r="N27" s="1472"/>
      <c r="O27" s="1472"/>
      <c r="P27" s="1472"/>
      <c r="Q27" s="1472"/>
      <c r="R27" s="1473"/>
      <c r="S27" s="57"/>
      <c r="T27" s="58"/>
      <c r="U27" s="58"/>
      <c r="V27" s="58"/>
      <c r="W27" s="58"/>
    </row>
    <row r="28" spans="1:23" s="59" customFormat="1" ht="15.75" customHeight="1">
      <c r="A28" s="1488" t="s">
        <v>1774</v>
      </c>
      <c r="B28" s="1475" t="s">
        <v>2325</v>
      </c>
      <c r="C28" s="1954">
        <v>2</v>
      </c>
      <c r="D28" s="1954">
        <f t="shared" ref="D28:D42" si="4">(C28*1+0+0)/C28</f>
        <v>1</v>
      </c>
      <c r="E28" s="1954">
        <v>1</v>
      </c>
      <c r="F28" s="1954">
        <v>1</v>
      </c>
      <c r="G28" s="1954">
        <v>20</v>
      </c>
      <c r="H28" s="1954">
        <f t="shared" ref="H28:H43" si="5">C28*D28*G28</f>
        <v>40</v>
      </c>
      <c r="I28" s="1516">
        <f t="shared" ref="I28:I44" si="6">C28*E28*F28*16.5</f>
        <v>33</v>
      </c>
      <c r="J28" s="1480"/>
      <c r="K28" s="1480">
        <v>33</v>
      </c>
      <c r="L28" s="1480">
        <v>0</v>
      </c>
      <c r="M28" s="1472"/>
      <c r="N28" s="1472"/>
      <c r="O28" s="1472"/>
      <c r="P28" s="1472"/>
      <c r="Q28" s="1472"/>
      <c r="R28" s="1473"/>
      <c r="S28" s="57"/>
      <c r="T28" s="58"/>
      <c r="U28" s="58"/>
      <c r="V28" s="58"/>
      <c r="W28" s="58"/>
    </row>
    <row r="29" spans="1:23" s="59" customFormat="1" ht="15.75" customHeight="1">
      <c r="A29" s="1488" t="s">
        <v>1776</v>
      </c>
      <c r="B29" s="1475" t="s">
        <v>2326</v>
      </c>
      <c r="C29" s="1954">
        <v>3</v>
      </c>
      <c r="D29" s="1954">
        <f t="shared" si="4"/>
        <v>1</v>
      </c>
      <c r="E29" s="1954">
        <v>3</v>
      </c>
      <c r="F29" s="1954">
        <v>1</v>
      </c>
      <c r="G29" s="1954">
        <v>36</v>
      </c>
      <c r="H29" s="1954">
        <f t="shared" si="5"/>
        <v>108</v>
      </c>
      <c r="I29" s="1516">
        <f t="shared" si="6"/>
        <v>148.5</v>
      </c>
      <c r="J29" s="1480">
        <v>99</v>
      </c>
      <c r="K29" s="1480">
        <v>49.5</v>
      </c>
      <c r="L29" s="1480">
        <v>0</v>
      </c>
      <c r="M29" s="1472"/>
      <c r="N29" s="1472"/>
      <c r="O29" s="1472"/>
      <c r="P29" s="1472"/>
      <c r="Q29" s="1472"/>
      <c r="R29" s="1473"/>
      <c r="S29" s="57"/>
      <c r="T29" s="58"/>
      <c r="U29" s="58"/>
      <c r="V29" s="58"/>
      <c r="W29" s="58"/>
    </row>
    <row r="30" spans="1:23" s="59" customFormat="1" ht="15.75" customHeight="1">
      <c r="A30" s="1488" t="s">
        <v>1777</v>
      </c>
      <c r="B30" s="1475" t="s">
        <v>2327</v>
      </c>
      <c r="C30" s="1954">
        <v>3</v>
      </c>
      <c r="D30" s="1954">
        <f t="shared" si="4"/>
        <v>1</v>
      </c>
      <c r="E30" s="1954">
        <v>1</v>
      </c>
      <c r="F30" s="1954">
        <v>1</v>
      </c>
      <c r="G30" s="1954">
        <v>36</v>
      </c>
      <c r="H30" s="1954">
        <f t="shared" si="5"/>
        <v>108</v>
      </c>
      <c r="I30" s="1516">
        <f t="shared" si="6"/>
        <v>49.5</v>
      </c>
      <c r="J30" s="1480"/>
      <c r="K30" s="1480">
        <v>49.5</v>
      </c>
      <c r="L30" s="1480">
        <v>0</v>
      </c>
      <c r="M30" s="1472"/>
      <c r="N30" s="1472"/>
      <c r="O30" s="1472"/>
      <c r="P30" s="1472"/>
      <c r="Q30" s="1472"/>
      <c r="R30" s="1473"/>
      <c r="S30" s="57"/>
      <c r="T30" s="58"/>
      <c r="U30" s="58"/>
      <c r="V30" s="58"/>
      <c r="W30" s="58"/>
    </row>
    <row r="31" spans="1:23" s="59" customFormat="1" ht="15.75" customHeight="1">
      <c r="A31" s="1488" t="s">
        <v>1779</v>
      </c>
      <c r="B31" s="1475" t="s">
        <v>2328</v>
      </c>
      <c r="C31" s="1954">
        <v>5</v>
      </c>
      <c r="D31" s="1954">
        <f t="shared" si="4"/>
        <v>1</v>
      </c>
      <c r="E31" s="1954">
        <v>1</v>
      </c>
      <c r="F31" s="1954">
        <v>1</v>
      </c>
      <c r="G31" s="1954">
        <v>36</v>
      </c>
      <c r="H31" s="1954">
        <f t="shared" si="5"/>
        <v>180</v>
      </c>
      <c r="I31" s="1516">
        <f t="shared" si="6"/>
        <v>82.5</v>
      </c>
      <c r="J31" s="1480">
        <v>82.5</v>
      </c>
      <c r="K31" s="1480"/>
      <c r="L31" s="1480">
        <v>0</v>
      </c>
      <c r="M31" s="1480"/>
      <c r="N31" s="1480"/>
      <c r="O31" s="1480"/>
      <c r="P31" s="1480"/>
      <c r="Q31" s="1480"/>
      <c r="R31" s="1485"/>
      <c r="S31" s="57"/>
      <c r="T31" s="58"/>
      <c r="U31" s="58"/>
      <c r="V31" s="58"/>
      <c r="W31" s="58"/>
    </row>
    <row r="32" spans="1:23" s="59" customFormat="1" ht="15.75" customHeight="1">
      <c r="A32" s="1488" t="s">
        <v>1781</v>
      </c>
      <c r="B32" s="1482" t="s">
        <v>2329</v>
      </c>
      <c r="C32" s="1954">
        <v>3</v>
      </c>
      <c r="D32" s="1954">
        <f t="shared" si="4"/>
        <v>1</v>
      </c>
      <c r="E32" s="1954">
        <v>1</v>
      </c>
      <c r="F32" s="1954">
        <v>1</v>
      </c>
      <c r="G32" s="1954">
        <v>36</v>
      </c>
      <c r="H32" s="1954">
        <f t="shared" si="5"/>
        <v>108</v>
      </c>
      <c r="I32" s="1516">
        <f t="shared" si="6"/>
        <v>49.5</v>
      </c>
      <c r="J32" s="1480">
        <v>49.5</v>
      </c>
      <c r="K32" s="1480"/>
      <c r="L32" s="1480">
        <v>0</v>
      </c>
      <c r="M32" s="1480"/>
      <c r="N32" s="1480"/>
      <c r="O32" s="1480"/>
      <c r="P32" s="1480"/>
      <c r="Q32" s="1480"/>
      <c r="R32" s="1485"/>
      <c r="S32" s="57"/>
      <c r="T32" s="58"/>
      <c r="U32" s="58"/>
      <c r="V32" s="58"/>
      <c r="W32" s="58"/>
    </row>
    <row r="33" spans="1:23" s="59" customFormat="1" ht="15.75" customHeight="1">
      <c r="A33" s="1488" t="s">
        <v>1783</v>
      </c>
      <c r="B33" s="1482" t="s">
        <v>2330</v>
      </c>
      <c r="C33" s="1954">
        <v>5</v>
      </c>
      <c r="D33" s="1954">
        <f t="shared" si="4"/>
        <v>1</v>
      </c>
      <c r="E33" s="1954">
        <v>1</v>
      </c>
      <c r="F33" s="1954">
        <v>1</v>
      </c>
      <c r="G33" s="1954">
        <v>11</v>
      </c>
      <c r="H33" s="1954">
        <f t="shared" si="5"/>
        <v>55</v>
      </c>
      <c r="I33" s="1516">
        <f t="shared" si="6"/>
        <v>82.5</v>
      </c>
      <c r="J33" s="1480">
        <v>82.5</v>
      </c>
      <c r="K33" s="1480"/>
      <c r="L33" s="1480">
        <v>0</v>
      </c>
      <c r="M33" s="1480"/>
      <c r="N33" s="1480"/>
      <c r="O33" s="1480"/>
      <c r="P33" s="1480"/>
      <c r="Q33" s="1480"/>
      <c r="R33" s="1485"/>
      <c r="S33" s="57"/>
      <c r="T33" s="58"/>
      <c r="U33" s="58"/>
      <c r="V33" s="58"/>
      <c r="W33" s="58"/>
    </row>
    <row r="34" spans="1:23" s="59" customFormat="1" ht="15.75" customHeight="1">
      <c r="A34" s="1488" t="s">
        <v>1785</v>
      </c>
      <c r="B34" s="1482" t="s">
        <v>2331</v>
      </c>
      <c r="C34" s="1954">
        <v>2</v>
      </c>
      <c r="D34" s="1954">
        <f t="shared" si="4"/>
        <v>1</v>
      </c>
      <c r="E34" s="1954">
        <v>1</v>
      </c>
      <c r="F34" s="1954">
        <v>1</v>
      </c>
      <c r="G34" s="1954">
        <v>11</v>
      </c>
      <c r="H34" s="1954">
        <f t="shared" si="5"/>
        <v>22</v>
      </c>
      <c r="I34" s="1516">
        <f t="shared" si="6"/>
        <v>33</v>
      </c>
      <c r="J34" s="1480"/>
      <c r="K34" s="1480">
        <v>33</v>
      </c>
      <c r="L34" s="1480">
        <v>0</v>
      </c>
      <c r="M34" s="1480"/>
      <c r="N34" s="1480"/>
      <c r="O34" s="1480"/>
      <c r="P34" s="1480"/>
      <c r="Q34" s="1480"/>
      <c r="R34" s="1485"/>
      <c r="S34" s="57"/>
      <c r="T34" s="58"/>
      <c r="U34" s="58"/>
      <c r="V34" s="58"/>
      <c r="W34" s="58"/>
    </row>
    <row r="35" spans="1:23" s="59" customFormat="1" ht="15.75" customHeight="1">
      <c r="A35" s="1488" t="s">
        <v>1787</v>
      </c>
      <c r="B35" s="1482" t="s">
        <v>2332</v>
      </c>
      <c r="C35" s="1954">
        <v>3</v>
      </c>
      <c r="D35" s="1954">
        <f t="shared" si="4"/>
        <v>1</v>
      </c>
      <c r="E35" s="1954">
        <v>1</v>
      </c>
      <c r="F35" s="1954">
        <v>1</v>
      </c>
      <c r="G35" s="1954">
        <v>11</v>
      </c>
      <c r="H35" s="1954">
        <f t="shared" si="5"/>
        <v>33</v>
      </c>
      <c r="I35" s="1516">
        <f t="shared" si="6"/>
        <v>49.5</v>
      </c>
      <c r="J35" s="1480"/>
      <c r="K35" s="1480">
        <v>49.5</v>
      </c>
      <c r="L35" s="1480">
        <v>0</v>
      </c>
      <c r="M35" s="1480"/>
      <c r="N35" s="1480"/>
      <c r="O35" s="1480"/>
      <c r="P35" s="1480"/>
      <c r="Q35" s="1480"/>
      <c r="R35" s="1485"/>
      <c r="S35" s="57"/>
      <c r="T35" s="58"/>
      <c r="U35" s="58"/>
      <c r="V35" s="58"/>
      <c r="W35" s="58"/>
    </row>
    <row r="36" spans="1:23" s="59" customFormat="1" ht="15.75" customHeight="1">
      <c r="A36" s="1488" t="s">
        <v>1788</v>
      </c>
      <c r="B36" s="1482" t="s">
        <v>2333</v>
      </c>
      <c r="C36" s="1954">
        <v>3</v>
      </c>
      <c r="D36" s="1954">
        <f t="shared" si="4"/>
        <v>1</v>
      </c>
      <c r="E36" s="1954">
        <v>1</v>
      </c>
      <c r="F36" s="1954">
        <v>1</v>
      </c>
      <c r="G36" s="1954">
        <v>11</v>
      </c>
      <c r="H36" s="1954">
        <f t="shared" si="5"/>
        <v>33</v>
      </c>
      <c r="I36" s="1516">
        <f t="shared" si="6"/>
        <v>49.5</v>
      </c>
      <c r="J36" s="1480">
        <v>49.5</v>
      </c>
      <c r="K36" s="1480"/>
      <c r="L36" s="1480">
        <v>0</v>
      </c>
      <c r="M36" s="1480"/>
      <c r="N36" s="1480"/>
      <c r="O36" s="1480"/>
      <c r="P36" s="1480"/>
      <c r="Q36" s="1480"/>
      <c r="R36" s="1485"/>
      <c r="S36" s="57"/>
      <c r="T36" s="58"/>
      <c r="U36" s="58"/>
      <c r="V36" s="58"/>
      <c r="W36" s="58"/>
    </row>
    <row r="37" spans="1:23" s="59" customFormat="1" ht="15.75" customHeight="1">
      <c r="A37" s="1488" t="s">
        <v>1789</v>
      </c>
      <c r="B37" s="1482" t="s">
        <v>2334</v>
      </c>
      <c r="C37" s="1954">
        <v>4</v>
      </c>
      <c r="D37" s="1954">
        <f t="shared" si="4"/>
        <v>1</v>
      </c>
      <c r="E37" s="1954">
        <v>1</v>
      </c>
      <c r="F37" s="1954">
        <v>0.6</v>
      </c>
      <c r="G37" s="1954">
        <v>11</v>
      </c>
      <c r="H37" s="1954">
        <f t="shared" si="5"/>
        <v>44</v>
      </c>
      <c r="I37" s="1516">
        <f t="shared" si="6"/>
        <v>39.6</v>
      </c>
      <c r="J37" s="1480">
        <v>39.6</v>
      </c>
      <c r="K37" s="1480"/>
      <c r="L37" s="1480">
        <v>0</v>
      </c>
      <c r="M37" s="1480"/>
      <c r="N37" s="1480"/>
      <c r="O37" s="1480"/>
      <c r="P37" s="1480"/>
      <c r="Q37" s="1480"/>
      <c r="R37" s="1485"/>
      <c r="S37" s="57"/>
      <c r="T37" s="58"/>
      <c r="U37" s="58"/>
      <c r="V37" s="58"/>
      <c r="W37" s="58"/>
    </row>
    <row r="38" spans="1:23" s="59" customFormat="1" ht="15.75" customHeight="1">
      <c r="A38" s="1488" t="s">
        <v>1792</v>
      </c>
      <c r="B38" s="1482" t="s">
        <v>2335</v>
      </c>
      <c r="C38" s="1954">
        <v>4</v>
      </c>
      <c r="D38" s="1954">
        <f t="shared" si="4"/>
        <v>1</v>
      </c>
      <c r="E38" s="1954">
        <v>1</v>
      </c>
      <c r="F38" s="1954">
        <v>0.6</v>
      </c>
      <c r="G38" s="1954">
        <v>6</v>
      </c>
      <c r="H38" s="1954">
        <f t="shared" si="5"/>
        <v>24</v>
      </c>
      <c r="I38" s="1516">
        <f t="shared" si="6"/>
        <v>39.6</v>
      </c>
      <c r="J38" s="1480">
        <v>39.6</v>
      </c>
      <c r="K38" s="1480"/>
      <c r="L38" s="1480">
        <v>0</v>
      </c>
      <c r="M38" s="1480"/>
      <c r="N38" s="1480"/>
      <c r="O38" s="1480"/>
      <c r="P38" s="1480"/>
      <c r="Q38" s="1480"/>
      <c r="R38" s="1485"/>
      <c r="S38" s="57"/>
      <c r="T38" s="58"/>
      <c r="U38" s="58"/>
      <c r="V38" s="58"/>
      <c r="W38" s="58"/>
    </row>
    <row r="39" spans="1:23" s="59" customFormat="1" ht="15.75" customHeight="1">
      <c r="A39" s="1488" t="s">
        <v>1794</v>
      </c>
      <c r="B39" s="1482" t="s">
        <v>2336</v>
      </c>
      <c r="C39" s="1954">
        <v>5</v>
      </c>
      <c r="D39" s="1954">
        <f t="shared" si="4"/>
        <v>1</v>
      </c>
      <c r="E39" s="1954">
        <v>1</v>
      </c>
      <c r="F39" s="1954">
        <v>0.6</v>
      </c>
      <c r="G39" s="1954">
        <v>6</v>
      </c>
      <c r="H39" s="1954">
        <f t="shared" si="5"/>
        <v>30</v>
      </c>
      <c r="I39" s="1516">
        <f t="shared" si="6"/>
        <v>49.5</v>
      </c>
      <c r="J39" s="1480">
        <v>49.5</v>
      </c>
      <c r="K39" s="1480"/>
      <c r="L39" s="1480">
        <v>0</v>
      </c>
      <c r="M39" s="1480"/>
      <c r="N39" s="1480"/>
      <c r="O39" s="1480"/>
      <c r="P39" s="1480"/>
      <c r="Q39" s="1480"/>
      <c r="R39" s="1485"/>
      <c r="S39" s="57"/>
      <c r="T39" s="58"/>
      <c r="U39" s="58"/>
      <c r="V39" s="58"/>
      <c r="W39" s="58"/>
    </row>
    <row r="40" spans="1:23" s="59" customFormat="1" ht="15.75" customHeight="1">
      <c r="A40" s="1488" t="s">
        <v>1796</v>
      </c>
      <c r="B40" s="1482" t="s">
        <v>2337</v>
      </c>
      <c r="C40" s="1954">
        <v>3</v>
      </c>
      <c r="D40" s="1954">
        <f t="shared" si="4"/>
        <v>1</v>
      </c>
      <c r="E40" s="1954">
        <v>1</v>
      </c>
      <c r="F40" s="1954">
        <v>0.6</v>
      </c>
      <c r="G40" s="1954">
        <v>6</v>
      </c>
      <c r="H40" s="1954">
        <f t="shared" si="5"/>
        <v>18</v>
      </c>
      <c r="I40" s="1516">
        <f t="shared" si="6"/>
        <v>29.699999999999996</v>
      </c>
      <c r="J40" s="1480">
        <v>29.7</v>
      </c>
      <c r="K40" s="1480"/>
      <c r="L40" s="1480">
        <v>0</v>
      </c>
      <c r="M40" s="1480"/>
      <c r="N40" s="1480"/>
      <c r="O40" s="1480"/>
      <c r="P40" s="1480"/>
      <c r="Q40" s="1480"/>
      <c r="R40" s="1485"/>
      <c r="S40" s="57"/>
      <c r="T40" s="58"/>
      <c r="U40" s="58"/>
      <c r="V40" s="58"/>
      <c r="W40" s="58"/>
    </row>
    <row r="41" spans="1:23" s="59" customFormat="1" ht="15.75" customHeight="1">
      <c r="A41" s="1488" t="s">
        <v>1798</v>
      </c>
      <c r="B41" s="1482" t="s">
        <v>2338</v>
      </c>
      <c r="C41" s="1954">
        <v>2</v>
      </c>
      <c r="D41" s="1954">
        <f t="shared" si="4"/>
        <v>1</v>
      </c>
      <c r="E41" s="1954">
        <v>1</v>
      </c>
      <c r="F41" s="1954">
        <v>0.6</v>
      </c>
      <c r="G41" s="1954">
        <v>6</v>
      </c>
      <c r="H41" s="1954">
        <f t="shared" si="5"/>
        <v>12</v>
      </c>
      <c r="I41" s="1516">
        <f t="shared" si="6"/>
        <v>19.8</v>
      </c>
      <c r="J41" s="1480">
        <v>19.8</v>
      </c>
      <c r="K41" s="1480"/>
      <c r="L41" s="1480">
        <v>0</v>
      </c>
      <c r="M41" s="1480"/>
      <c r="N41" s="1480"/>
      <c r="O41" s="1480"/>
      <c r="P41" s="1480"/>
      <c r="Q41" s="1480"/>
      <c r="R41" s="1485"/>
      <c r="S41" s="57"/>
      <c r="T41" s="58"/>
      <c r="U41" s="58"/>
      <c r="V41" s="58"/>
      <c r="W41" s="58"/>
    </row>
    <row r="42" spans="1:23" s="59" customFormat="1" ht="15.75" customHeight="1">
      <c r="A42" s="1488" t="s">
        <v>1800</v>
      </c>
      <c r="B42" s="1475" t="s">
        <v>2339</v>
      </c>
      <c r="C42" s="1954">
        <v>4</v>
      </c>
      <c r="D42" s="1954">
        <f t="shared" si="4"/>
        <v>1</v>
      </c>
      <c r="E42" s="1954">
        <v>1</v>
      </c>
      <c r="F42" s="1954">
        <v>0.6</v>
      </c>
      <c r="G42" s="1954">
        <v>6</v>
      </c>
      <c r="H42" s="1954">
        <f t="shared" si="5"/>
        <v>24</v>
      </c>
      <c r="I42" s="1516">
        <f t="shared" si="6"/>
        <v>39.6</v>
      </c>
      <c r="J42" s="1480">
        <v>39.6</v>
      </c>
      <c r="K42" s="1480"/>
      <c r="L42" s="1480">
        <v>0</v>
      </c>
      <c r="M42" s="1480"/>
      <c r="N42" s="1480"/>
      <c r="O42" s="1480"/>
      <c r="P42" s="1480"/>
      <c r="Q42" s="1480"/>
      <c r="R42" s="1485"/>
      <c r="S42" s="57"/>
      <c r="T42" s="58"/>
      <c r="U42" s="58"/>
      <c r="V42" s="58"/>
      <c r="W42" s="58"/>
    </row>
    <row r="43" spans="1:23" s="59" customFormat="1" ht="15.75" customHeight="1">
      <c r="A43" s="1488" t="s">
        <v>1802</v>
      </c>
      <c r="B43" s="1482" t="s">
        <v>2340</v>
      </c>
      <c r="C43" s="1954">
        <v>4</v>
      </c>
      <c r="D43" s="1954">
        <f>(C43*1+0+0)/C43</f>
        <v>1</v>
      </c>
      <c r="E43" s="1954">
        <v>1</v>
      </c>
      <c r="F43" s="1954">
        <v>0.6</v>
      </c>
      <c r="G43" s="1954">
        <v>6</v>
      </c>
      <c r="H43" s="1954">
        <f t="shared" si="5"/>
        <v>24</v>
      </c>
      <c r="I43" s="1516">
        <f t="shared" si="6"/>
        <v>39.6</v>
      </c>
      <c r="J43" s="1480">
        <v>39.6</v>
      </c>
      <c r="K43" s="1480"/>
      <c r="L43" s="1480">
        <v>0</v>
      </c>
      <c r="M43" s="1480"/>
      <c r="N43" s="1480"/>
      <c r="O43" s="1480"/>
      <c r="P43" s="1480"/>
      <c r="Q43" s="1480"/>
      <c r="R43" s="1485"/>
      <c r="S43" s="57"/>
      <c r="T43" s="58"/>
      <c r="U43" s="58"/>
      <c r="V43" s="58"/>
      <c r="W43" s="58"/>
    </row>
    <row r="44" spans="1:23" s="59" customFormat="1" ht="15.75" customHeight="1">
      <c r="A44" s="1500" t="s">
        <v>258</v>
      </c>
      <c r="B44" s="1501" t="s">
        <v>259</v>
      </c>
      <c r="C44" s="2192">
        <v>1</v>
      </c>
      <c r="D44" s="2192">
        <v>1</v>
      </c>
      <c r="E44" s="2192">
        <v>1</v>
      </c>
      <c r="F44" s="2192">
        <v>0.6</v>
      </c>
      <c r="G44" s="2192">
        <v>6</v>
      </c>
      <c r="H44" s="2192">
        <v>2.4</v>
      </c>
      <c r="I44" s="2192">
        <f t="shared" si="6"/>
        <v>9.9</v>
      </c>
      <c r="J44" s="1472"/>
      <c r="K44" s="1472"/>
      <c r="L44" s="1472"/>
      <c r="M44" s="1472"/>
      <c r="N44" s="1472"/>
      <c r="O44" s="1472"/>
      <c r="P44" s="1472"/>
      <c r="Q44" s="1472"/>
      <c r="R44" s="1473"/>
      <c r="S44" s="57"/>
      <c r="T44" s="58"/>
      <c r="U44" s="58"/>
      <c r="V44" s="58"/>
      <c r="W44" s="58"/>
    </row>
    <row r="45" spans="1:23" s="59" customFormat="1" ht="16.5" customHeight="1">
      <c r="A45" s="1488" t="s">
        <v>260</v>
      </c>
      <c r="B45" s="1502" t="s">
        <v>804</v>
      </c>
      <c r="C45" s="1954">
        <v>1</v>
      </c>
      <c r="D45" s="1954">
        <v>1</v>
      </c>
      <c r="E45" s="1954">
        <v>1</v>
      </c>
      <c r="F45" s="1954">
        <v>0.6</v>
      </c>
      <c r="G45" s="1954">
        <v>6</v>
      </c>
      <c r="H45" s="1954">
        <v>2.4</v>
      </c>
      <c r="I45" s="1954">
        <f>15*C45*E45*F45</f>
        <v>9</v>
      </c>
      <c r="J45" s="1480">
        <v>9</v>
      </c>
      <c r="K45" s="1480"/>
      <c r="L45" s="1480"/>
      <c r="M45" s="1480"/>
      <c r="N45" s="1480"/>
      <c r="O45" s="1480"/>
      <c r="P45" s="1480"/>
      <c r="Q45" s="1480"/>
      <c r="R45" s="1485"/>
      <c r="S45" s="57"/>
      <c r="T45" s="58"/>
      <c r="U45" s="58"/>
      <c r="V45" s="58"/>
      <c r="W45" s="58"/>
    </row>
    <row r="46" spans="1:23" s="2195" customFormat="1" ht="15.75" customHeight="1">
      <c r="A46" s="2185">
        <v>2</v>
      </c>
      <c r="B46" s="2186" t="s">
        <v>265</v>
      </c>
      <c r="C46" s="2193">
        <f>C47+C66</f>
        <v>54</v>
      </c>
      <c r="D46" s="2193">
        <f t="shared" ref="D46:R46" si="7">D47+D66</f>
        <v>18</v>
      </c>
      <c r="E46" s="2193">
        <f t="shared" si="7"/>
        <v>18</v>
      </c>
      <c r="F46" s="2193">
        <f t="shared" si="7"/>
        <v>22</v>
      </c>
      <c r="G46" s="2193">
        <f t="shared" si="7"/>
        <v>147</v>
      </c>
      <c r="H46" s="2193">
        <f t="shared" si="7"/>
        <v>261</v>
      </c>
      <c r="I46" s="2193">
        <f t="shared" si="7"/>
        <v>2561.5</v>
      </c>
      <c r="J46" s="2193">
        <f t="shared" si="7"/>
        <v>2093.75</v>
      </c>
      <c r="K46" s="2193">
        <f t="shared" si="7"/>
        <v>467.75</v>
      </c>
      <c r="L46" s="2193">
        <f t="shared" si="7"/>
        <v>0</v>
      </c>
      <c r="M46" s="2193">
        <f t="shared" si="7"/>
        <v>0</v>
      </c>
      <c r="N46" s="2193">
        <f t="shared" si="7"/>
        <v>0</v>
      </c>
      <c r="O46" s="2193">
        <f t="shared" si="7"/>
        <v>0</v>
      </c>
      <c r="P46" s="2193">
        <f t="shared" si="7"/>
        <v>0</v>
      </c>
      <c r="Q46" s="2193">
        <f t="shared" si="7"/>
        <v>0</v>
      </c>
      <c r="R46" s="2193">
        <f t="shared" si="7"/>
        <v>0</v>
      </c>
      <c r="S46" s="2194"/>
      <c r="T46" s="2194"/>
      <c r="U46" s="2194"/>
      <c r="V46" s="2194"/>
      <c r="W46" s="2194"/>
    </row>
    <row r="47" spans="1:23" s="59" customFormat="1" ht="15.75" customHeight="1">
      <c r="A47" s="1467" t="s">
        <v>249</v>
      </c>
      <c r="B47" s="1468" t="s">
        <v>266</v>
      </c>
      <c r="C47" s="2196">
        <f>SUM(C48:C65)</f>
        <v>54</v>
      </c>
      <c r="D47" s="2196">
        <f t="shared" ref="D47:R47" si="8">SUM(D48:D65)</f>
        <v>18</v>
      </c>
      <c r="E47" s="2196">
        <f t="shared" si="8"/>
        <v>18</v>
      </c>
      <c r="F47" s="2196">
        <f t="shared" si="8"/>
        <v>22</v>
      </c>
      <c r="G47" s="2196">
        <f t="shared" si="8"/>
        <v>147</v>
      </c>
      <c r="H47" s="2196">
        <f t="shared" si="8"/>
        <v>261</v>
      </c>
      <c r="I47" s="2196">
        <f t="shared" si="8"/>
        <v>1336.5</v>
      </c>
      <c r="J47" s="2196">
        <f t="shared" si="8"/>
        <v>1113.75</v>
      </c>
      <c r="K47" s="2196">
        <f t="shared" si="8"/>
        <v>222.75</v>
      </c>
      <c r="L47" s="2196">
        <f t="shared" si="8"/>
        <v>0</v>
      </c>
      <c r="M47" s="2196">
        <f t="shared" si="8"/>
        <v>0</v>
      </c>
      <c r="N47" s="2196">
        <f t="shared" si="8"/>
        <v>0</v>
      </c>
      <c r="O47" s="2196">
        <f t="shared" si="8"/>
        <v>0</v>
      </c>
      <c r="P47" s="2196">
        <f t="shared" si="8"/>
        <v>0</v>
      </c>
      <c r="Q47" s="2196">
        <f t="shared" si="8"/>
        <v>0</v>
      </c>
      <c r="R47" s="2196">
        <f t="shared" si="8"/>
        <v>0</v>
      </c>
      <c r="S47" s="57"/>
      <c r="T47" s="58"/>
      <c r="U47" s="58"/>
      <c r="V47" s="58"/>
      <c r="W47" s="58"/>
    </row>
    <row r="48" spans="1:23" s="59" customFormat="1" ht="15.75" customHeight="1">
      <c r="A48" s="1490" t="s">
        <v>251</v>
      </c>
      <c r="B48" s="2197" t="s">
        <v>2341</v>
      </c>
      <c r="C48" s="731">
        <v>3</v>
      </c>
      <c r="D48" s="731">
        <v>1</v>
      </c>
      <c r="E48" s="731">
        <v>1</v>
      </c>
      <c r="F48" s="731">
        <v>1.5</v>
      </c>
      <c r="G48" s="731">
        <v>14</v>
      </c>
      <c r="H48" s="731">
        <v>42</v>
      </c>
      <c r="I48" s="1516">
        <v>74.25</v>
      </c>
      <c r="J48" s="1480">
        <f>I48</f>
        <v>74.25</v>
      </c>
      <c r="K48" s="1480"/>
      <c r="L48" s="1480"/>
      <c r="M48" s="1480"/>
      <c r="N48" s="1480"/>
      <c r="O48" s="1480"/>
      <c r="P48" s="1480"/>
      <c r="Q48" s="1480"/>
      <c r="R48" s="1485"/>
      <c r="S48" s="57"/>
      <c r="T48" s="58"/>
      <c r="U48" s="58"/>
      <c r="V48" s="58"/>
      <c r="W48" s="58"/>
    </row>
    <row r="49" spans="1:23" s="59" customFormat="1" ht="15.75" customHeight="1">
      <c r="A49" s="1474" t="s">
        <v>253</v>
      </c>
      <c r="B49" s="1475" t="s">
        <v>2342</v>
      </c>
      <c r="C49" s="731">
        <v>3</v>
      </c>
      <c r="D49" s="731">
        <v>1</v>
      </c>
      <c r="E49" s="731">
        <v>1</v>
      </c>
      <c r="F49" s="731">
        <v>1.5</v>
      </c>
      <c r="G49" s="731">
        <v>14</v>
      </c>
      <c r="H49" s="731">
        <v>42</v>
      </c>
      <c r="I49" s="1516">
        <v>74.25</v>
      </c>
      <c r="J49" s="1480">
        <f t="shared" ref="J49:J55" si="9">I49</f>
        <v>74.25</v>
      </c>
      <c r="K49" s="1480"/>
      <c r="L49" s="1480"/>
      <c r="M49" s="1480"/>
      <c r="N49" s="1480"/>
      <c r="O49" s="1480"/>
      <c r="P49" s="1480"/>
      <c r="Q49" s="1480"/>
      <c r="R49" s="1485"/>
      <c r="S49" s="57"/>
      <c r="T49" s="58"/>
      <c r="U49" s="58"/>
      <c r="V49" s="58"/>
      <c r="W49" s="58"/>
    </row>
    <row r="50" spans="1:23" s="59" customFormat="1" ht="15.75" customHeight="1">
      <c r="A50" s="1490" t="s">
        <v>254</v>
      </c>
      <c r="B50" s="2197" t="s">
        <v>2343</v>
      </c>
      <c r="C50" s="731">
        <v>3</v>
      </c>
      <c r="D50" s="731">
        <v>1</v>
      </c>
      <c r="E50" s="731">
        <v>1</v>
      </c>
      <c r="F50" s="731">
        <v>1.5</v>
      </c>
      <c r="G50" s="731">
        <v>14</v>
      </c>
      <c r="H50" s="731">
        <v>42</v>
      </c>
      <c r="I50" s="1516">
        <v>74.25</v>
      </c>
      <c r="J50" s="1480">
        <f t="shared" si="9"/>
        <v>74.25</v>
      </c>
      <c r="K50" s="1480"/>
      <c r="L50" s="1480"/>
      <c r="M50" s="1480"/>
      <c r="N50" s="1480"/>
      <c r="O50" s="1480"/>
      <c r="P50" s="1480"/>
      <c r="Q50" s="1480"/>
      <c r="R50" s="1485"/>
      <c r="S50" s="57"/>
      <c r="T50" s="58"/>
      <c r="U50" s="58"/>
      <c r="V50" s="58"/>
      <c r="W50" s="58"/>
    </row>
    <row r="51" spans="1:23" s="59" customFormat="1" ht="15.75" customHeight="1">
      <c r="A51" s="1474" t="s">
        <v>255</v>
      </c>
      <c r="B51" s="2197" t="s">
        <v>2344</v>
      </c>
      <c r="C51" s="731">
        <v>3</v>
      </c>
      <c r="D51" s="731">
        <v>1</v>
      </c>
      <c r="E51" s="731">
        <v>1</v>
      </c>
      <c r="F51" s="731">
        <v>1.5</v>
      </c>
      <c r="G51" s="731">
        <v>7</v>
      </c>
      <c r="H51" s="731">
        <v>21</v>
      </c>
      <c r="I51" s="1516">
        <v>74.25</v>
      </c>
      <c r="J51" s="1480">
        <f t="shared" si="9"/>
        <v>74.25</v>
      </c>
      <c r="K51" s="1480"/>
      <c r="L51" s="1480"/>
      <c r="M51" s="1480"/>
      <c r="N51" s="1480"/>
      <c r="O51" s="1480"/>
      <c r="P51" s="1480"/>
      <c r="Q51" s="1480"/>
      <c r="R51" s="1485"/>
      <c r="S51" s="57"/>
      <c r="T51" s="58"/>
      <c r="U51" s="58"/>
      <c r="V51" s="58"/>
      <c r="W51" s="58"/>
    </row>
    <row r="52" spans="1:23" s="59" customFormat="1" ht="15.75" customHeight="1">
      <c r="A52" s="1490" t="s">
        <v>256</v>
      </c>
      <c r="B52" s="2198" t="s">
        <v>2345</v>
      </c>
      <c r="C52" s="731">
        <v>3</v>
      </c>
      <c r="D52" s="731">
        <v>1</v>
      </c>
      <c r="E52" s="731">
        <v>1</v>
      </c>
      <c r="F52" s="731">
        <v>1.5</v>
      </c>
      <c r="G52" s="731">
        <v>7</v>
      </c>
      <c r="H52" s="731">
        <v>21</v>
      </c>
      <c r="I52" s="1516">
        <v>74.25</v>
      </c>
      <c r="J52" s="1480">
        <f t="shared" si="9"/>
        <v>74.25</v>
      </c>
      <c r="K52" s="1480"/>
      <c r="L52" s="1480"/>
      <c r="M52" s="1480"/>
      <c r="N52" s="1480"/>
      <c r="O52" s="1480"/>
      <c r="P52" s="1480"/>
      <c r="Q52" s="1480"/>
      <c r="R52" s="1485"/>
      <c r="S52" s="57"/>
      <c r="T52" s="58"/>
      <c r="U52" s="58"/>
      <c r="V52" s="58"/>
      <c r="W52" s="58"/>
    </row>
    <row r="53" spans="1:23" s="59" customFormat="1" ht="15.75" customHeight="1">
      <c r="A53" s="1474" t="s">
        <v>257</v>
      </c>
      <c r="B53" s="2198" t="s">
        <v>2346</v>
      </c>
      <c r="C53" s="731">
        <v>3</v>
      </c>
      <c r="D53" s="731">
        <v>1</v>
      </c>
      <c r="E53" s="731">
        <v>1</v>
      </c>
      <c r="F53" s="731">
        <v>1.5</v>
      </c>
      <c r="G53" s="731">
        <v>7</v>
      </c>
      <c r="H53" s="731">
        <v>21</v>
      </c>
      <c r="I53" s="1516">
        <v>74.25</v>
      </c>
      <c r="J53" s="1480">
        <f t="shared" si="9"/>
        <v>74.25</v>
      </c>
      <c r="K53" s="1480"/>
      <c r="L53" s="1480"/>
      <c r="M53" s="1480"/>
      <c r="N53" s="1480"/>
      <c r="O53" s="1480"/>
      <c r="P53" s="1480"/>
      <c r="Q53" s="1480"/>
      <c r="R53" s="1485"/>
      <c r="S53" s="57"/>
      <c r="T53" s="58"/>
      <c r="U53" s="58"/>
      <c r="V53" s="58"/>
      <c r="W53" s="58"/>
    </row>
    <row r="54" spans="1:23" s="59" customFormat="1" ht="15.75" customHeight="1">
      <c r="A54" s="1490" t="s">
        <v>716</v>
      </c>
      <c r="B54" s="2198" t="s">
        <v>2347</v>
      </c>
      <c r="C54" s="731">
        <v>3</v>
      </c>
      <c r="D54" s="731">
        <v>1</v>
      </c>
      <c r="E54" s="731">
        <v>1</v>
      </c>
      <c r="F54" s="731">
        <v>1.5</v>
      </c>
      <c r="G54" s="731">
        <v>7</v>
      </c>
      <c r="H54" s="731">
        <v>21</v>
      </c>
      <c r="I54" s="1516">
        <v>74.25</v>
      </c>
      <c r="J54" s="1480">
        <f t="shared" si="9"/>
        <v>74.25</v>
      </c>
      <c r="K54" s="1480"/>
      <c r="L54" s="1480"/>
      <c r="M54" s="1480"/>
      <c r="N54" s="1480"/>
      <c r="O54" s="1480"/>
      <c r="P54" s="1480"/>
      <c r="Q54" s="1480"/>
      <c r="R54" s="1485"/>
      <c r="S54" s="57"/>
      <c r="T54" s="58"/>
      <c r="U54" s="58"/>
      <c r="V54" s="58"/>
      <c r="W54" s="58"/>
    </row>
    <row r="55" spans="1:23" s="59" customFormat="1" ht="15.75" customHeight="1">
      <c r="A55" s="1474" t="s">
        <v>717</v>
      </c>
      <c r="B55" s="2198" t="s">
        <v>2348</v>
      </c>
      <c r="C55" s="731">
        <v>3</v>
      </c>
      <c r="D55" s="731">
        <v>1</v>
      </c>
      <c r="E55" s="731">
        <v>1</v>
      </c>
      <c r="F55" s="731">
        <v>1.5</v>
      </c>
      <c r="G55" s="731">
        <v>7</v>
      </c>
      <c r="H55" s="731">
        <v>21</v>
      </c>
      <c r="I55" s="1516">
        <v>74.25</v>
      </c>
      <c r="J55" s="1480">
        <f t="shared" si="9"/>
        <v>74.25</v>
      </c>
      <c r="K55" s="1480"/>
      <c r="L55" s="1480"/>
      <c r="M55" s="1480"/>
      <c r="N55" s="1480"/>
      <c r="O55" s="1480"/>
      <c r="P55" s="1480"/>
      <c r="Q55" s="1480"/>
      <c r="R55" s="1485"/>
      <c r="S55" s="57"/>
      <c r="T55" s="58"/>
      <c r="U55" s="58"/>
      <c r="V55" s="58"/>
      <c r="W55" s="58"/>
    </row>
    <row r="56" spans="1:23" s="59" customFormat="1" ht="25.05" customHeight="1">
      <c r="A56" s="1490" t="s">
        <v>718</v>
      </c>
      <c r="B56" s="1" t="s">
        <v>2349</v>
      </c>
      <c r="C56" s="731">
        <v>3</v>
      </c>
      <c r="D56" s="731">
        <v>1</v>
      </c>
      <c r="E56" s="731">
        <v>1</v>
      </c>
      <c r="F56" s="731">
        <v>1</v>
      </c>
      <c r="G56" s="731">
        <v>7</v>
      </c>
      <c r="H56" s="731">
        <f>C56*D56*E56*F56</f>
        <v>3</v>
      </c>
      <c r="I56" s="1516">
        <f>C56*E56*F56*16.5*1.5</f>
        <v>74.25</v>
      </c>
      <c r="J56" s="2199"/>
      <c r="K56" s="1480">
        <v>74.25</v>
      </c>
      <c r="L56" s="1480"/>
      <c r="M56" s="1480"/>
      <c r="N56" s="1480"/>
      <c r="O56" s="1480"/>
      <c r="P56" s="1480"/>
      <c r="Q56" s="1480"/>
      <c r="R56" s="1485"/>
      <c r="S56" s="57"/>
      <c r="T56" s="58"/>
      <c r="U56" s="58"/>
      <c r="V56" s="58"/>
      <c r="W56" s="58"/>
    </row>
    <row r="57" spans="1:23" s="59" customFormat="1" ht="23.25" customHeight="1">
      <c r="A57" s="1474" t="s">
        <v>721</v>
      </c>
      <c r="B57" s="2" t="s">
        <v>2350</v>
      </c>
      <c r="C57" s="731">
        <v>3</v>
      </c>
      <c r="D57" s="731">
        <v>1</v>
      </c>
      <c r="E57" s="731">
        <v>1</v>
      </c>
      <c r="F57" s="731">
        <v>1</v>
      </c>
      <c r="G57" s="731">
        <v>7</v>
      </c>
      <c r="H57" s="731">
        <f t="shared" ref="H57:H65" si="10">C57*D57*E57*F57</f>
        <v>3</v>
      </c>
      <c r="I57" s="1516">
        <f t="shared" ref="I57:I65" si="11">C57*E57*F57*16.5*1.5</f>
        <v>74.25</v>
      </c>
      <c r="J57" s="1480">
        <v>74.25</v>
      </c>
      <c r="K57" s="1480"/>
      <c r="L57" s="1480"/>
      <c r="M57" s="1480"/>
      <c r="N57" s="1480"/>
      <c r="O57" s="1480"/>
      <c r="P57" s="1480"/>
      <c r="Q57" s="1480"/>
      <c r="R57" s="1485"/>
      <c r="S57" s="57"/>
      <c r="T57" s="58"/>
      <c r="U57" s="58"/>
      <c r="V57" s="58"/>
      <c r="W57" s="58"/>
    </row>
    <row r="58" spans="1:23" s="59" customFormat="1" ht="30" customHeight="1">
      <c r="A58" s="1490" t="s">
        <v>722</v>
      </c>
      <c r="B58" s="1" t="s">
        <v>2351</v>
      </c>
      <c r="C58" s="731">
        <v>3</v>
      </c>
      <c r="D58" s="731">
        <v>1</v>
      </c>
      <c r="E58" s="731">
        <v>1</v>
      </c>
      <c r="F58" s="731">
        <v>1</v>
      </c>
      <c r="G58" s="731">
        <v>7</v>
      </c>
      <c r="H58" s="731">
        <f t="shared" si="10"/>
        <v>3</v>
      </c>
      <c r="I58" s="1516">
        <f t="shared" si="11"/>
        <v>74.25</v>
      </c>
      <c r="J58" s="1480">
        <v>74.25</v>
      </c>
      <c r="K58" s="1480"/>
      <c r="L58" s="1480"/>
      <c r="M58" s="1480"/>
      <c r="N58" s="1480"/>
      <c r="O58" s="1480"/>
      <c r="P58" s="1480"/>
      <c r="Q58" s="1480"/>
      <c r="R58" s="1485"/>
      <c r="S58" s="57"/>
      <c r="T58" s="58"/>
      <c r="U58" s="58"/>
      <c r="V58" s="58"/>
      <c r="W58" s="58"/>
    </row>
    <row r="59" spans="1:23" s="59" customFormat="1" ht="30" customHeight="1">
      <c r="A59" s="1474" t="s">
        <v>723</v>
      </c>
      <c r="B59" s="82" t="s">
        <v>2352</v>
      </c>
      <c r="C59" s="731">
        <v>3</v>
      </c>
      <c r="D59" s="731">
        <v>1</v>
      </c>
      <c r="E59" s="731">
        <v>1</v>
      </c>
      <c r="F59" s="731">
        <v>1</v>
      </c>
      <c r="G59" s="731">
        <v>7</v>
      </c>
      <c r="H59" s="731">
        <f t="shared" si="10"/>
        <v>3</v>
      </c>
      <c r="I59" s="1516">
        <f t="shared" si="11"/>
        <v>74.25</v>
      </c>
      <c r="J59" s="1480">
        <v>74.25</v>
      </c>
      <c r="K59" s="1480"/>
      <c r="L59" s="1480"/>
      <c r="M59" s="1480"/>
      <c r="N59" s="1480"/>
      <c r="O59" s="1480"/>
      <c r="P59" s="1480"/>
      <c r="Q59" s="1480"/>
      <c r="R59" s="1485"/>
      <c r="S59" s="57"/>
      <c r="T59" s="58"/>
      <c r="U59" s="58"/>
      <c r="V59" s="58"/>
      <c r="W59" s="58"/>
    </row>
    <row r="60" spans="1:23" s="59" customFormat="1" ht="15.75" customHeight="1">
      <c r="A60" s="1490" t="s">
        <v>1770</v>
      </c>
      <c r="B60" s="2" t="s">
        <v>2353</v>
      </c>
      <c r="C60" s="731">
        <v>3</v>
      </c>
      <c r="D60" s="731">
        <v>1</v>
      </c>
      <c r="E60" s="731">
        <v>1</v>
      </c>
      <c r="F60" s="731">
        <v>1</v>
      </c>
      <c r="G60" s="731">
        <v>7</v>
      </c>
      <c r="H60" s="731">
        <f t="shared" si="10"/>
        <v>3</v>
      </c>
      <c r="I60" s="1516">
        <f t="shared" si="11"/>
        <v>74.25</v>
      </c>
      <c r="J60" s="1480">
        <v>74.25</v>
      </c>
      <c r="K60" s="1480"/>
      <c r="L60" s="1480"/>
      <c r="M60" s="1480"/>
      <c r="N60" s="1480"/>
      <c r="O60" s="1480"/>
      <c r="P60" s="1480"/>
      <c r="Q60" s="1480"/>
      <c r="R60" s="1485"/>
      <c r="S60" s="57"/>
      <c r="T60" s="58"/>
      <c r="U60" s="58"/>
      <c r="V60" s="58"/>
      <c r="W60" s="58"/>
    </row>
    <row r="61" spans="1:23" s="59" customFormat="1" ht="27" customHeight="1">
      <c r="A61" s="1474" t="s">
        <v>1772</v>
      </c>
      <c r="B61" s="89" t="s">
        <v>2354</v>
      </c>
      <c r="C61" s="731">
        <v>3</v>
      </c>
      <c r="D61" s="731">
        <v>1</v>
      </c>
      <c r="E61" s="731">
        <v>1</v>
      </c>
      <c r="F61" s="731">
        <v>1</v>
      </c>
      <c r="G61" s="731">
        <v>7</v>
      </c>
      <c r="H61" s="731">
        <f t="shared" si="10"/>
        <v>3</v>
      </c>
      <c r="I61" s="1516">
        <f t="shared" si="11"/>
        <v>74.25</v>
      </c>
      <c r="J61" s="1480">
        <v>74.25</v>
      </c>
      <c r="K61" s="1480"/>
      <c r="L61" s="1480"/>
      <c r="M61" s="1480"/>
      <c r="N61" s="1480"/>
      <c r="O61" s="1480"/>
      <c r="P61" s="1480"/>
      <c r="Q61" s="1480"/>
      <c r="R61" s="1485"/>
      <c r="S61" s="57"/>
      <c r="T61" s="58"/>
      <c r="U61" s="58"/>
      <c r="V61" s="58"/>
      <c r="W61" s="58"/>
    </row>
    <row r="62" spans="1:23" s="59" customFormat="1" ht="28.05" customHeight="1">
      <c r="A62" s="1490" t="s">
        <v>1774</v>
      </c>
      <c r="B62" s="89" t="s">
        <v>2355</v>
      </c>
      <c r="C62" s="731">
        <v>3</v>
      </c>
      <c r="D62" s="731">
        <v>1</v>
      </c>
      <c r="E62" s="731">
        <v>1</v>
      </c>
      <c r="F62" s="731">
        <v>1</v>
      </c>
      <c r="G62" s="731">
        <v>7</v>
      </c>
      <c r="H62" s="731">
        <f t="shared" si="10"/>
        <v>3</v>
      </c>
      <c r="I62" s="1516">
        <f t="shared" si="11"/>
        <v>74.25</v>
      </c>
      <c r="J62" s="1480">
        <v>74.25</v>
      </c>
      <c r="K62" s="1480"/>
      <c r="L62" s="1480"/>
      <c r="M62" s="1480"/>
      <c r="N62" s="1480"/>
      <c r="O62" s="1480"/>
      <c r="P62" s="1480"/>
      <c r="Q62" s="1480"/>
      <c r="R62" s="1485"/>
      <c r="S62" s="57"/>
      <c r="T62" s="58"/>
      <c r="U62" s="58"/>
      <c r="V62" s="58"/>
      <c r="W62" s="58"/>
    </row>
    <row r="63" spans="1:23" s="59" customFormat="1" ht="29.25" customHeight="1">
      <c r="A63" s="1474" t="s">
        <v>1776</v>
      </c>
      <c r="B63" s="1" t="s">
        <v>2356</v>
      </c>
      <c r="C63" s="731">
        <v>3</v>
      </c>
      <c r="D63" s="731">
        <v>1</v>
      </c>
      <c r="E63" s="731">
        <v>1</v>
      </c>
      <c r="F63" s="731">
        <v>1</v>
      </c>
      <c r="G63" s="731">
        <v>7</v>
      </c>
      <c r="H63" s="731">
        <f t="shared" si="10"/>
        <v>3</v>
      </c>
      <c r="I63" s="1516">
        <f t="shared" si="11"/>
        <v>74.25</v>
      </c>
      <c r="J63" s="1480">
        <v>74.25</v>
      </c>
      <c r="K63" s="1480"/>
      <c r="L63" s="1480"/>
      <c r="M63" s="1480"/>
      <c r="N63" s="1480"/>
      <c r="O63" s="1480"/>
      <c r="P63" s="1480"/>
      <c r="Q63" s="1480"/>
      <c r="R63" s="1485"/>
      <c r="S63" s="57"/>
      <c r="T63" s="58"/>
      <c r="U63" s="58"/>
      <c r="V63" s="58"/>
      <c r="W63" s="58"/>
    </row>
    <row r="64" spans="1:23" s="59" customFormat="1" ht="26.25" customHeight="1">
      <c r="A64" s="1490" t="s">
        <v>1777</v>
      </c>
      <c r="B64" s="1" t="s">
        <v>2357</v>
      </c>
      <c r="C64" s="731">
        <v>3</v>
      </c>
      <c r="D64" s="731">
        <v>1</v>
      </c>
      <c r="E64" s="731">
        <v>1</v>
      </c>
      <c r="F64" s="731">
        <v>1</v>
      </c>
      <c r="G64" s="731">
        <v>7</v>
      </c>
      <c r="H64" s="731">
        <f t="shared" si="10"/>
        <v>3</v>
      </c>
      <c r="I64" s="1516">
        <f t="shared" si="11"/>
        <v>74.25</v>
      </c>
      <c r="J64" s="2199"/>
      <c r="K64" s="1480">
        <v>74.25</v>
      </c>
      <c r="L64" s="1480"/>
      <c r="M64" s="1480"/>
      <c r="N64" s="1480"/>
      <c r="O64" s="1480"/>
      <c r="P64" s="1480"/>
      <c r="Q64" s="1480"/>
      <c r="R64" s="1485"/>
      <c r="S64" s="57"/>
      <c r="T64" s="58"/>
      <c r="U64" s="58"/>
      <c r="V64" s="58"/>
      <c r="W64" s="58"/>
    </row>
    <row r="65" spans="1:23" s="59" customFormat="1" ht="27" customHeight="1">
      <c r="A65" s="1474" t="s">
        <v>1779</v>
      </c>
      <c r="B65" s="1" t="s">
        <v>2358</v>
      </c>
      <c r="C65" s="731">
        <v>3</v>
      </c>
      <c r="D65" s="731">
        <v>1</v>
      </c>
      <c r="E65" s="731">
        <v>1</v>
      </c>
      <c r="F65" s="731">
        <v>1</v>
      </c>
      <c r="G65" s="731">
        <v>7</v>
      </c>
      <c r="H65" s="731">
        <f t="shared" si="10"/>
        <v>3</v>
      </c>
      <c r="I65" s="1516">
        <f t="shared" si="11"/>
        <v>74.25</v>
      </c>
      <c r="J65" s="2199"/>
      <c r="K65" s="1480">
        <v>74.25</v>
      </c>
      <c r="L65" s="1480"/>
      <c r="M65" s="1480"/>
      <c r="N65" s="1480"/>
      <c r="O65" s="1480"/>
      <c r="P65" s="1480"/>
      <c r="Q65" s="1480"/>
      <c r="R65" s="1485"/>
      <c r="S65" s="57"/>
      <c r="T65" s="58"/>
      <c r="U65" s="58"/>
      <c r="V65" s="58"/>
      <c r="W65" s="58"/>
    </row>
    <row r="66" spans="1:23" s="59" customFormat="1" ht="15.75" customHeight="1">
      <c r="A66" s="1500" t="s">
        <v>258</v>
      </c>
      <c r="B66" s="1501" t="s">
        <v>267</v>
      </c>
      <c r="C66" s="731"/>
      <c r="D66" s="731"/>
      <c r="E66" s="731"/>
      <c r="F66" s="731"/>
      <c r="G66" s="731"/>
      <c r="H66" s="731"/>
      <c r="I66" s="1471">
        <f>SUM(I67:I69)</f>
        <v>1225</v>
      </c>
      <c r="J66" s="1471">
        <f t="shared" ref="J66:K66" si="12">SUM(J67:J69)</f>
        <v>980</v>
      </c>
      <c r="K66" s="1471">
        <f t="shared" si="12"/>
        <v>245</v>
      </c>
      <c r="L66" s="1472"/>
      <c r="M66" s="1480"/>
      <c r="N66" s="1480"/>
      <c r="O66" s="1480"/>
      <c r="P66" s="1480"/>
      <c r="Q66" s="1480"/>
      <c r="R66" s="1485"/>
      <c r="S66" s="57"/>
      <c r="T66" s="58"/>
      <c r="U66" s="58"/>
      <c r="V66" s="58"/>
      <c r="W66" s="58"/>
    </row>
    <row r="67" spans="1:23" s="59" customFormat="1" ht="15.75" customHeight="1">
      <c r="A67" s="1500"/>
      <c r="B67" s="2200" t="s">
        <v>2359</v>
      </c>
      <c r="C67" s="731"/>
      <c r="D67" s="731"/>
      <c r="E67" s="731"/>
      <c r="F67" s="731"/>
      <c r="G67" s="731"/>
      <c r="H67" s="731"/>
      <c r="I67" s="731">
        <v>245</v>
      </c>
      <c r="J67" s="1480">
        <v>175</v>
      </c>
      <c r="K67" s="1480">
        <v>70</v>
      </c>
      <c r="L67" s="1480"/>
      <c r="M67" s="1480"/>
      <c r="N67" s="1480"/>
      <c r="O67" s="1480"/>
      <c r="P67" s="1480"/>
      <c r="Q67" s="1480"/>
      <c r="R67" s="1485"/>
      <c r="S67" s="57"/>
      <c r="T67" s="58"/>
      <c r="U67" s="58"/>
      <c r="V67" s="58"/>
      <c r="W67" s="58"/>
    </row>
    <row r="68" spans="1:23" s="59" customFormat="1" ht="15.75" customHeight="1">
      <c r="A68" s="1503"/>
      <c r="B68" s="2200" t="s">
        <v>2360</v>
      </c>
      <c r="C68" s="731"/>
      <c r="D68" s="731"/>
      <c r="E68" s="731"/>
      <c r="F68" s="731"/>
      <c r="G68" s="731"/>
      <c r="H68" s="731"/>
      <c r="I68" s="731">
        <v>175</v>
      </c>
      <c r="J68" s="1480">
        <v>175</v>
      </c>
      <c r="K68" s="1480"/>
      <c r="L68" s="1480"/>
      <c r="M68" s="1480"/>
      <c r="N68" s="1480"/>
      <c r="O68" s="1480"/>
      <c r="P68" s="1480"/>
      <c r="Q68" s="1480"/>
      <c r="R68" s="1485"/>
      <c r="S68" s="57"/>
      <c r="T68" s="58"/>
      <c r="U68" s="58"/>
      <c r="V68" s="58"/>
      <c r="W68" s="58"/>
    </row>
    <row r="69" spans="1:23" s="59" customFormat="1" ht="15.75" customHeight="1">
      <c r="A69" s="1503"/>
      <c r="B69" s="1502" t="s">
        <v>2361</v>
      </c>
      <c r="C69" s="731"/>
      <c r="D69" s="731"/>
      <c r="E69" s="731"/>
      <c r="F69" s="731"/>
      <c r="G69" s="731"/>
      <c r="H69" s="731"/>
      <c r="I69" s="1516">
        <f>23*35</f>
        <v>805</v>
      </c>
      <c r="J69" s="1480">
        <f>18*35</f>
        <v>630</v>
      </c>
      <c r="K69" s="1480">
        <f>5*35</f>
        <v>175</v>
      </c>
      <c r="L69" s="1480"/>
      <c r="M69" s="1480"/>
      <c r="N69" s="1480"/>
      <c r="O69" s="1480"/>
      <c r="P69" s="1480"/>
      <c r="Q69" s="1480"/>
      <c r="R69" s="1485"/>
      <c r="S69" s="57"/>
      <c r="T69" s="58"/>
      <c r="U69" s="58"/>
      <c r="V69" s="58"/>
      <c r="W69" s="58"/>
    </row>
    <row r="70" spans="1:23" s="2195" customFormat="1" ht="15.75" customHeight="1">
      <c r="A70" s="2185">
        <v>3</v>
      </c>
      <c r="B70" s="2186" t="s">
        <v>268</v>
      </c>
      <c r="C70" s="2201"/>
      <c r="D70" s="2201"/>
      <c r="E70" s="2201"/>
      <c r="F70" s="2201"/>
      <c r="G70" s="2202">
        <f>SUM(G71:G79)</f>
        <v>10</v>
      </c>
      <c r="H70" s="2202">
        <f t="shared" ref="H70:L70" si="13">SUM(H71:H79)</f>
        <v>0</v>
      </c>
      <c r="I70" s="2202">
        <f t="shared" si="13"/>
        <v>550</v>
      </c>
      <c r="J70" s="2202">
        <f t="shared" si="13"/>
        <v>290</v>
      </c>
      <c r="K70" s="2202">
        <f t="shared" si="13"/>
        <v>140</v>
      </c>
      <c r="L70" s="2202">
        <f t="shared" si="13"/>
        <v>120</v>
      </c>
      <c r="M70" s="2203"/>
      <c r="N70" s="2203"/>
      <c r="O70" s="2203"/>
      <c r="P70" s="2203"/>
      <c r="Q70" s="2203"/>
      <c r="R70" s="2204"/>
      <c r="S70" s="2194"/>
      <c r="T70" s="2194"/>
      <c r="U70" s="2194"/>
      <c r="V70" s="2194"/>
      <c r="W70" s="2194"/>
    </row>
    <row r="71" spans="1:23" s="59" customFormat="1" ht="15.75" customHeight="1">
      <c r="A71" s="1467" t="s">
        <v>249</v>
      </c>
      <c r="B71" s="1468" t="s">
        <v>269</v>
      </c>
      <c r="C71" s="731"/>
      <c r="D71" s="731"/>
      <c r="E71" s="731"/>
      <c r="F71" s="731"/>
      <c r="G71" s="731"/>
      <c r="H71" s="731"/>
      <c r="I71" s="1516"/>
      <c r="J71" s="1480"/>
      <c r="K71" s="1480"/>
      <c r="L71" s="1480"/>
      <c r="M71" s="1480"/>
      <c r="N71" s="1480"/>
      <c r="O71" s="1480"/>
      <c r="P71" s="1480"/>
      <c r="Q71" s="1480"/>
      <c r="R71" s="1485"/>
      <c r="S71" s="57"/>
      <c r="T71" s="58"/>
      <c r="U71" s="58"/>
      <c r="V71" s="58"/>
      <c r="W71" s="58"/>
    </row>
    <row r="72" spans="1:23" s="59" customFormat="1" ht="15.75" customHeight="1">
      <c r="A72" s="1490" t="s">
        <v>251</v>
      </c>
      <c r="B72" s="1475" t="s">
        <v>252</v>
      </c>
      <c r="C72" s="731"/>
      <c r="D72" s="731"/>
      <c r="E72" s="731"/>
      <c r="F72" s="731"/>
      <c r="G72" s="731"/>
      <c r="H72" s="731"/>
      <c r="I72" s="1516"/>
      <c r="J72" s="1480"/>
      <c r="K72" s="1480"/>
      <c r="L72" s="1480"/>
      <c r="M72" s="1480"/>
      <c r="N72" s="1480"/>
      <c r="O72" s="1480"/>
      <c r="P72" s="1480"/>
      <c r="Q72" s="1480"/>
      <c r="R72" s="1485"/>
      <c r="S72" s="57"/>
      <c r="T72" s="58"/>
      <c r="U72" s="58"/>
      <c r="V72" s="58"/>
      <c r="W72" s="58"/>
    </row>
    <row r="73" spans="1:23" s="59" customFormat="1" ht="15.75" customHeight="1">
      <c r="A73" s="1474" t="s">
        <v>253</v>
      </c>
      <c r="B73" s="1475" t="s">
        <v>252</v>
      </c>
      <c r="C73" s="731"/>
      <c r="D73" s="731"/>
      <c r="E73" s="731"/>
      <c r="F73" s="731"/>
      <c r="G73" s="731"/>
      <c r="H73" s="731"/>
      <c r="I73" s="1516"/>
      <c r="J73" s="1480"/>
      <c r="K73" s="1480"/>
      <c r="L73" s="1480"/>
      <c r="M73" s="1480"/>
      <c r="N73" s="1480"/>
      <c r="O73" s="1480"/>
      <c r="P73" s="1480"/>
      <c r="Q73" s="1480"/>
      <c r="R73" s="1485"/>
      <c r="S73" s="57"/>
      <c r="T73" s="58"/>
      <c r="U73" s="58"/>
      <c r="V73" s="58"/>
      <c r="W73" s="58"/>
    </row>
    <row r="74" spans="1:23" s="59" customFormat="1" ht="15.75" customHeight="1">
      <c r="A74" s="1522" t="s">
        <v>258</v>
      </c>
      <c r="B74" s="1501" t="s">
        <v>270</v>
      </c>
      <c r="C74" s="731"/>
      <c r="D74" s="731"/>
      <c r="E74" s="731"/>
      <c r="F74" s="731"/>
      <c r="G74" s="731"/>
      <c r="H74" s="731"/>
      <c r="I74" s="1516"/>
      <c r="J74" s="1480"/>
      <c r="K74" s="1480"/>
      <c r="L74" s="1480"/>
      <c r="M74" s="1480"/>
      <c r="N74" s="1480"/>
      <c r="O74" s="1480"/>
      <c r="P74" s="1480"/>
      <c r="Q74" s="1480"/>
      <c r="R74" s="1485"/>
      <c r="S74" s="57"/>
      <c r="T74" s="58"/>
      <c r="U74" s="58"/>
      <c r="V74" s="58"/>
      <c r="W74" s="58"/>
    </row>
    <row r="75" spans="1:23" s="59" customFormat="1" ht="15.75" customHeight="1">
      <c r="A75" s="1503"/>
      <c r="B75" s="1787" t="s">
        <v>2362</v>
      </c>
      <c r="C75" s="731"/>
      <c r="D75" s="731"/>
      <c r="E75" s="731"/>
      <c r="F75" s="731"/>
      <c r="G75" s="731">
        <v>2</v>
      </c>
      <c r="H75" s="731"/>
      <c r="I75" s="1516">
        <v>120</v>
      </c>
      <c r="J75" s="1480">
        <v>60</v>
      </c>
      <c r="K75" s="1480"/>
      <c r="L75" s="1480">
        <v>60</v>
      </c>
      <c r="M75" s="1480"/>
      <c r="N75" s="1480"/>
      <c r="O75" s="1480"/>
      <c r="P75" s="1480"/>
      <c r="Q75" s="1480"/>
      <c r="R75" s="1485"/>
      <c r="S75" s="57"/>
      <c r="T75" s="58"/>
      <c r="U75" s="58"/>
      <c r="V75" s="58"/>
      <c r="W75" s="58"/>
    </row>
    <row r="76" spans="1:23" s="59" customFormat="1" ht="15.75" customHeight="1">
      <c r="A76" s="1503"/>
      <c r="B76" s="1502" t="s">
        <v>2363</v>
      </c>
      <c r="C76" s="731"/>
      <c r="D76" s="731"/>
      <c r="E76" s="731"/>
      <c r="F76" s="731"/>
      <c r="G76" s="731">
        <v>3</v>
      </c>
      <c r="H76" s="731"/>
      <c r="I76" s="1516">
        <f>9*20</f>
        <v>180</v>
      </c>
      <c r="J76" s="1480">
        <v>90</v>
      </c>
      <c r="K76" s="1480">
        <v>90</v>
      </c>
      <c r="L76" s="1480"/>
      <c r="M76" s="1480"/>
      <c r="N76" s="1480"/>
      <c r="O76" s="1480"/>
      <c r="P76" s="1480"/>
      <c r="Q76" s="1480"/>
      <c r="R76" s="1485"/>
      <c r="S76" s="57"/>
      <c r="T76" s="58"/>
      <c r="U76" s="58"/>
      <c r="V76" s="58"/>
      <c r="W76" s="58"/>
    </row>
    <row r="77" spans="1:23" s="59" customFormat="1" ht="21.75" customHeight="1">
      <c r="A77" s="1522" t="s">
        <v>271</v>
      </c>
      <c r="B77" s="1501" t="s">
        <v>272</v>
      </c>
      <c r="C77" s="731"/>
      <c r="D77" s="731"/>
      <c r="E77" s="731"/>
      <c r="F77" s="731"/>
      <c r="G77" s="731"/>
      <c r="H77" s="731"/>
      <c r="I77" s="1516"/>
      <c r="J77" s="1480"/>
      <c r="K77" s="1480"/>
      <c r="L77" s="1480"/>
      <c r="M77" s="1480"/>
      <c r="N77" s="1480"/>
      <c r="O77" s="1480"/>
      <c r="P77" s="1480"/>
      <c r="Q77" s="1480"/>
      <c r="R77" s="1485"/>
      <c r="S77" s="57"/>
      <c r="T77" s="58"/>
      <c r="U77" s="58"/>
      <c r="V77" s="58"/>
      <c r="W77" s="58"/>
    </row>
    <row r="78" spans="1:23" s="59" customFormat="1" ht="15.75" customHeight="1">
      <c r="A78" s="1503"/>
      <c r="B78" s="1502" t="s">
        <v>2364</v>
      </c>
      <c r="C78" s="731"/>
      <c r="D78" s="731"/>
      <c r="E78" s="731"/>
      <c r="F78" s="731"/>
      <c r="G78" s="731">
        <v>2</v>
      </c>
      <c r="H78" s="731"/>
      <c r="I78" s="1516">
        <v>100</v>
      </c>
      <c r="J78" s="1480">
        <v>40</v>
      </c>
      <c r="K78" s="1480"/>
      <c r="L78" s="1480">
        <v>60</v>
      </c>
      <c r="M78" s="1480"/>
      <c r="N78" s="1480"/>
      <c r="O78" s="1480"/>
      <c r="P78" s="1480"/>
      <c r="Q78" s="1480"/>
      <c r="R78" s="1485"/>
      <c r="S78" s="57"/>
      <c r="T78" s="58"/>
      <c r="U78" s="58"/>
      <c r="V78" s="58"/>
      <c r="W78" s="58"/>
    </row>
    <row r="79" spans="1:23" s="59" customFormat="1" ht="15.75" customHeight="1">
      <c r="A79" s="1503"/>
      <c r="B79" s="1502" t="s">
        <v>2365</v>
      </c>
      <c r="C79" s="731"/>
      <c r="D79" s="731"/>
      <c r="E79" s="731"/>
      <c r="F79" s="731"/>
      <c r="G79" s="731">
        <v>3</v>
      </c>
      <c r="H79" s="731"/>
      <c r="I79" s="1516">
        <f>50*3</f>
        <v>150</v>
      </c>
      <c r="J79" s="1480">
        <v>100</v>
      </c>
      <c r="K79" s="1480">
        <v>50</v>
      </c>
      <c r="L79" s="1480"/>
      <c r="M79" s="1480"/>
      <c r="N79" s="1480"/>
      <c r="O79" s="1480"/>
      <c r="P79" s="1480"/>
      <c r="Q79" s="1480"/>
      <c r="R79" s="1485"/>
      <c r="S79" s="57"/>
      <c r="T79" s="58"/>
      <c r="U79" s="58"/>
      <c r="V79" s="58"/>
      <c r="W79" s="58"/>
    </row>
    <row r="80" spans="1:23" s="2209" customFormat="1" ht="36" customHeight="1">
      <c r="A80" s="2179" t="s">
        <v>104</v>
      </c>
      <c r="B80" s="2205" t="s">
        <v>273</v>
      </c>
      <c r="C80" s="2206">
        <f>C81+C103</f>
        <v>45</v>
      </c>
      <c r="D80" s="2206">
        <f t="shared" ref="D80:R80" si="14">D81+D103</f>
        <v>10</v>
      </c>
      <c r="E80" s="2206">
        <f t="shared" si="14"/>
        <v>10</v>
      </c>
      <c r="F80" s="2206">
        <f t="shared" si="14"/>
        <v>10</v>
      </c>
      <c r="G80" s="2206">
        <f t="shared" si="14"/>
        <v>200</v>
      </c>
      <c r="H80" s="2206">
        <f t="shared" si="14"/>
        <v>900</v>
      </c>
      <c r="I80" s="2206">
        <f t="shared" si="14"/>
        <v>742.5</v>
      </c>
      <c r="J80" s="2206">
        <f t="shared" si="14"/>
        <v>742.5</v>
      </c>
      <c r="K80" s="2206">
        <f t="shared" si="14"/>
        <v>0</v>
      </c>
      <c r="L80" s="2206">
        <f t="shared" si="14"/>
        <v>0</v>
      </c>
      <c r="M80" s="2206">
        <f t="shared" si="14"/>
        <v>0</v>
      </c>
      <c r="N80" s="2206">
        <f t="shared" si="14"/>
        <v>0</v>
      </c>
      <c r="O80" s="2206">
        <f t="shared" si="14"/>
        <v>0</v>
      </c>
      <c r="P80" s="2206">
        <f t="shared" si="14"/>
        <v>0</v>
      </c>
      <c r="Q80" s="2206">
        <f t="shared" si="14"/>
        <v>0</v>
      </c>
      <c r="R80" s="2206">
        <f t="shared" si="14"/>
        <v>0</v>
      </c>
      <c r="S80" s="2207"/>
      <c r="T80" s="2208"/>
      <c r="U80" s="2208"/>
      <c r="V80" s="2208"/>
      <c r="W80" s="2208"/>
    </row>
    <row r="81" spans="1:23" s="59" customFormat="1" ht="15.75" customHeight="1">
      <c r="A81" s="1462">
        <v>1</v>
      </c>
      <c r="B81" s="2210" t="s">
        <v>2366</v>
      </c>
      <c r="C81" s="1516">
        <f>C82+C93</f>
        <v>45</v>
      </c>
      <c r="D81" s="1516">
        <f t="shared" ref="D81:R81" si="15">D82+D93</f>
        <v>10</v>
      </c>
      <c r="E81" s="1516">
        <f t="shared" si="15"/>
        <v>10</v>
      </c>
      <c r="F81" s="1516">
        <f t="shared" si="15"/>
        <v>10</v>
      </c>
      <c r="G81" s="1516">
        <f t="shared" si="15"/>
        <v>200</v>
      </c>
      <c r="H81" s="1516">
        <f t="shared" si="15"/>
        <v>900</v>
      </c>
      <c r="I81" s="1516">
        <f t="shared" si="15"/>
        <v>742.5</v>
      </c>
      <c r="J81" s="1516">
        <f t="shared" si="15"/>
        <v>742.5</v>
      </c>
      <c r="K81" s="1516">
        <f t="shared" si="15"/>
        <v>0</v>
      </c>
      <c r="L81" s="1516">
        <f t="shared" si="15"/>
        <v>0</v>
      </c>
      <c r="M81" s="1516">
        <f t="shared" si="15"/>
        <v>0</v>
      </c>
      <c r="N81" s="1516">
        <f t="shared" si="15"/>
        <v>0</v>
      </c>
      <c r="O81" s="1516">
        <f t="shared" si="15"/>
        <v>0</v>
      </c>
      <c r="P81" s="1516">
        <f t="shared" si="15"/>
        <v>0</v>
      </c>
      <c r="Q81" s="1516">
        <f t="shared" si="15"/>
        <v>0</v>
      </c>
      <c r="R81" s="1516">
        <f t="shared" si="15"/>
        <v>0</v>
      </c>
      <c r="S81" s="57"/>
      <c r="T81" s="58"/>
      <c r="U81" s="58"/>
      <c r="V81" s="58"/>
      <c r="W81" s="58"/>
    </row>
    <row r="82" spans="1:23" s="59" customFormat="1" ht="15.75" customHeight="1">
      <c r="A82" s="1462" t="s">
        <v>249</v>
      </c>
      <c r="B82" s="1468" t="s">
        <v>275</v>
      </c>
      <c r="C82" s="1471">
        <f>SUM(C83:C92)</f>
        <v>45</v>
      </c>
      <c r="D82" s="1471">
        <f t="shared" ref="D82:R82" si="16">SUM(D83:D92)</f>
        <v>10</v>
      </c>
      <c r="E82" s="1471">
        <f t="shared" si="16"/>
        <v>10</v>
      </c>
      <c r="F82" s="1471">
        <f t="shared" si="16"/>
        <v>10</v>
      </c>
      <c r="G82" s="1471">
        <f t="shared" si="16"/>
        <v>200</v>
      </c>
      <c r="H82" s="1471">
        <f t="shared" si="16"/>
        <v>900</v>
      </c>
      <c r="I82" s="1471">
        <f t="shared" si="16"/>
        <v>742.5</v>
      </c>
      <c r="J82" s="1471">
        <f t="shared" si="16"/>
        <v>742.5</v>
      </c>
      <c r="K82" s="1471">
        <f t="shared" si="16"/>
        <v>0</v>
      </c>
      <c r="L82" s="1471">
        <f t="shared" si="16"/>
        <v>0</v>
      </c>
      <c r="M82" s="1471">
        <f t="shared" si="16"/>
        <v>0</v>
      </c>
      <c r="N82" s="1471">
        <f t="shared" si="16"/>
        <v>0</v>
      </c>
      <c r="O82" s="1471">
        <f t="shared" si="16"/>
        <v>0</v>
      </c>
      <c r="P82" s="1471">
        <f t="shared" si="16"/>
        <v>0</v>
      </c>
      <c r="Q82" s="1471">
        <f t="shared" si="16"/>
        <v>0</v>
      </c>
      <c r="R82" s="1471">
        <f t="shared" si="16"/>
        <v>0</v>
      </c>
      <c r="S82" s="57"/>
      <c r="T82" s="58"/>
      <c r="U82" s="58"/>
      <c r="V82" s="58"/>
      <c r="W82" s="58"/>
    </row>
    <row r="83" spans="1:23" s="59" customFormat="1" ht="15.75" customHeight="1">
      <c r="A83" s="1527" t="s">
        <v>251</v>
      </c>
      <c r="B83" s="1777" t="s">
        <v>2367</v>
      </c>
      <c r="C83" s="1516">
        <v>5</v>
      </c>
      <c r="D83" s="1516">
        <v>1</v>
      </c>
      <c r="E83" s="1516">
        <v>1</v>
      </c>
      <c r="F83" s="1516">
        <v>1</v>
      </c>
      <c r="G83" s="1516">
        <v>20</v>
      </c>
      <c r="H83" s="1516">
        <v>100</v>
      </c>
      <c r="I83" s="1954">
        <v>82.5</v>
      </c>
      <c r="J83" s="1480">
        <f>I83</f>
        <v>82.5</v>
      </c>
      <c r="K83" s="1480"/>
      <c r="L83" s="1480"/>
      <c r="M83" s="1480"/>
      <c r="N83" s="1480"/>
      <c r="O83" s="1480"/>
      <c r="P83" s="1480"/>
      <c r="Q83" s="1480"/>
      <c r="R83" s="1485"/>
      <c r="S83" s="57"/>
      <c r="T83" s="58"/>
      <c r="U83" s="58"/>
      <c r="V83" s="58"/>
      <c r="W83" s="58"/>
    </row>
    <row r="84" spans="1:23" s="59" customFormat="1" ht="15.75" customHeight="1">
      <c r="A84" s="1528" t="s">
        <v>253</v>
      </c>
      <c r="B84" s="1777" t="s">
        <v>2368</v>
      </c>
      <c r="C84" s="1516">
        <v>5</v>
      </c>
      <c r="D84" s="1516">
        <v>1</v>
      </c>
      <c r="E84" s="1516">
        <v>1</v>
      </c>
      <c r="F84" s="1516">
        <v>1</v>
      </c>
      <c r="G84" s="1516">
        <v>20</v>
      </c>
      <c r="H84" s="1516">
        <v>100</v>
      </c>
      <c r="I84" s="1954">
        <v>82.5</v>
      </c>
      <c r="J84" s="1480">
        <f t="shared" ref="J84:J85" si="17">I84</f>
        <v>82.5</v>
      </c>
      <c r="K84" s="1480"/>
      <c r="L84" s="1480"/>
      <c r="M84" s="1480"/>
      <c r="N84" s="1480"/>
      <c r="O84" s="1480"/>
      <c r="P84" s="1480"/>
      <c r="Q84" s="1480"/>
      <c r="R84" s="1485"/>
      <c r="S84" s="57"/>
      <c r="T84" s="58"/>
      <c r="U84" s="58"/>
      <c r="V84" s="58"/>
      <c r="W84" s="58"/>
    </row>
    <row r="85" spans="1:23" s="59" customFormat="1" ht="15.75" customHeight="1">
      <c r="A85" s="1527" t="s">
        <v>254</v>
      </c>
      <c r="B85" s="1777" t="s">
        <v>2369</v>
      </c>
      <c r="C85" s="1516">
        <v>5</v>
      </c>
      <c r="D85" s="1516">
        <v>1</v>
      </c>
      <c r="E85" s="1516">
        <v>1</v>
      </c>
      <c r="F85" s="1516">
        <v>1</v>
      </c>
      <c r="G85" s="1516">
        <v>20</v>
      </c>
      <c r="H85" s="1516">
        <v>100</v>
      </c>
      <c r="I85" s="1954">
        <v>82.5</v>
      </c>
      <c r="J85" s="1480">
        <f t="shared" si="17"/>
        <v>82.5</v>
      </c>
      <c r="K85" s="1480"/>
      <c r="L85" s="1480"/>
      <c r="M85" s="1480"/>
      <c r="N85" s="1480"/>
      <c r="O85" s="1480"/>
      <c r="P85" s="1480"/>
      <c r="Q85" s="1480"/>
      <c r="R85" s="1485"/>
      <c r="S85" s="57"/>
      <c r="T85" s="58"/>
      <c r="U85" s="58"/>
      <c r="V85" s="58"/>
      <c r="W85" s="58"/>
    </row>
    <row r="86" spans="1:23" s="59" customFormat="1" ht="15.75" customHeight="1">
      <c r="A86" s="1528" t="s">
        <v>255</v>
      </c>
      <c r="B86" s="1475" t="s">
        <v>2370</v>
      </c>
      <c r="C86" s="1516">
        <v>5</v>
      </c>
      <c r="D86" s="1516">
        <v>1</v>
      </c>
      <c r="E86" s="1516">
        <v>1</v>
      </c>
      <c r="F86" s="1516">
        <v>1</v>
      </c>
      <c r="G86" s="1516">
        <v>20</v>
      </c>
      <c r="H86" s="1516">
        <f>C86*D86*G86</f>
        <v>100</v>
      </c>
      <c r="I86" s="1516">
        <f>C86*E86*F86*16.5</f>
        <v>82.5</v>
      </c>
      <c r="J86" s="1480">
        <f>C86*E86*F86*16.5</f>
        <v>82.5</v>
      </c>
      <c r="K86" s="1480">
        <v>0</v>
      </c>
      <c r="L86" s="1480">
        <v>0</v>
      </c>
      <c r="M86" s="1480"/>
      <c r="N86" s="1480"/>
      <c r="O86" s="1480"/>
      <c r="P86" s="1480"/>
      <c r="Q86" s="1480"/>
      <c r="R86" s="1485"/>
      <c r="S86" s="57"/>
      <c r="T86" s="58"/>
      <c r="U86" s="58"/>
      <c r="V86" s="58"/>
      <c r="W86" s="58"/>
    </row>
    <row r="87" spans="1:23" s="59" customFormat="1" ht="15.75" customHeight="1">
      <c r="A87" s="1527" t="s">
        <v>256</v>
      </c>
      <c r="B87" s="1475" t="s">
        <v>2371</v>
      </c>
      <c r="C87" s="1516">
        <v>3</v>
      </c>
      <c r="D87" s="1516">
        <v>1</v>
      </c>
      <c r="E87" s="1516">
        <v>1</v>
      </c>
      <c r="F87" s="1516">
        <v>1</v>
      </c>
      <c r="G87" s="1516">
        <v>20</v>
      </c>
      <c r="H87" s="1516">
        <f t="shared" ref="H87:H92" si="18">C87*D87*G87</f>
        <v>60</v>
      </c>
      <c r="I87" s="1516">
        <f t="shared" ref="I87:I92" si="19">C87*E87*F87*16.5</f>
        <v>49.5</v>
      </c>
      <c r="J87" s="1480">
        <f t="shared" ref="J87:J92" si="20">C87*E87*F87*16.5</f>
        <v>49.5</v>
      </c>
      <c r="K87" s="1480">
        <v>0</v>
      </c>
      <c r="L87" s="1480">
        <v>0</v>
      </c>
      <c r="M87" s="1480"/>
      <c r="N87" s="1480"/>
      <c r="O87" s="1480"/>
      <c r="P87" s="1480"/>
      <c r="Q87" s="1480"/>
      <c r="R87" s="1485"/>
      <c r="S87" s="57"/>
      <c r="T87" s="58"/>
      <c r="U87" s="58"/>
      <c r="V87" s="58"/>
      <c r="W87" s="58"/>
    </row>
    <row r="88" spans="1:23" s="59" customFormat="1" ht="15.75" customHeight="1">
      <c r="A88" s="1528" t="s">
        <v>257</v>
      </c>
      <c r="B88" s="1475" t="s">
        <v>2372</v>
      </c>
      <c r="C88" s="1516">
        <v>4</v>
      </c>
      <c r="D88" s="1516">
        <v>1</v>
      </c>
      <c r="E88" s="1516">
        <v>1</v>
      </c>
      <c r="F88" s="1516">
        <v>1</v>
      </c>
      <c r="G88" s="1516">
        <v>20</v>
      </c>
      <c r="H88" s="1516">
        <f t="shared" si="18"/>
        <v>80</v>
      </c>
      <c r="I88" s="1516">
        <f t="shared" si="19"/>
        <v>66</v>
      </c>
      <c r="J88" s="1480">
        <f t="shared" si="20"/>
        <v>66</v>
      </c>
      <c r="K88" s="1480">
        <v>0</v>
      </c>
      <c r="L88" s="1480">
        <v>0</v>
      </c>
      <c r="M88" s="1480"/>
      <c r="N88" s="1480"/>
      <c r="O88" s="1480"/>
      <c r="P88" s="1480"/>
      <c r="Q88" s="1480"/>
      <c r="R88" s="1485"/>
      <c r="S88" s="57"/>
      <c r="T88" s="58"/>
      <c r="U88" s="58"/>
      <c r="V88" s="58"/>
      <c r="W88" s="58"/>
    </row>
    <row r="89" spans="1:23" s="59" customFormat="1" ht="15.75" customHeight="1">
      <c r="A89" s="1527" t="s">
        <v>716</v>
      </c>
      <c r="B89" s="1475" t="s">
        <v>2373</v>
      </c>
      <c r="C89" s="1516">
        <v>5</v>
      </c>
      <c r="D89" s="1516">
        <v>1</v>
      </c>
      <c r="E89" s="1516">
        <v>1</v>
      </c>
      <c r="F89" s="1516">
        <v>1</v>
      </c>
      <c r="G89" s="1516">
        <v>20</v>
      </c>
      <c r="H89" s="1516">
        <f t="shared" si="18"/>
        <v>100</v>
      </c>
      <c r="I89" s="1516">
        <f t="shared" si="19"/>
        <v>82.5</v>
      </c>
      <c r="J89" s="1480">
        <f t="shared" si="20"/>
        <v>82.5</v>
      </c>
      <c r="K89" s="1480">
        <v>0</v>
      </c>
      <c r="L89" s="1480">
        <v>0</v>
      </c>
      <c r="M89" s="1480"/>
      <c r="N89" s="1480"/>
      <c r="O89" s="1480"/>
      <c r="P89" s="1480"/>
      <c r="Q89" s="1480"/>
      <c r="R89" s="1485"/>
      <c r="S89" s="57"/>
      <c r="T89" s="58"/>
      <c r="U89" s="58"/>
      <c r="V89" s="58"/>
      <c r="W89" s="58"/>
    </row>
    <row r="90" spans="1:23" s="59" customFormat="1" ht="15.75" customHeight="1">
      <c r="A90" s="1528" t="s">
        <v>717</v>
      </c>
      <c r="B90" s="1475" t="s">
        <v>2374</v>
      </c>
      <c r="C90" s="1516">
        <v>4</v>
      </c>
      <c r="D90" s="1516">
        <v>1</v>
      </c>
      <c r="E90" s="1516">
        <v>1</v>
      </c>
      <c r="F90" s="1516">
        <v>1</v>
      </c>
      <c r="G90" s="1516">
        <v>20</v>
      </c>
      <c r="H90" s="1516">
        <f t="shared" si="18"/>
        <v>80</v>
      </c>
      <c r="I90" s="1516">
        <f t="shared" si="19"/>
        <v>66</v>
      </c>
      <c r="J90" s="1480">
        <f t="shared" si="20"/>
        <v>66</v>
      </c>
      <c r="K90" s="1480">
        <v>0</v>
      </c>
      <c r="L90" s="1480">
        <v>0</v>
      </c>
      <c r="M90" s="1480"/>
      <c r="N90" s="1480"/>
      <c r="O90" s="1480"/>
      <c r="P90" s="1480"/>
      <c r="Q90" s="1480"/>
      <c r="R90" s="1485"/>
      <c r="S90" s="57"/>
      <c r="T90" s="58"/>
      <c r="U90" s="58"/>
      <c r="V90" s="58"/>
      <c r="W90" s="58"/>
    </row>
    <row r="91" spans="1:23" s="59" customFormat="1" ht="15.75" customHeight="1">
      <c r="A91" s="1527" t="s">
        <v>718</v>
      </c>
      <c r="B91" s="1475" t="s">
        <v>2375</v>
      </c>
      <c r="C91" s="1516">
        <v>5</v>
      </c>
      <c r="D91" s="1516">
        <v>1</v>
      </c>
      <c r="E91" s="1516">
        <v>1</v>
      </c>
      <c r="F91" s="1516">
        <v>1</v>
      </c>
      <c r="G91" s="1516">
        <v>20</v>
      </c>
      <c r="H91" s="1516">
        <f t="shared" si="18"/>
        <v>100</v>
      </c>
      <c r="I91" s="1516">
        <f t="shared" si="19"/>
        <v>82.5</v>
      </c>
      <c r="J91" s="1480">
        <f t="shared" si="20"/>
        <v>82.5</v>
      </c>
      <c r="K91" s="1480">
        <v>0</v>
      </c>
      <c r="L91" s="1480">
        <v>0</v>
      </c>
      <c r="M91" s="1480"/>
      <c r="N91" s="1480"/>
      <c r="O91" s="1480"/>
      <c r="P91" s="1480"/>
      <c r="Q91" s="1480"/>
      <c r="R91" s="1485"/>
      <c r="S91" s="57"/>
      <c r="T91" s="58"/>
      <c r="U91" s="58"/>
      <c r="V91" s="58"/>
      <c r="W91" s="58"/>
    </row>
    <row r="92" spans="1:23" s="59" customFormat="1" ht="15.75" customHeight="1">
      <c r="A92" s="1528" t="s">
        <v>721</v>
      </c>
      <c r="B92" s="1475" t="s">
        <v>2376</v>
      </c>
      <c r="C92" s="1516">
        <v>4</v>
      </c>
      <c r="D92" s="1516">
        <v>1</v>
      </c>
      <c r="E92" s="1516">
        <v>1</v>
      </c>
      <c r="F92" s="1516">
        <v>1</v>
      </c>
      <c r="G92" s="1516">
        <v>20</v>
      </c>
      <c r="H92" s="1516">
        <f t="shared" si="18"/>
        <v>80</v>
      </c>
      <c r="I92" s="1516">
        <f t="shared" si="19"/>
        <v>66</v>
      </c>
      <c r="J92" s="1480">
        <f t="shared" si="20"/>
        <v>66</v>
      </c>
      <c r="K92" s="1480">
        <v>0</v>
      </c>
      <c r="L92" s="1480">
        <v>0</v>
      </c>
      <c r="M92" s="1480"/>
      <c r="N92" s="1480"/>
      <c r="O92" s="1480"/>
      <c r="P92" s="1480"/>
      <c r="Q92" s="1480"/>
      <c r="R92" s="1485"/>
      <c r="S92" s="57"/>
      <c r="T92" s="58"/>
      <c r="U92" s="58"/>
      <c r="V92" s="58"/>
      <c r="W92" s="58"/>
    </row>
    <row r="93" spans="1:23" s="59" customFormat="1" ht="15.75" customHeight="1">
      <c r="A93" s="1500" t="s">
        <v>258</v>
      </c>
      <c r="B93" s="1501" t="s">
        <v>276</v>
      </c>
      <c r="C93" s="1516">
        <v>0</v>
      </c>
      <c r="D93" s="1516">
        <v>0</v>
      </c>
      <c r="E93" s="1516">
        <v>0</v>
      </c>
      <c r="F93" s="1516">
        <v>0</v>
      </c>
      <c r="G93" s="1516">
        <v>0</v>
      </c>
      <c r="H93" s="1516">
        <v>0</v>
      </c>
      <c r="I93" s="1516">
        <v>0</v>
      </c>
      <c r="J93" s="1516">
        <v>0</v>
      </c>
      <c r="K93" s="1516">
        <v>0</v>
      </c>
      <c r="L93" s="1516">
        <v>0</v>
      </c>
      <c r="M93" s="1516">
        <v>0</v>
      </c>
      <c r="N93" s="1516">
        <v>0</v>
      </c>
      <c r="O93" s="1516">
        <v>0</v>
      </c>
      <c r="P93" s="1516">
        <v>0</v>
      </c>
      <c r="Q93" s="1516">
        <v>0</v>
      </c>
      <c r="R93" s="1516">
        <v>0</v>
      </c>
      <c r="S93" s="57"/>
      <c r="T93" s="58"/>
      <c r="U93" s="58"/>
      <c r="V93" s="58"/>
      <c r="W93" s="58"/>
    </row>
    <row r="94" spans="1:23" s="59" customFormat="1" ht="15.75" customHeight="1">
      <c r="A94" s="1488" t="s">
        <v>260</v>
      </c>
      <c r="B94" s="1502"/>
      <c r="C94" s="1471"/>
      <c r="D94" s="1471"/>
      <c r="E94" s="1471"/>
      <c r="F94" s="1471"/>
      <c r="G94" s="1471"/>
      <c r="H94" s="1471"/>
      <c r="I94" s="1516"/>
      <c r="J94" s="1480"/>
      <c r="K94" s="1480"/>
      <c r="L94" s="1480"/>
      <c r="M94" s="1480"/>
      <c r="N94" s="1480"/>
      <c r="O94" s="1480"/>
      <c r="P94" s="1480"/>
      <c r="Q94" s="1480"/>
      <c r="R94" s="1485"/>
      <c r="S94" s="57"/>
      <c r="T94" s="58"/>
      <c r="U94" s="58"/>
      <c r="V94" s="58"/>
      <c r="W94" s="58"/>
    </row>
    <row r="95" spans="1:23" s="59" customFormat="1" ht="15.75" hidden="1" customHeight="1">
      <c r="A95" s="1462">
        <v>2</v>
      </c>
      <c r="B95" s="1463" t="s">
        <v>277</v>
      </c>
      <c r="C95" s="1516"/>
      <c r="D95" s="1516"/>
      <c r="E95" s="1516"/>
      <c r="F95" s="1516"/>
      <c r="G95" s="1516"/>
      <c r="H95" s="1516"/>
      <c r="I95" s="1516"/>
      <c r="J95" s="1480"/>
      <c r="K95" s="1480"/>
      <c r="L95" s="1480"/>
      <c r="M95" s="1480"/>
      <c r="N95" s="1480"/>
      <c r="O95" s="1480"/>
      <c r="P95" s="1480"/>
      <c r="Q95" s="1480"/>
      <c r="R95" s="1485"/>
      <c r="S95" s="57"/>
      <c r="T95" s="58"/>
      <c r="U95" s="58"/>
      <c r="V95" s="58"/>
      <c r="W95" s="58"/>
    </row>
    <row r="96" spans="1:23" s="59" customFormat="1" ht="15.75" hidden="1" customHeight="1">
      <c r="A96" s="1462" t="s">
        <v>249</v>
      </c>
      <c r="B96" s="1468" t="s">
        <v>278</v>
      </c>
      <c r="C96" s="1516"/>
      <c r="D96" s="1516"/>
      <c r="E96" s="1516"/>
      <c r="F96" s="1516"/>
      <c r="G96" s="1516"/>
      <c r="H96" s="1516"/>
      <c r="I96" s="1516"/>
      <c r="J96" s="1480"/>
      <c r="K96" s="1480"/>
      <c r="L96" s="1480"/>
      <c r="M96" s="1480"/>
      <c r="N96" s="1480"/>
      <c r="O96" s="1480"/>
      <c r="P96" s="1480"/>
      <c r="Q96" s="1480"/>
      <c r="R96" s="1485"/>
      <c r="S96" s="57"/>
      <c r="T96" s="58"/>
      <c r="U96" s="58"/>
      <c r="V96" s="58"/>
      <c r="W96" s="58"/>
    </row>
    <row r="97" spans="1:23" s="59" customFormat="1" ht="15.75" hidden="1" customHeight="1">
      <c r="A97" s="1527" t="s">
        <v>251</v>
      </c>
      <c r="B97" s="1475" t="s">
        <v>252</v>
      </c>
      <c r="C97" s="1516"/>
      <c r="D97" s="1516"/>
      <c r="E97" s="1516"/>
      <c r="F97" s="1516"/>
      <c r="G97" s="1516"/>
      <c r="H97" s="1516"/>
      <c r="I97" s="1516"/>
      <c r="J97" s="1480"/>
      <c r="K97" s="1480"/>
      <c r="L97" s="1480"/>
      <c r="M97" s="1480"/>
      <c r="N97" s="1480"/>
      <c r="O97" s="1480"/>
      <c r="P97" s="1480"/>
      <c r="Q97" s="1480"/>
      <c r="R97" s="1485"/>
      <c r="S97" s="57"/>
      <c r="T97" s="58"/>
      <c r="U97" s="58"/>
      <c r="V97" s="58"/>
      <c r="W97" s="58"/>
    </row>
    <row r="98" spans="1:23" s="59" customFormat="1" ht="15.75" hidden="1" customHeight="1">
      <c r="A98" s="1528" t="s">
        <v>253</v>
      </c>
      <c r="B98" s="1475" t="s">
        <v>252</v>
      </c>
      <c r="C98" s="1516"/>
      <c r="D98" s="1516"/>
      <c r="E98" s="1516"/>
      <c r="F98" s="1516"/>
      <c r="G98" s="1516"/>
      <c r="H98" s="1516"/>
      <c r="I98" s="1516"/>
      <c r="J98" s="1480"/>
      <c r="K98" s="1480"/>
      <c r="L98" s="1480"/>
      <c r="M98" s="1480"/>
      <c r="N98" s="1480"/>
      <c r="O98" s="1480"/>
      <c r="P98" s="1480"/>
      <c r="Q98" s="1480"/>
      <c r="R98" s="1485"/>
      <c r="S98" s="57"/>
      <c r="T98" s="58"/>
      <c r="U98" s="58"/>
      <c r="V98" s="58"/>
      <c r="W98" s="58"/>
    </row>
    <row r="99" spans="1:23" s="59" customFormat="1" ht="15.75" hidden="1" customHeight="1">
      <c r="A99" s="1488" t="s">
        <v>254</v>
      </c>
      <c r="B99" s="1475" t="s">
        <v>252</v>
      </c>
      <c r="C99" s="1516"/>
      <c r="D99" s="1516"/>
      <c r="E99" s="1516"/>
      <c r="F99" s="1516"/>
      <c r="G99" s="1516"/>
      <c r="H99" s="1516"/>
      <c r="I99" s="1516"/>
      <c r="J99" s="1480"/>
      <c r="K99" s="1480"/>
      <c r="L99" s="1480"/>
      <c r="M99" s="1480"/>
      <c r="N99" s="1480"/>
      <c r="O99" s="1480"/>
      <c r="P99" s="1480"/>
      <c r="Q99" s="1480"/>
      <c r="R99" s="1485"/>
      <c r="S99" s="57"/>
      <c r="T99" s="58"/>
      <c r="U99" s="58"/>
      <c r="V99" s="58"/>
      <c r="W99" s="58"/>
    </row>
    <row r="100" spans="1:23" s="59" customFormat="1" ht="15.75" hidden="1" customHeight="1">
      <c r="A100" s="1503" t="s">
        <v>255</v>
      </c>
      <c r="B100" s="1475" t="s">
        <v>252</v>
      </c>
      <c r="C100" s="1516"/>
      <c r="D100" s="1516"/>
      <c r="E100" s="1516"/>
      <c r="F100" s="1516"/>
      <c r="G100" s="1516"/>
      <c r="H100" s="1516"/>
      <c r="I100" s="1516"/>
      <c r="J100" s="1480"/>
      <c r="K100" s="1480"/>
      <c r="L100" s="1480"/>
      <c r="M100" s="1480"/>
      <c r="N100" s="1480"/>
      <c r="O100" s="1480"/>
      <c r="P100" s="1480"/>
      <c r="Q100" s="1480"/>
      <c r="R100" s="1485"/>
      <c r="S100" s="57"/>
      <c r="T100" s="58"/>
      <c r="U100" s="58"/>
      <c r="V100" s="58"/>
      <c r="W100" s="58"/>
    </row>
    <row r="101" spans="1:23" s="59" customFormat="1" ht="15.75" hidden="1" customHeight="1">
      <c r="A101" s="1528" t="s">
        <v>256</v>
      </c>
      <c r="B101" s="1475" t="s">
        <v>252</v>
      </c>
      <c r="C101" s="1516"/>
      <c r="D101" s="1516"/>
      <c r="E101" s="1516"/>
      <c r="F101" s="1516"/>
      <c r="G101" s="1516"/>
      <c r="H101" s="1516"/>
      <c r="I101" s="1516"/>
      <c r="J101" s="1480"/>
      <c r="K101" s="1480"/>
      <c r="L101" s="1480"/>
      <c r="M101" s="1480"/>
      <c r="N101" s="1480"/>
      <c r="O101" s="1480"/>
      <c r="P101" s="1480"/>
      <c r="Q101" s="1480"/>
      <c r="R101" s="1485"/>
      <c r="S101" s="57"/>
      <c r="T101" s="58"/>
      <c r="U101" s="58"/>
      <c r="V101" s="58"/>
      <c r="W101" s="58"/>
    </row>
    <row r="102" spans="1:23" s="59" customFormat="1" ht="15.75" hidden="1" customHeight="1">
      <c r="A102" s="1489" t="s">
        <v>258</v>
      </c>
      <c r="B102" s="1502"/>
      <c r="C102" s="1516"/>
      <c r="D102" s="1516"/>
      <c r="E102" s="1516"/>
      <c r="F102" s="1516"/>
      <c r="G102" s="1516"/>
      <c r="H102" s="1516"/>
      <c r="I102" s="1516"/>
      <c r="J102" s="1480"/>
      <c r="K102" s="1480"/>
      <c r="L102" s="1480"/>
      <c r="M102" s="1480"/>
      <c r="N102" s="1480"/>
      <c r="O102" s="1480"/>
      <c r="P102" s="1480"/>
      <c r="Q102" s="1480"/>
      <c r="R102" s="1485"/>
      <c r="S102" s="57"/>
      <c r="T102" s="58"/>
      <c r="U102" s="58"/>
      <c r="V102" s="58"/>
      <c r="W102" s="58"/>
    </row>
    <row r="103" spans="1:23" s="59" customFormat="1" ht="26.25" customHeight="1">
      <c r="A103" s="1530" t="s">
        <v>279</v>
      </c>
      <c r="B103" s="1531" t="s">
        <v>280</v>
      </c>
      <c r="C103" s="1516">
        <v>0</v>
      </c>
      <c r="D103" s="1516">
        <v>0</v>
      </c>
      <c r="E103" s="1516">
        <v>0</v>
      </c>
      <c r="F103" s="1516">
        <v>0</v>
      </c>
      <c r="G103" s="1516">
        <v>0</v>
      </c>
      <c r="H103" s="1516">
        <v>0</v>
      </c>
      <c r="I103" s="1516">
        <v>0</v>
      </c>
      <c r="J103" s="1516">
        <v>0</v>
      </c>
      <c r="K103" s="1516">
        <v>0</v>
      </c>
      <c r="L103" s="1516">
        <v>0</v>
      </c>
      <c r="M103" s="1516">
        <v>0</v>
      </c>
      <c r="N103" s="1516">
        <v>0</v>
      </c>
      <c r="O103" s="1516">
        <v>0</v>
      </c>
      <c r="P103" s="1516">
        <v>0</v>
      </c>
      <c r="Q103" s="1516">
        <v>0</v>
      </c>
      <c r="R103" s="1516">
        <v>0</v>
      </c>
      <c r="S103" s="57"/>
      <c r="T103" s="58"/>
      <c r="U103" s="58"/>
      <c r="V103" s="58"/>
      <c r="W103" s="58"/>
    </row>
    <row r="104" spans="1:23" s="59" customFormat="1" ht="15.75" customHeight="1">
      <c r="A104" s="1532"/>
      <c r="B104" s="1533"/>
      <c r="C104" s="1535"/>
      <c r="D104" s="1535"/>
      <c r="E104" s="1535"/>
      <c r="F104" s="1535"/>
      <c r="G104" s="1535"/>
      <c r="H104" s="1535"/>
      <c r="I104" s="1535"/>
      <c r="J104" s="1536"/>
      <c r="K104" s="1536"/>
      <c r="L104" s="1536"/>
      <c r="M104" s="1536"/>
      <c r="N104" s="1536"/>
      <c r="O104" s="1536"/>
      <c r="P104" s="1536"/>
      <c r="Q104" s="1536"/>
      <c r="R104" s="1537"/>
      <c r="S104" s="57"/>
      <c r="T104" s="58"/>
      <c r="U104" s="58"/>
      <c r="V104" s="58"/>
      <c r="W104" s="58"/>
    </row>
    <row r="105" spans="1:23" s="59" customFormat="1" ht="15.75" customHeight="1">
      <c r="A105" s="1532"/>
      <c r="B105" s="1533"/>
      <c r="C105" s="1535"/>
      <c r="D105" s="1535"/>
      <c r="E105" s="1535"/>
      <c r="F105" s="1535"/>
      <c r="G105" s="1535"/>
      <c r="H105" s="1535"/>
      <c r="I105" s="1535"/>
      <c r="J105" s="1536"/>
      <c r="K105" s="1536"/>
      <c r="L105" s="1536"/>
      <c r="M105" s="1536"/>
      <c r="N105" s="1536"/>
      <c r="O105" s="1536"/>
      <c r="P105" s="1536"/>
      <c r="Q105" s="1536"/>
      <c r="R105" s="1537"/>
      <c r="S105" s="57"/>
      <c r="T105" s="58"/>
      <c r="U105" s="58"/>
      <c r="V105" s="58"/>
      <c r="W105" s="58"/>
    </row>
    <row r="106" spans="1:23" s="1566" customFormat="1" ht="20.25" customHeight="1">
      <c r="A106" s="2211" t="s">
        <v>1924</v>
      </c>
      <c r="B106" s="2212" t="s">
        <v>1925</v>
      </c>
      <c r="C106" s="2213">
        <f>SUM(C107:C113)</f>
        <v>203</v>
      </c>
      <c r="D106" s="2213">
        <f t="shared" ref="D106:R106" si="21">SUM(D107:D113)</f>
        <v>59</v>
      </c>
      <c r="E106" s="2213">
        <f t="shared" si="21"/>
        <v>69</v>
      </c>
      <c r="F106" s="2213">
        <f t="shared" si="21"/>
        <v>58.600000000000009</v>
      </c>
      <c r="G106" s="2213">
        <f t="shared" si="21"/>
        <v>1501</v>
      </c>
      <c r="H106" s="2213">
        <f t="shared" si="21"/>
        <v>4784.3999999999996</v>
      </c>
      <c r="I106" s="2213">
        <f t="shared" si="21"/>
        <v>5784.5</v>
      </c>
      <c r="J106" s="2213">
        <f>SUM(J107:J114)</f>
        <v>5442.8499999999995</v>
      </c>
      <c r="K106" s="2213">
        <f t="shared" si="21"/>
        <v>822.25</v>
      </c>
      <c r="L106" s="2213">
        <f t="shared" si="21"/>
        <v>120</v>
      </c>
      <c r="M106" s="2213">
        <v>2470</v>
      </c>
      <c r="N106" s="2213">
        <v>2280</v>
      </c>
      <c r="O106" s="2213">
        <f>J106-N106</f>
        <v>3162.8499999999995</v>
      </c>
      <c r="P106" s="2214" t="s">
        <v>2377</v>
      </c>
      <c r="Q106" s="2213">
        <v>1825</v>
      </c>
      <c r="R106" s="2215">
        <f t="shared" si="21"/>
        <v>0</v>
      </c>
      <c r="S106" s="60"/>
      <c r="T106" s="37"/>
      <c r="U106" s="37"/>
      <c r="V106" s="37"/>
      <c r="W106" s="37"/>
    </row>
    <row r="107" spans="1:23" s="1566" customFormat="1" ht="31.5" customHeight="1">
      <c r="A107" s="750" t="s">
        <v>81</v>
      </c>
      <c r="B107" s="750" t="s">
        <v>1926</v>
      </c>
      <c r="C107" s="2216">
        <f>C12</f>
        <v>104</v>
      </c>
      <c r="D107" s="2217">
        <f t="shared" ref="D107:R107" si="22">D12</f>
        <v>31</v>
      </c>
      <c r="E107" s="2216">
        <f t="shared" si="22"/>
        <v>41</v>
      </c>
      <c r="F107" s="2216">
        <f t="shared" si="22"/>
        <v>26.600000000000012</v>
      </c>
      <c r="G107" s="2216">
        <f t="shared" si="22"/>
        <v>1144</v>
      </c>
      <c r="H107" s="2216">
        <f t="shared" si="22"/>
        <v>3623.4</v>
      </c>
      <c r="I107" s="2216">
        <f t="shared" si="22"/>
        <v>1930.4999999999998</v>
      </c>
      <c r="J107" s="2216">
        <f t="shared" si="22"/>
        <v>1656.5999999999997</v>
      </c>
      <c r="K107" s="2216">
        <f t="shared" si="22"/>
        <v>214.5</v>
      </c>
      <c r="L107" s="2216">
        <f t="shared" si="22"/>
        <v>0</v>
      </c>
      <c r="M107" s="2216">
        <f t="shared" si="22"/>
        <v>0</v>
      </c>
      <c r="N107" s="2216">
        <f t="shared" si="22"/>
        <v>0</v>
      </c>
      <c r="O107" s="2216">
        <f t="shared" si="22"/>
        <v>0</v>
      </c>
      <c r="P107" s="2216">
        <f t="shared" si="22"/>
        <v>0</v>
      </c>
      <c r="Q107" s="2216">
        <f t="shared" si="22"/>
        <v>0</v>
      </c>
      <c r="R107" s="2216">
        <f t="shared" si="22"/>
        <v>0</v>
      </c>
      <c r="S107" s="60"/>
      <c r="T107" s="37"/>
      <c r="U107" s="37"/>
      <c r="V107" s="37"/>
      <c r="W107" s="37"/>
    </row>
    <row r="108" spans="1:23" s="1566" customFormat="1" ht="20.25" customHeight="1">
      <c r="A108" s="2218" t="s">
        <v>104</v>
      </c>
      <c r="B108" s="2219" t="s">
        <v>282</v>
      </c>
      <c r="C108" s="2220">
        <f>C46</f>
        <v>54</v>
      </c>
      <c r="D108" s="2220">
        <f t="shared" ref="D108:R108" si="23">D46</f>
        <v>18</v>
      </c>
      <c r="E108" s="2220">
        <f t="shared" si="23"/>
        <v>18</v>
      </c>
      <c r="F108" s="2220">
        <f t="shared" si="23"/>
        <v>22</v>
      </c>
      <c r="G108" s="2220">
        <f t="shared" si="23"/>
        <v>147</v>
      </c>
      <c r="H108" s="2220">
        <f t="shared" si="23"/>
        <v>261</v>
      </c>
      <c r="I108" s="2220">
        <f t="shared" si="23"/>
        <v>2561.5</v>
      </c>
      <c r="J108" s="2220">
        <f t="shared" si="23"/>
        <v>2093.75</v>
      </c>
      <c r="K108" s="2220">
        <f t="shared" si="23"/>
        <v>467.75</v>
      </c>
      <c r="L108" s="2220">
        <f t="shared" si="23"/>
        <v>0</v>
      </c>
      <c r="M108" s="2220">
        <f t="shared" si="23"/>
        <v>0</v>
      </c>
      <c r="N108" s="2220">
        <f t="shared" si="23"/>
        <v>0</v>
      </c>
      <c r="O108" s="2220">
        <f t="shared" si="23"/>
        <v>0</v>
      </c>
      <c r="P108" s="2220">
        <f t="shared" si="23"/>
        <v>0</v>
      </c>
      <c r="Q108" s="2220">
        <f t="shared" si="23"/>
        <v>0</v>
      </c>
      <c r="R108" s="2220">
        <f t="shared" si="23"/>
        <v>0</v>
      </c>
      <c r="S108" s="60"/>
      <c r="T108" s="37"/>
      <c r="U108" s="37"/>
      <c r="V108" s="37"/>
      <c r="W108" s="37"/>
    </row>
    <row r="109" spans="1:23" s="1566" customFormat="1" ht="20.25" customHeight="1">
      <c r="A109" s="2221" t="s">
        <v>113</v>
      </c>
      <c r="B109" s="2222" t="s">
        <v>268</v>
      </c>
      <c r="C109" s="2223">
        <f>C70</f>
        <v>0</v>
      </c>
      <c r="D109" s="2223">
        <f t="shared" ref="D109:R109" si="24">D70</f>
        <v>0</v>
      </c>
      <c r="E109" s="2223">
        <f t="shared" si="24"/>
        <v>0</v>
      </c>
      <c r="F109" s="2223">
        <f t="shared" si="24"/>
        <v>0</v>
      </c>
      <c r="G109" s="2223">
        <f t="shared" si="24"/>
        <v>10</v>
      </c>
      <c r="H109" s="2223">
        <f t="shared" si="24"/>
        <v>0</v>
      </c>
      <c r="I109" s="2223">
        <f t="shared" si="24"/>
        <v>550</v>
      </c>
      <c r="J109" s="2223">
        <f t="shared" si="24"/>
        <v>290</v>
      </c>
      <c r="K109" s="2223">
        <f t="shared" si="24"/>
        <v>140</v>
      </c>
      <c r="L109" s="2223">
        <f t="shared" si="24"/>
        <v>120</v>
      </c>
      <c r="M109" s="2223">
        <f t="shared" si="24"/>
        <v>0</v>
      </c>
      <c r="N109" s="2223">
        <f t="shared" si="24"/>
        <v>0</v>
      </c>
      <c r="O109" s="2223">
        <f t="shared" si="24"/>
        <v>0</v>
      </c>
      <c r="P109" s="2223">
        <f t="shared" si="24"/>
        <v>0</v>
      </c>
      <c r="Q109" s="2223">
        <f t="shared" si="24"/>
        <v>0</v>
      </c>
      <c r="R109" s="2223">
        <f t="shared" si="24"/>
        <v>0</v>
      </c>
      <c r="S109" s="60"/>
      <c r="T109" s="37"/>
      <c r="U109" s="37"/>
      <c r="V109" s="37"/>
      <c r="W109" s="37"/>
    </row>
    <row r="110" spans="1:23" s="1566" customFormat="1" ht="20.25" customHeight="1">
      <c r="A110" s="2224"/>
      <c r="B110" s="2225" t="s">
        <v>1928</v>
      </c>
      <c r="C110" s="2223">
        <f>C80</f>
        <v>45</v>
      </c>
      <c r="D110" s="2223">
        <f t="shared" ref="D110:R110" si="25">D80</f>
        <v>10</v>
      </c>
      <c r="E110" s="2223">
        <f t="shared" si="25"/>
        <v>10</v>
      </c>
      <c r="F110" s="2223">
        <f t="shared" si="25"/>
        <v>10</v>
      </c>
      <c r="G110" s="2223">
        <f t="shared" si="25"/>
        <v>200</v>
      </c>
      <c r="H110" s="2223">
        <f t="shared" si="25"/>
        <v>900</v>
      </c>
      <c r="I110" s="2223">
        <f t="shared" si="25"/>
        <v>742.5</v>
      </c>
      <c r="J110" s="2223">
        <f t="shared" si="25"/>
        <v>742.5</v>
      </c>
      <c r="K110" s="2223">
        <f t="shared" si="25"/>
        <v>0</v>
      </c>
      <c r="L110" s="2223">
        <f t="shared" si="25"/>
        <v>0</v>
      </c>
      <c r="M110" s="2223">
        <f t="shared" si="25"/>
        <v>0</v>
      </c>
      <c r="N110" s="2223">
        <f t="shared" si="25"/>
        <v>0</v>
      </c>
      <c r="O110" s="2223">
        <f t="shared" si="25"/>
        <v>0</v>
      </c>
      <c r="P110" s="2223">
        <f t="shared" si="25"/>
        <v>0</v>
      </c>
      <c r="Q110" s="2223">
        <f t="shared" si="25"/>
        <v>0</v>
      </c>
      <c r="R110" s="2223">
        <f t="shared" si="25"/>
        <v>0</v>
      </c>
      <c r="S110" s="60"/>
      <c r="T110" s="37"/>
      <c r="U110" s="37"/>
      <c r="V110" s="37"/>
      <c r="W110" s="37"/>
    </row>
    <row r="111" spans="1:23" s="1566" customFormat="1" ht="20.25" hidden="1" customHeight="1">
      <c r="A111" s="2224"/>
      <c r="B111" s="2225" t="s">
        <v>1929</v>
      </c>
      <c r="C111" s="2223" t="s">
        <v>281</v>
      </c>
      <c r="D111" s="2223"/>
      <c r="E111" s="2223"/>
      <c r="F111" s="2223"/>
      <c r="G111" s="2223"/>
      <c r="H111" s="2223"/>
      <c r="I111" s="2223"/>
      <c r="J111" s="2226"/>
      <c r="K111" s="2226"/>
      <c r="L111" s="2226"/>
      <c r="M111" s="2226"/>
      <c r="N111" s="2226"/>
      <c r="O111" s="2226"/>
      <c r="P111" s="2226"/>
      <c r="Q111" s="2226"/>
      <c r="R111" s="2227"/>
      <c r="S111" s="60"/>
      <c r="T111" s="37"/>
      <c r="U111" s="37"/>
      <c r="V111" s="37"/>
      <c r="W111" s="37"/>
    </row>
    <row r="112" spans="1:23" s="1566" customFormat="1" ht="20.25" customHeight="1">
      <c r="A112" s="2228"/>
      <c r="B112" s="2225" t="s">
        <v>283</v>
      </c>
      <c r="C112" s="2223"/>
      <c r="D112" s="2223"/>
      <c r="E112" s="2223"/>
      <c r="F112" s="2223"/>
      <c r="G112" s="2223"/>
      <c r="H112" s="2223"/>
      <c r="I112" s="2223"/>
      <c r="J112" s="2226"/>
      <c r="K112" s="2226"/>
      <c r="L112" s="2226"/>
      <c r="M112" s="2226"/>
      <c r="N112" s="2226"/>
      <c r="O112" s="2226"/>
      <c r="P112" s="2226"/>
      <c r="Q112" s="2226"/>
      <c r="R112" s="2227"/>
      <c r="S112" s="60"/>
      <c r="T112" s="37"/>
      <c r="U112" s="37"/>
      <c r="V112" s="37"/>
      <c r="W112" s="37"/>
    </row>
    <row r="113" spans="1:23" s="1566" customFormat="1" ht="20.25" customHeight="1">
      <c r="A113" s="2228"/>
      <c r="B113" s="2225" t="s">
        <v>284</v>
      </c>
      <c r="C113" s="2223"/>
      <c r="D113" s="2223"/>
      <c r="E113" s="2223"/>
      <c r="F113" s="2223"/>
      <c r="G113" s="2223"/>
      <c r="H113" s="2223"/>
      <c r="I113" s="2223"/>
      <c r="J113" s="2229">
        <v>100</v>
      </c>
      <c r="K113" s="2229"/>
      <c r="L113" s="2229"/>
      <c r="M113" s="2229"/>
      <c r="N113" s="2229"/>
      <c r="O113" s="2229"/>
      <c r="P113" s="2229"/>
      <c r="Q113" s="2229"/>
      <c r="R113" s="2230"/>
      <c r="S113" s="2231" t="s">
        <v>2378</v>
      </c>
      <c r="T113" s="37"/>
      <c r="U113" s="37"/>
      <c r="V113" s="37"/>
      <c r="W113" s="37"/>
    </row>
    <row r="114" spans="1:23" s="1566" customFormat="1" ht="20.25" customHeight="1">
      <c r="A114" s="1528"/>
      <c r="B114" s="2232" t="s">
        <v>2379</v>
      </c>
      <c r="C114" s="1535"/>
      <c r="D114" s="1535"/>
      <c r="E114" s="1535"/>
      <c r="F114" s="1535"/>
      <c r="G114" s="1535"/>
      <c r="H114" s="1535"/>
      <c r="I114" s="1535"/>
      <c r="J114" s="2233">
        <f>280+280</f>
        <v>560</v>
      </c>
      <c r="K114" s="2233"/>
      <c r="L114" s="2233"/>
      <c r="M114" s="2233"/>
      <c r="N114" s="2233"/>
      <c r="O114" s="2233"/>
      <c r="P114" s="2233"/>
      <c r="Q114" s="2233"/>
      <c r="R114" s="2234"/>
      <c r="S114" s="2231" t="s">
        <v>2380</v>
      </c>
      <c r="T114" s="37"/>
      <c r="U114" s="37"/>
      <c r="V114" s="37"/>
      <c r="W114" s="37"/>
    </row>
    <row r="115" spans="1:23" s="1566" customFormat="1" ht="20.25" customHeight="1" thickBot="1">
      <c r="A115" s="2235"/>
      <c r="B115" s="2236"/>
      <c r="C115" s="2237"/>
      <c r="D115" s="2237"/>
      <c r="E115" s="2237"/>
      <c r="F115" s="2237"/>
      <c r="G115" s="2237"/>
      <c r="H115" s="2237"/>
      <c r="I115" s="2237"/>
      <c r="J115" s="1572"/>
      <c r="K115" s="1572"/>
      <c r="L115" s="1572"/>
      <c r="M115" s="1572"/>
      <c r="N115" s="1572"/>
      <c r="O115" s="1572"/>
      <c r="P115" s="1572"/>
      <c r="Q115" s="1572"/>
      <c r="R115" s="1574"/>
      <c r="S115" s="60"/>
      <c r="T115" s="37"/>
      <c r="U115" s="37"/>
      <c r="V115" s="37"/>
      <c r="W115" s="37"/>
    </row>
    <row r="116" spans="1:23" s="1449" customFormat="1" ht="21" customHeight="1" thickTop="1">
      <c r="A116" s="2069"/>
      <c r="B116" s="2069"/>
      <c r="C116" s="428"/>
      <c r="D116" s="428"/>
      <c r="E116" s="428"/>
      <c r="F116" s="428"/>
      <c r="G116" s="428"/>
      <c r="H116" s="428"/>
      <c r="I116" s="428"/>
      <c r="J116" s="1"/>
      <c r="K116" s="1"/>
      <c r="L116" s="1"/>
      <c r="M116" s="1"/>
      <c r="N116" s="1"/>
      <c r="O116" s="2394" t="s">
        <v>127</v>
      </c>
      <c r="P116" s="2394"/>
      <c r="Q116" s="2394"/>
      <c r="R116" s="2394"/>
      <c r="S116" s="2"/>
      <c r="T116" s="31"/>
      <c r="U116" s="31"/>
      <c r="V116" s="31"/>
      <c r="W116" s="31"/>
    </row>
    <row r="117" spans="1:23" s="1449" customFormat="1" ht="21" customHeight="1">
      <c r="A117" s="2069"/>
      <c r="B117" s="2069"/>
      <c r="C117" s="428"/>
      <c r="D117" s="428"/>
      <c r="E117" s="428"/>
      <c r="F117" s="428"/>
      <c r="G117" s="428"/>
      <c r="H117" s="428"/>
      <c r="I117" s="428"/>
      <c r="J117" s="1"/>
      <c r="K117" s="1"/>
      <c r="L117" s="1"/>
      <c r="M117" s="1"/>
      <c r="N117" s="1"/>
      <c r="O117" s="2325" t="s">
        <v>128</v>
      </c>
      <c r="P117" s="2325"/>
      <c r="Q117" s="2325"/>
      <c r="R117" s="2325"/>
      <c r="S117" s="2"/>
      <c r="T117" s="31"/>
      <c r="U117" s="31"/>
      <c r="V117" s="31"/>
      <c r="W117" s="31"/>
    </row>
    <row r="118" spans="1:23" ht="21" customHeight="1">
      <c r="A118" s="2069"/>
      <c r="B118" s="2395"/>
      <c r="C118" s="2395"/>
      <c r="D118" s="2395"/>
      <c r="E118" s="2395"/>
      <c r="F118" s="2395"/>
      <c r="G118" s="2395"/>
      <c r="H118" s="2395"/>
      <c r="I118" s="2395"/>
      <c r="J118" s="2395"/>
      <c r="K118" s="2395"/>
      <c r="L118" s="2395"/>
      <c r="M118" s="1"/>
      <c r="N118" s="1"/>
      <c r="O118" s="1"/>
      <c r="P118" s="1"/>
      <c r="Q118" s="1"/>
      <c r="R118" s="2067"/>
      <c r="S118" s="2"/>
      <c r="T118" s="31"/>
      <c r="U118" s="31"/>
      <c r="V118" s="31"/>
      <c r="W118" s="31"/>
    </row>
    <row r="119" spans="1:23" ht="39.75" customHeight="1">
      <c r="A119" s="2069"/>
      <c r="B119" s="2419" t="s">
        <v>285</v>
      </c>
      <c r="C119" s="2419"/>
      <c r="D119" s="2419"/>
      <c r="E119" s="2419"/>
      <c r="F119" s="2419"/>
      <c r="G119" s="2419"/>
      <c r="H119" s="2419"/>
      <c r="I119" s="2419"/>
      <c r="J119" s="2419"/>
      <c r="K119" s="2419"/>
      <c r="L119" s="2419"/>
      <c r="M119" s="1"/>
      <c r="N119" s="1"/>
      <c r="O119" s="1"/>
      <c r="P119" s="1"/>
      <c r="Q119" s="1"/>
      <c r="R119" s="2067"/>
      <c r="S119" s="2"/>
      <c r="T119" s="31"/>
      <c r="U119" s="31"/>
      <c r="V119" s="31"/>
      <c r="W119" s="31"/>
    </row>
    <row r="120" spans="1:23" ht="20.25" customHeight="1">
      <c r="A120" s="2069"/>
      <c r="B120" s="2335" t="s">
        <v>286</v>
      </c>
      <c r="C120" s="2335"/>
      <c r="D120" s="2335"/>
      <c r="E120" s="2335"/>
      <c r="F120" s="2335"/>
      <c r="G120" s="2335"/>
      <c r="H120" s="2335"/>
      <c r="I120" s="2335"/>
      <c r="J120" s="2335"/>
      <c r="K120" s="2335"/>
      <c r="L120" s="2335"/>
      <c r="M120" s="1"/>
      <c r="N120" s="1"/>
      <c r="O120" s="1"/>
      <c r="P120" s="1"/>
      <c r="Q120" s="1"/>
      <c r="R120" s="2067"/>
      <c r="S120" s="2"/>
      <c r="T120" s="31"/>
      <c r="U120" s="31"/>
      <c r="V120" s="31"/>
      <c r="W120" s="31"/>
    </row>
    <row r="121" spans="1:23" ht="15" customHeight="1">
      <c r="A121" s="2069"/>
      <c r="B121" s="61" t="s">
        <v>287</v>
      </c>
      <c r="C121" s="763"/>
      <c r="D121" s="763"/>
      <c r="E121" s="763"/>
      <c r="F121" s="763"/>
      <c r="G121" s="763"/>
      <c r="H121" s="763"/>
      <c r="I121" s="763"/>
      <c r="J121" s="62"/>
      <c r="K121" s="62"/>
      <c r="L121" s="62"/>
      <c r="M121" s="1"/>
      <c r="N121" s="1"/>
      <c r="O121" s="1"/>
      <c r="P121" s="1"/>
      <c r="Q121" s="1"/>
      <c r="R121" s="2069"/>
      <c r="S121" s="2"/>
      <c r="T121" s="31"/>
      <c r="U121" s="31"/>
      <c r="V121" s="31"/>
      <c r="W121" s="31"/>
    </row>
    <row r="122" spans="1:23">
      <c r="A122" s="2069"/>
      <c r="B122" s="61" t="s">
        <v>288</v>
      </c>
      <c r="C122" s="428"/>
      <c r="D122" s="428"/>
      <c r="E122" s="428"/>
      <c r="F122" s="428"/>
      <c r="G122" s="428"/>
      <c r="H122" s="428"/>
      <c r="I122" s="428"/>
      <c r="J122" s="1"/>
      <c r="K122" s="1"/>
      <c r="L122" s="1"/>
      <c r="M122" s="1"/>
      <c r="N122" s="1"/>
      <c r="O122" s="1"/>
      <c r="P122" s="1"/>
      <c r="Q122" s="1"/>
      <c r="R122" s="2"/>
      <c r="S122" s="2"/>
      <c r="T122" s="31"/>
      <c r="U122" s="31"/>
      <c r="V122" s="31"/>
      <c r="W122" s="31"/>
    </row>
    <row r="123" spans="1:23">
      <c r="A123" s="2069"/>
      <c r="B123" s="61" t="s">
        <v>289</v>
      </c>
      <c r="C123" s="428"/>
      <c r="D123" s="428"/>
      <c r="E123" s="428"/>
      <c r="F123" s="428"/>
      <c r="G123" s="428"/>
      <c r="H123" s="428"/>
      <c r="I123" s="428"/>
      <c r="J123" s="1"/>
      <c r="K123" s="1"/>
      <c r="L123" s="1"/>
      <c r="M123" s="1"/>
      <c r="N123" s="1"/>
      <c r="O123" s="1"/>
      <c r="P123" s="1"/>
      <c r="Q123" s="1"/>
      <c r="R123" s="2"/>
      <c r="S123" s="2"/>
      <c r="T123" s="31"/>
      <c r="U123" s="31"/>
      <c r="V123" s="31"/>
      <c r="W123" s="31"/>
    </row>
    <row r="124" spans="1:23">
      <c r="A124" s="2069"/>
      <c r="B124" s="61" t="s">
        <v>290</v>
      </c>
      <c r="C124" s="428"/>
      <c r="D124" s="428"/>
      <c r="E124" s="428"/>
      <c r="F124" s="428"/>
      <c r="G124" s="428"/>
      <c r="H124" s="428"/>
      <c r="I124" s="428"/>
      <c r="J124" s="1"/>
      <c r="K124" s="1"/>
      <c r="L124" s="1"/>
      <c r="M124" s="1"/>
      <c r="N124" s="1"/>
      <c r="O124" s="1"/>
      <c r="P124" s="1"/>
      <c r="Q124" s="1"/>
      <c r="R124" s="2"/>
      <c r="S124" s="2"/>
      <c r="T124" s="31"/>
      <c r="U124" s="31"/>
      <c r="V124" s="31"/>
      <c r="W124" s="31"/>
    </row>
    <row r="125" spans="1:23">
      <c r="A125" s="2069"/>
      <c r="B125" s="2069"/>
      <c r="C125" s="764"/>
      <c r="D125" s="764"/>
      <c r="E125" s="764"/>
      <c r="F125" s="764"/>
      <c r="G125" s="764"/>
      <c r="H125" s="764"/>
      <c r="I125" s="428"/>
      <c r="J125" s="1"/>
      <c r="K125" s="1"/>
      <c r="L125" s="1"/>
      <c r="M125" s="1"/>
      <c r="N125" s="1"/>
      <c r="O125" s="1"/>
      <c r="P125" s="1"/>
      <c r="Q125" s="1"/>
      <c r="R125" s="2"/>
      <c r="S125" s="2"/>
      <c r="T125" s="31"/>
      <c r="U125" s="31"/>
      <c r="V125" s="31"/>
      <c r="W125" s="31"/>
    </row>
    <row r="126" spans="1:23">
      <c r="A126" s="2069"/>
      <c r="B126" s="2069"/>
      <c r="C126" s="764"/>
      <c r="D126" s="764"/>
      <c r="E126" s="764"/>
      <c r="F126" s="764"/>
      <c r="G126" s="764"/>
      <c r="H126" s="764"/>
      <c r="I126" s="428"/>
      <c r="J126" s="1"/>
      <c r="K126" s="1"/>
      <c r="L126" s="1"/>
      <c r="M126" s="1"/>
      <c r="N126" s="1"/>
      <c r="O126" s="1"/>
      <c r="P126" s="1"/>
      <c r="Q126" s="1"/>
      <c r="R126" s="2"/>
      <c r="S126" s="2"/>
      <c r="T126" s="31"/>
      <c r="U126" s="31"/>
      <c r="V126" s="31"/>
      <c r="W126" s="31"/>
    </row>
    <row r="127" spans="1:23" ht="13.5" customHeight="1">
      <c r="A127" s="2069"/>
      <c r="B127" s="2069"/>
      <c r="C127" s="764"/>
      <c r="D127" s="764"/>
      <c r="E127" s="764"/>
      <c r="F127" s="764"/>
      <c r="G127" s="764"/>
      <c r="H127" s="764"/>
      <c r="I127" s="428"/>
      <c r="J127" s="1"/>
      <c r="K127" s="1"/>
      <c r="L127" s="1"/>
      <c r="M127" s="1"/>
      <c r="N127" s="1"/>
      <c r="O127" s="1"/>
      <c r="P127" s="1"/>
      <c r="Q127" s="1"/>
      <c r="R127" s="2"/>
      <c r="S127" s="2"/>
      <c r="T127" s="31"/>
      <c r="U127" s="31"/>
      <c r="V127" s="31"/>
      <c r="W127" s="31"/>
    </row>
    <row r="128" spans="1:23">
      <c r="A128" s="2069"/>
      <c r="B128" s="2069"/>
      <c r="C128" s="428"/>
      <c r="D128" s="428"/>
      <c r="E128" s="428"/>
      <c r="F128" s="428"/>
      <c r="G128" s="428"/>
      <c r="H128" s="428"/>
      <c r="I128" s="428"/>
      <c r="J128" s="1"/>
      <c r="K128" s="1"/>
      <c r="L128" s="1"/>
      <c r="M128" s="1"/>
      <c r="N128" s="1"/>
      <c r="O128" s="1"/>
      <c r="P128" s="1"/>
      <c r="Q128" s="1"/>
      <c r="R128" s="2"/>
      <c r="S128" s="2"/>
      <c r="T128" s="31"/>
      <c r="U128" s="31"/>
      <c r="V128" s="31"/>
      <c r="W128" s="31"/>
    </row>
    <row r="129" spans="1:23">
      <c r="A129" s="2069"/>
      <c r="B129" s="2069"/>
      <c r="C129" s="428"/>
      <c r="D129" s="428"/>
      <c r="E129" s="428"/>
      <c r="F129" s="428"/>
      <c r="G129" s="428"/>
      <c r="H129" s="428"/>
      <c r="I129" s="428"/>
      <c r="J129" s="1"/>
      <c r="K129" s="1"/>
      <c r="L129" s="1"/>
      <c r="M129" s="1"/>
      <c r="N129" s="1"/>
      <c r="O129" s="1"/>
      <c r="P129" s="1"/>
      <c r="Q129" s="1"/>
      <c r="R129" s="2"/>
      <c r="S129" s="2"/>
      <c r="T129" s="31"/>
      <c r="U129" s="31"/>
      <c r="V129" s="31"/>
      <c r="W129" s="31"/>
    </row>
    <row r="130" spans="1:23">
      <c r="A130" s="2069"/>
      <c r="B130" s="2069"/>
      <c r="C130" s="428"/>
      <c r="D130" s="428"/>
      <c r="E130" s="428"/>
      <c r="F130" s="428"/>
      <c r="G130" s="428"/>
      <c r="H130" s="428"/>
      <c r="I130" s="428"/>
      <c r="J130" s="1"/>
      <c r="K130" s="1"/>
      <c r="L130" s="1"/>
      <c r="M130" s="1"/>
      <c r="N130" s="1"/>
      <c r="O130" s="1"/>
      <c r="P130" s="1"/>
      <c r="Q130" s="1"/>
      <c r="R130" s="2"/>
      <c r="S130" s="2"/>
      <c r="T130" s="31"/>
      <c r="U130" s="31"/>
      <c r="V130" s="31"/>
      <c r="W130" s="31"/>
    </row>
    <row r="131" spans="1:23">
      <c r="A131" s="2069"/>
      <c r="B131" s="2069"/>
      <c r="C131" s="428"/>
      <c r="D131" s="428"/>
      <c r="E131" s="428"/>
      <c r="F131" s="428"/>
      <c r="G131" s="428"/>
      <c r="H131" s="428"/>
      <c r="I131" s="428"/>
      <c r="J131" s="1"/>
      <c r="K131" s="1"/>
      <c r="L131" s="1"/>
      <c r="M131" s="1"/>
      <c r="N131" s="1"/>
      <c r="O131" s="1"/>
      <c r="P131" s="1"/>
      <c r="Q131" s="1"/>
      <c r="R131" s="2"/>
      <c r="S131" s="2"/>
      <c r="T131" s="31"/>
      <c r="U131" s="31"/>
      <c r="V131" s="31"/>
      <c r="W131" s="31"/>
    </row>
    <row r="132" spans="1:23">
      <c r="A132" s="2069"/>
      <c r="B132" s="2069"/>
      <c r="C132" s="428"/>
      <c r="D132" s="428"/>
      <c r="E132" s="428"/>
      <c r="F132" s="428"/>
      <c r="G132" s="428"/>
      <c r="H132" s="428"/>
      <c r="I132" s="428"/>
      <c r="J132" s="1"/>
      <c r="K132" s="1"/>
      <c r="L132" s="1"/>
      <c r="M132" s="1"/>
      <c r="N132" s="1"/>
      <c r="O132" s="1"/>
      <c r="P132" s="1"/>
      <c r="Q132" s="1"/>
      <c r="R132" s="2"/>
      <c r="S132" s="2"/>
      <c r="T132" s="31"/>
      <c r="U132" s="31"/>
      <c r="V132" s="31"/>
      <c r="W132" s="31"/>
    </row>
    <row r="133" spans="1:23">
      <c r="A133" s="2069"/>
      <c r="B133" s="2069"/>
      <c r="C133" s="428"/>
      <c r="D133" s="428"/>
      <c r="E133" s="428"/>
      <c r="F133" s="428"/>
      <c r="G133" s="428"/>
      <c r="H133" s="428"/>
      <c r="I133" s="428"/>
      <c r="J133" s="1"/>
      <c r="K133" s="1"/>
      <c r="L133" s="1"/>
      <c r="M133" s="1"/>
      <c r="N133" s="1"/>
      <c r="O133" s="1"/>
      <c r="P133" s="1"/>
      <c r="Q133" s="1"/>
      <c r="R133" s="2"/>
      <c r="S133" s="2"/>
      <c r="T133" s="31"/>
      <c r="U133" s="31"/>
      <c r="V133" s="31"/>
      <c r="W133" s="31"/>
    </row>
    <row r="134" spans="1:23">
      <c r="A134" s="2069"/>
      <c r="B134" s="2069"/>
      <c r="C134" s="428"/>
      <c r="D134" s="428"/>
      <c r="E134" s="428"/>
      <c r="F134" s="428"/>
      <c r="G134" s="428"/>
      <c r="H134" s="428"/>
      <c r="I134" s="428"/>
      <c r="J134" s="1"/>
      <c r="K134" s="1"/>
      <c r="L134" s="1"/>
      <c r="M134" s="1"/>
      <c r="N134" s="1"/>
      <c r="O134" s="1"/>
      <c r="P134" s="1"/>
      <c r="Q134" s="1"/>
      <c r="R134" s="2"/>
      <c r="S134" s="2"/>
      <c r="T134" s="31"/>
      <c r="U134" s="31"/>
      <c r="V134" s="31"/>
      <c r="W134" s="31"/>
    </row>
    <row r="135" spans="1:23">
      <c r="A135" s="2069"/>
      <c r="B135" s="2069"/>
      <c r="C135" s="428"/>
      <c r="D135" s="428"/>
      <c r="E135" s="428"/>
      <c r="F135" s="428"/>
      <c r="G135" s="428"/>
      <c r="H135" s="428"/>
      <c r="I135" s="428"/>
      <c r="J135" s="1"/>
      <c r="K135" s="1"/>
      <c r="L135" s="1"/>
      <c r="M135" s="1"/>
      <c r="N135" s="1"/>
      <c r="O135" s="1"/>
      <c r="P135" s="1"/>
      <c r="Q135" s="1"/>
      <c r="R135" s="2"/>
      <c r="S135" s="2"/>
      <c r="T135" s="31"/>
      <c r="U135" s="31"/>
      <c r="V135" s="31"/>
      <c r="W135" s="31"/>
    </row>
    <row r="136" spans="1:23">
      <c r="A136" s="2069"/>
      <c r="B136" s="2069"/>
      <c r="C136" s="428"/>
      <c r="D136" s="428"/>
      <c r="E136" s="428"/>
      <c r="F136" s="428"/>
      <c r="G136" s="428"/>
      <c r="H136" s="428"/>
      <c r="I136" s="428"/>
      <c r="J136" s="1"/>
      <c r="K136" s="1"/>
      <c r="L136" s="1"/>
      <c r="M136" s="1"/>
      <c r="N136" s="1"/>
      <c r="O136" s="1"/>
      <c r="P136" s="1"/>
      <c r="Q136" s="1"/>
      <c r="R136" s="2"/>
      <c r="S136" s="2"/>
      <c r="T136" s="31"/>
      <c r="U136" s="31"/>
      <c r="V136" s="31"/>
      <c r="W136" s="31"/>
    </row>
    <row r="137" spans="1:23">
      <c r="A137" s="2069"/>
      <c r="B137" s="2069"/>
      <c r="C137" s="428"/>
      <c r="D137" s="428"/>
      <c r="E137" s="428"/>
      <c r="F137" s="428"/>
      <c r="G137" s="428"/>
      <c r="H137" s="428"/>
      <c r="I137" s="428"/>
      <c r="J137" s="1"/>
      <c r="K137" s="1"/>
      <c r="L137" s="1"/>
      <c r="M137" s="1"/>
      <c r="N137" s="1"/>
      <c r="O137" s="1"/>
      <c r="P137" s="1"/>
      <c r="Q137" s="1"/>
      <c r="R137" s="2"/>
      <c r="S137" s="2"/>
      <c r="T137" s="31"/>
      <c r="U137" s="31"/>
      <c r="V137" s="31"/>
      <c r="W137" s="31"/>
    </row>
    <row r="138" spans="1:23">
      <c r="A138" s="2069"/>
      <c r="B138" s="2069"/>
      <c r="C138" s="428"/>
      <c r="D138" s="428"/>
      <c r="E138" s="428"/>
      <c r="F138" s="428"/>
      <c r="G138" s="428"/>
      <c r="H138" s="428"/>
      <c r="I138" s="428"/>
      <c r="J138" s="1"/>
      <c r="K138" s="1"/>
      <c r="L138" s="1"/>
      <c r="M138" s="1"/>
      <c r="N138" s="1"/>
      <c r="O138" s="1"/>
      <c r="P138" s="1"/>
      <c r="Q138" s="1"/>
      <c r="R138" s="2"/>
      <c r="S138" s="2"/>
      <c r="T138" s="31"/>
      <c r="U138" s="31"/>
      <c r="V138" s="31"/>
      <c r="W138" s="31"/>
    </row>
    <row r="139" spans="1:23">
      <c r="A139" s="2069"/>
      <c r="B139" s="2069"/>
      <c r="C139" s="428"/>
      <c r="D139" s="428"/>
      <c r="E139" s="428"/>
      <c r="F139" s="428"/>
      <c r="G139" s="428"/>
      <c r="H139" s="428"/>
      <c r="I139" s="428"/>
      <c r="J139" s="1"/>
      <c r="K139" s="1"/>
      <c r="L139" s="1"/>
      <c r="M139" s="1"/>
      <c r="N139" s="1"/>
      <c r="O139" s="1"/>
      <c r="P139" s="1"/>
      <c r="Q139" s="1"/>
      <c r="R139" s="2"/>
      <c r="S139" s="2"/>
      <c r="T139" s="31"/>
      <c r="U139" s="31"/>
      <c r="V139" s="31"/>
      <c r="W139" s="31"/>
    </row>
    <row r="140" spans="1:23">
      <c r="A140" s="2069"/>
      <c r="B140" s="2069"/>
      <c r="C140" s="428"/>
      <c r="D140" s="428"/>
      <c r="E140" s="428"/>
      <c r="F140" s="428"/>
      <c r="G140" s="428"/>
      <c r="H140" s="428"/>
      <c r="I140" s="428"/>
      <c r="J140" s="1"/>
      <c r="K140" s="1"/>
      <c r="L140" s="1"/>
      <c r="M140" s="1"/>
      <c r="N140" s="1"/>
      <c r="O140" s="1"/>
      <c r="P140" s="1"/>
      <c r="Q140" s="1"/>
      <c r="R140" s="2"/>
      <c r="S140" s="2"/>
      <c r="T140" s="31"/>
      <c r="U140" s="31"/>
      <c r="V140" s="31"/>
      <c r="W140" s="31"/>
    </row>
    <row r="141" spans="1:23">
      <c r="A141" s="2069"/>
      <c r="B141" s="2069"/>
      <c r="C141" s="428"/>
      <c r="D141" s="428"/>
      <c r="E141" s="428"/>
      <c r="F141" s="428"/>
      <c r="G141" s="428"/>
      <c r="H141" s="428"/>
      <c r="I141" s="428"/>
      <c r="J141" s="1"/>
      <c r="K141" s="1"/>
      <c r="L141" s="1"/>
      <c r="M141" s="1"/>
      <c r="N141" s="1"/>
      <c r="O141" s="1"/>
      <c r="P141" s="1"/>
      <c r="Q141" s="1"/>
      <c r="R141" s="2"/>
      <c r="S141" s="2"/>
      <c r="T141" s="31"/>
      <c r="U141" s="31"/>
      <c r="V141" s="31"/>
      <c r="W141" s="31"/>
    </row>
    <row r="142" spans="1:23">
      <c r="A142" s="2069"/>
      <c r="B142" s="2069"/>
      <c r="C142" s="428"/>
      <c r="D142" s="428"/>
      <c r="E142" s="428"/>
      <c r="F142" s="428"/>
      <c r="G142" s="428"/>
      <c r="H142" s="428"/>
      <c r="I142" s="428"/>
      <c r="J142" s="1"/>
      <c r="K142" s="1"/>
      <c r="L142" s="1"/>
      <c r="M142" s="1"/>
      <c r="N142" s="1"/>
      <c r="O142" s="1"/>
      <c r="P142" s="1"/>
      <c r="Q142" s="1"/>
      <c r="R142" s="2"/>
      <c r="S142" s="2"/>
      <c r="T142" s="31"/>
      <c r="U142" s="31"/>
      <c r="V142" s="31"/>
      <c r="W142" s="31"/>
    </row>
    <row r="143" spans="1:23">
      <c r="A143" s="2069"/>
      <c r="B143" s="2069"/>
      <c r="C143" s="428"/>
      <c r="D143" s="428"/>
      <c r="E143" s="428"/>
      <c r="F143" s="428"/>
      <c r="G143" s="428"/>
      <c r="H143" s="428"/>
      <c r="I143" s="428"/>
      <c r="J143" s="1"/>
      <c r="K143" s="1"/>
      <c r="L143" s="1"/>
      <c r="M143" s="1"/>
      <c r="N143" s="1"/>
      <c r="O143" s="1"/>
      <c r="P143" s="1"/>
      <c r="Q143" s="1"/>
      <c r="R143" s="2"/>
      <c r="S143" s="2"/>
      <c r="T143" s="31"/>
      <c r="U143" s="31"/>
      <c r="V143" s="31"/>
      <c r="W143" s="31"/>
    </row>
    <row r="144" spans="1:23">
      <c r="A144" s="2069"/>
      <c r="B144" s="2069"/>
      <c r="C144" s="428"/>
      <c r="D144" s="428"/>
      <c r="E144" s="428"/>
      <c r="F144" s="428"/>
      <c r="G144" s="428"/>
      <c r="H144" s="428"/>
      <c r="I144" s="428"/>
      <c r="J144" s="1"/>
      <c r="K144" s="1"/>
      <c r="L144" s="1"/>
      <c r="M144" s="1"/>
      <c r="N144" s="1"/>
      <c r="O144" s="1"/>
      <c r="P144" s="1"/>
      <c r="Q144" s="1"/>
      <c r="R144" s="2"/>
      <c r="S144" s="2"/>
      <c r="T144" s="31"/>
      <c r="U144" s="31"/>
      <c r="V144" s="31"/>
      <c r="W144" s="31"/>
    </row>
    <row r="145" spans="1:23">
      <c r="A145" s="2069"/>
      <c r="B145" s="2069"/>
      <c r="C145" s="428"/>
      <c r="D145" s="428"/>
      <c r="E145" s="428"/>
      <c r="F145" s="428"/>
      <c r="G145" s="428"/>
      <c r="H145" s="428"/>
      <c r="I145" s="428"/>
      <c r="J145" s="1"/>
      <c r="K145" s="1"/>
      <c r="L145" s="1"/>
      <c r="M145" s="1"/>
      <c r="N145" s="1"/>
      <c r="O145" s="1"/>
      <c r="P145" s="1"/>
      <c r="Q145" s="1"/>
      <c r="R145" s="2"/>
      <c r="S145" s="2"/>
      <c r="T145" s="31"/>
      <c r="U145" s="31"/>
      <c r="V145" s="31"/>
      <c r="W145" s="31"/>
    </row>
    <row r="146" spans="1:23">
      <c r="A146" s="2069"/>
      <c r="B146" s="2069"/>
      <c r="C146" s="428"/>
      <c r="D146" s="428"/>
      <c r="E146" s="428"/>
      <c r="F146" s="428"/>
      <c r="G146" s="428"/>
      <c r="H146" s="428"/>
      <c r="I146" s="428"/>
      <c r="J146" s="1"/>
      <c r="K146" s="1"/>
      <c r="L146" s="1"/>
      <c r="M146" s="1"/>
      <c r="N146" s="1"/>
      <c r="O146" s="1"/>
      <c r="P146" s="1"/>
      <c r="Q146" s="1"/>
      <c r="R146" s="2"/>
      <c r="S146" s="2"/>
      <c r="T146" s="31"/>
      <c r="U146" s="31"/>
      <c r="V146" s="31"/>
      <c r="W146" s="31"/>
    </row>
    <row r="147" spans="1:23">
      <c r="A147" s="2069"/>
      <c r="B147" s="2069"/>
      <c r="C147" s="428"/>
      <c r="D147" s="428"/>
      <c r="E147" s="428"/>
      <c r="F147" s="428"/>
      <c r="G147" s="428"/>
      <c r="H147" s="428"/>
      <c r="I147" s="428"/>
      <c r="J147" s="1"/>
      <c r="K147" s="1"/>
      <c r="L147" s="1"/>
      <c r="M147" s="1"/>
      <c r="N147" s="1"/>
      <c r="O147" s="1"/>
      <c r="P147" s="1"/>
      <c r="Q147" s="1"/>
      <c r="R147" s="2"/>
      <c r="S147" s="2"/>
      <c r="T147" s="31"/>
      <c r="U147" s="31"/>
      <c r="V147" s="31"/>
      <c r="W147" s="31"/>
    </row>
    <row r="148" spans="1:23">
      <c r="A148" s="2069"/>
      <c r="B148" s="2069"/>
      <c r="C148" s="428"/>
      <c r="D148" s="428"/>
      <c r="E148" s="428"/>
      <c r="F148" s="428"/>
      <c r="G148" s="428"/>
      <c r="H148" s="428"/>
      <c r="I148" s="428"/>
      <c r="J148" s="1"/>
      <c r="K148" s="1"/>
      <c r="L148" s="1"/>
      <c r="M148" s="1"/>
      <c r="N148" s="1"/>
      <c r="O148" s="1"/>
      <c r="P148" s="1"/>
      <c r="Q148" s="1"/>
      <c r="R148" s="2"/>
      <c r="S148" s="2"/>
      <c r="T148" s="31"/>
      <c r="U148" s="31"/>
      <c r="V148" s="31"/>
      <c r="W148" s="31"/>
    </row>
    <row r="149" spans="1:23">
      <c r="A149" s="1575"/>
      <c r="B149" s="1575"/>
      <c r="C149" s="2238"/>
      <c r="D149" s="2238"/>
      <c r="E149" s="2238"/>
      <c r="F149" s="2238"/>
      <c r="G149" s="2238"/>
      <c r="H149" s="2238"/>
      <c r="I149" s="2238"/>
      <c r="J149" s="1577"/>
      <c r="K149" s="1577"/>
      <c r="L149" s="1577"/>
      <c r="M149" s="1577"/>
      <c r="N149" s="1577"/>
      <c r="O149" s="1577"/>
      <c r="P149" s="1577"/>
      <c r="Q149" s="1577"/>
      <c r="R149" s="31"/>
      <c r="S149" s="31"/>
      <c r="T149" s="31"/>
      <c r="U149" s="31"/>
      <c r="V149" s="31"/>
      <c r="W149" s="31"/>
    </row>
  </sheetData>
  <mergeCells count="2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B120:L120"/>
    <mergeCell ref="J7:L7"/>
    <mergeCell ref="M7:M8"/>
    <mergeCell ref="N7:N8"/>
    <mergeCell ref="O7:O8"/>
    <mergeCell ref="O116:R116"/>
    <mergeCell ref="O117:R117"/>
    <mergeCell ref="B118:L118"/>
    <mergeCell ref="B119:L119"/>
    <mergeCell ref="P7:P8"/>
    <mergeCell ref="Q7:Q8"/>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7734375" defaultRowHeight="14.4"/>
  <cols>
    <col min="1" max="1" width="4.77734375" style="1025" customWidth="1"/>
    <col min="2" max="2" width="39.33203125" style="1025" customWidth="1"/>
    <col min="3" max="3" width="8.6640625" style="1578" customWidth="1"/>
    <col min="4" max="4" width="22" style="1045" customWidth="1"/>
    <col min="5" max="5" width="11.6640625" style="1045" customWidth="1"/>
    <col min="6" max="7" width="14.6640625" style="1045" customWidth="1"/>
    <col min="8" max="8" width="15.109375" style="1045" customWidth="1"/>
    <col min="9" max="9" width="14.109375" style="1045" customWidth="1"/>
    <col min="10" max="10" width="22.109375" style="1045" customWidth="1"/>
    <col min="11" max="11" width="8.33203125" style="1045" customWidth="1"/>
    <col min="12" max="12" width="6.77734375" style="1045" customWidth="1"/>
    <col min="13" max="15" width="6.6640625" style="1045" customWidth="1"/>
    <col min="16" max="16" width="5.77734375" style="1045" customWidth="1"/>
    <col min="17" max="17" width="6.109375" style="1045" customWidth="1"/>
    <col min="18" max="18" width="17.6640625" customWidth="1"/>
  </cols>
  <sheetData>
    <row r="1" spans="1:23" ht="14.25" customHeight="1">
      <c r="A1" s="2328" t="s">
        <v>699</v>
      </c>
      <c r="B1" s="2328"/>
      <c r="C1" s="2328"/>
      <c r="D1" s="1345"/>
      <c r="E1" s="1345"/>
      <c r="F1" s="1345"/>
      <c r="G1" s="1345"/>
      <c r="H1" s="1345"/>
      <c r="I1" s="1"/>
      <c r="J1" s="2339"/>
      <c r="K1" s="2339"/>
      <c r="L1" s="2339"/>
      <c r="M1" s="2339"/>
      <c r="N1" s="2339"/>
      <c r="O1" s="2339"/>
      <c r="P1" s="52"/>
      <c r="Q1" s="52"/>
      <c r="R1" s="53" t="s">
        <v>210</v>
      </c>
      <c r="S1" s="2"/>
      <c r="T1" s="31"/>
      <c r="U1" s="31"/>
      <c r="V1" s="31"/>
      <c r="W1" s="31"/>
    </row>
    <row r="2" spans="1:23">
      <c r="A2" s="2329" t="s">
        <v>1886</v>
      </c>
      <c r="B2" s="2329"/>
      <c r="C2" s="2329"/>
      <c r="D2" s="1346"/>
      <c r="E2" s="1346"/>
      <c r="F2" s="1346"/>
      <c r="G2" s="1346"/>
      <c r="H2" s="1346"/>
      <c r="I2" s="1"/>
      <c r="J2" s="2339"/>
      <c r="K2" s="2339"/>
      <c r="L2" s="2339"/>
      <c r="M2" s="2339"/>
      <c r="N2" s="2339"/>
      <c r="O2" s="2339"/>
      <c r="P2" s="52"/>
      <c r="Q2" s="52"/>
      <c r="R2" s="52"/>
      <c r="S2" s="2"/>
      <c r="T2" s="31"/>
      <c r="U2" s="31"/>
      <c r="V2" s="31"/>
      <c r="W2" s="31"/>
    </row>
    <row r="3" spans="1:23" ht="30" customHeight="1">
      <c r="A3" s="2322" t="s">
        <v>211</v>
      </c>
      <c r="B3" s="2322"/>
      <c r="C3" s="2322"/>
      <c r="D3" s="2322"/>
      <c r="E3" s="2322"/>
      <c r="F3" s="2322"/>
      <c r="G3" s="2322"/>
      <c r="H3" s="2322"/>
      <c r="I3" s="2322"/>
      <c r="J3" s="2322"/>
      <c r="K3" s="2322"/>
      <c r="L3" s="2322"/>
      <c r="M3" s="2322"/>
      <c r="N3" s="2322"/>
      <c r="O3" s="2322"/>
      <c r="P3" s="2322"/>
      <c r="Q3" s="2322"/>
      <c r="R3" s="2322"/>
      <c r="S3" s="2"/>
      <c r="T3" s="31"/>
      <c r="U3" s="31"/>
      <c r="V3" s="31"/>
      <c r="W3" s="31"/>
    </row>
    <row r="4" spans="1:23" ht="30" customHeight="1">
      <c r="A4" s="2363" t="s">
        <v>212</v>
      </c>
      <c r="B4" s="2363"/>
      <c r="C4" s="2363"/>
      <c r="D4" s="2363"/>
      <c r="E4" s="2363"/>
      <c r="F4" s="2363"/>
      <c r="G4" s="2363"/>
      <c r="H4" s="2363"/>
      <c r="I4" s="2363"/>
      <c r="J4" s="2363"/>
      <c r="K4" s="2363"/>
      <c r="L4" s="2363"/>
      <c r="M4" s="2363"/>
      <c r="N4" s="2363"/>
      <c r="O4" s="2363"/>
      <c r="P4" s="2363"/>
      <c r="Q4" s="2363"/>
      <c r="R4" s="2363"/>
      <c r="S4" s="2"/>
      <c r="T4" s="31"/>
      <c r="U4" s="31"/>
      <c r="V4" s="31"/>
      <c r="W4" s="31"/>
    </row>
    <row r="5" spans="1:23" ht="30" customHeight="1">
      <c r="A5" s="2397" t="s">
        <v>1887</v>
      </c>
      <c r="B5" s="2397"/>
      <c r="C5" s="2397"/>
      <c r="D5" s="2397"/>
      <c r="E5" s="2397"/>
      <c r="F5" s="2397"/>
      <c r="G5" s="2397"/>
      <c r="H5" s="2397"/>
      <c r="I5" s="2397"/>
      <c r="J5" s="2397"/>
      <c r="K5" s="2397"/>
      <c r="L5" s="2397"/>
      <c r="M5" s="2397"/>
      <c r="N5" s="2397"/>
      <c r="O5" s="2397"/>
      <c r="P5" s="2397"/>
      <c r="Q5" s="2397"/>
      <c r="R5" s="2397"/>
      <c r="S5" s="2"/>
      <c r="T5" s="31"/>
      <c r="U5" s="31"/>
      <c r="V5" s="31"/>
      <c r="W5" s="31"/>
    </row>
    <row r="6" spans="1:23" ht="15" thickBot="1">
      <c r="A6" s="3"/>
      <c r="B6" s="3"/>
      <c r="C6" s="1448"/>
      <c r="D6" s="3"/>
      <c r="E6" s="3"/>
      <c r="F6" s="3"/>
      <c r="G6" s="3"/>
      <c r="H6" s="3"/>
      <c r="I6" s="3"/>
      <c r="J6" s="3"/>
      <c r="K6" s="3"/>
      <c r="L6" s="3"/>
      <c r="M6" s="3"/>
      <c r="N6" s="3"/>
      <c r="O6" s="3" t="s">
        <v>213</v>
      </c>
      <c r="P6" s="3"/>
      <c r="Q6" s="3"/>
      <c r="R6" s="54"/>
      <c r="S6" s="2"/>
      <c r="T6" s="31"/>
      <c r="U6" s="31"/>
      <c r="V6" s="31"/>
      <c r="W6" s="31"/>
    </row>
    <row r="7" spans="1:23" s="1449" customFormat="1" ht="122.25" customHeight="1" thickTop="1">
      <c r="A7" s="2341" t="s">
        <v>68</v>
      </c>
      <c r="B7" s="2336" t="s">
        <v>214</v>
      </c>
      <c r="C7" s="2438" t="s">
        <v>215</v>
      </c>
      <c r="D7" s="2336" t="s">
        <v>216</v>
      </c>
      <c r="E7" s="2336" t="s">
        <v>217</v>
      </c>
      <c r="F7" s="2336" t="s">
        <v>218</v>
      </c>
      <c r="G7" s="2336" t="s">
        <v>219</v>
      </c>
      <c r="H7" s="2343" t="s">
        <v>220</v>
      </c>
      <c r="I7" s="2336" t="s">
        <v>221</v>
      </c>
      <c r="J7" s="2347" t="s">
        <v>222</v>
      </c>
      <c r="K7" s="2348"/>
      <c r="L7" s="2349"/>
      <c r="M7" s="2336" t="s">
        <v>223</v>
      </c>
      <c r="N7" s="2336" t="s">
        <v>224</v>
      </c>
      <c r="O7" s="2336" t="s">
        <v>225</v>
      </c>
      <c r="P7" s="2336" t="s">
        <v>226</v>
      </c>
      <c r="Q7" s="2336" t="s">
        <v>227</v>
      </c>
      <c r="R7" s="2345" t="s">
        <v>7</v>
      </c>
      <c r="S7" s="2"/>
      <c r="T7" s="31"/>
      <c r="U7" s="31"/>
      <c r="V7" s="31"/>
      <c r="W7" s="31"/>
    </row>
    <row r="8" spans="1:23" s="1449" customFormat="1" ht="55.5" customHeight="1">
      <c r="A8" s="2342"/>
      <c r="B8" s="2337"/>
      <c r="C8" s="2439"/>
      <c r="D8" s="2337"/>
      <c r="E8" s="2337"/>
      <c r="F8" s="2337"/>
      <c r="G8" s="2337"/>
      <c r="H8" s="2344"/>
      <c r="I8" s="2337"/>
      <c r="J8" s="121" t="s">
        <v>228</v>
      </c>
      <c r="K8" s="121" t="s">
        <v>229</v>
      </c>
      <c r="L8" s="121" t="s">
        <v>230</v>
      </c>
      <c r="M8" s="2337"/>
      <c r="N8" s="2337"/>
      <c r="O8" s="2337"/>
      <c r="P8" s="2337"/>
      <c r="Q8" s="2337"/>
      <c r="R8" s="2346"/>
      <c r="S8" s="2"/>
      <c r="T8" s="31"/>
      <c r="U8" s="31"/>
      <c r="V8" s="31"/>
      <c r="W8" s="31"/>
    </row>
    <row r="9" spans="1:23" s="1452" customFormat="1" ht="30" customHeight="1">
      <c r="A9" s="68" t="s">
        <v>231</v>
      </c>
      <c r="B9" s="69" t="s">
        <v>232</v>
      </c>
      <c r="C9" s="1450"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451"/>
      <c r="U9" s="1451"/>
      <c r="V9" s="1451"/>
      <c r="W9" s="1451"/>
    </row>
    <row r="10" spans="1:23" s="1449" customFormat="1" ht="32.25" customHeight="1">
      <c r="A10" s="56" t="s">
        <v>79</v>
      </c>
      <c r="B10" s="1453" t="s">
        <v>1890</v>
      </c>
      <c r="C10" s="1454"/>
      <c r="D10" s="1455"/>
      <c r="E10" s="1455"/>
      <c r="F10" s="1455"/>
      <c r="G10" s="1455"/>
      <c r="H10" s="1455"/>
      <c r="I10" s="1455"/>
      <c r="J10" s="1455"/>
      <c r="K10" s="1455"/>
      <c r="L10" s="1455"/>
      <c r="M10" s="1455"/>
      <c r="N10" s="1455"/>
      <c r="O10" s="1455"/>
      <c r="P10" s="1455"/>
      <c r="Q10" s="1455"/>
      <c r="R10" s="1456"/>
      <c r="S10" s="2"/>
      <c r="T10" s="31"/>
      <c r="U10" s="31"/>
      <c r="V10" s="31"/>
      <c r="W10" s="31"/>
    </row>
    <row r="11" spans="1:23" s="1449" customFormat="1" ht="29.25" customHeight="1">
      <c r="A11" s="1457" t="s">
        <v>81</v>
      </c>
      <c r="B11" s="1458" t="s">
        <v>247</v>
      </c>
      <c r="C11" s="1459"/>
      <c r="D11" s="1460"/>
      <c r="E11" s="1460"/>
      <c r="F11" s="1460"/>
      <c r="G11" s="1460"/>
      <c r="H11" s="1460"/>
      <c r="I11" s="1460"/>
      <c r="J11" s="1460"/>
      <c r="K11" s="1460"/>
      <c r="L11" s="1460"/>
      <c r="M11" s="1460"/>
      <c r="N11" s="1460"/>
      <c r="O11" s="1460"/>
      <c r="P11" s="1460"/>
      <c r="Q11" s="1460"/>
      <c r="R11" s="1461"/>
      <c r="S11" s="2"/>
      <c r="T11" s="31"/>
      <c r="U11" s="31"/>
      <c r="V11" s="31"/>
      <c r="W11" s="31"/>
    </row>
    <row r="12" spans="1:23" s="1449" customFormat="1" ht="17.25" customHeight="1">
      <c r="A12" s="1462">
        <v>1</v>
      </c>
      <c r="B12" s="1463" t="s">
        <v>248</v>
      </c>
      <c r="C12" s="1464"/>
      <c r="D12" s="1465"/>
      <c r="E12" s="1465"/>
      <c r="F12" s="1465"/>
      <c r="G12" s="1465"/>
      <c r="H12" s="1465"/>
      <c r="I12" s="1465"/>
      <c r="J12" s="1465"/>
      <c r="K12" s="1465"/>
      <c r="L12" s="1465"/>
      <c r="M12" s="1465"/>
      <c r="N12" s="1465"/>
      <c r="O12" s="1465"/>
      <c r="P12" s="1465"/>
      <c r="Q12" s="1465"/>
      <c r="R12" s="1466"/>
      <c r="S12" s="2"/>
      <c r="T12" s="31"/>
      <c r="U12" s="31"/>
      <c r="V12" s="31"/>
      <c r="W12" s="31"/>
    </row>
    <row r="13" spans="1:23" s="59" customFormat="1" ht="15.75" customHeight="1">
      <c r="A13" s="1467" t="s">
        <v>249</v>
      </c>
      <c r="B13" s="1468" t="s">
        <v>1891</v>
      </c>
      <c r="C13" s="1469"/>
      <c r="D13" s="1470"/>
      <c r="E13" s="1470"/>
      <c r="F13" s="1470"/>
      <c r="G13" s="1470"/>
      <c r="H13" s="1470"/>
      <c r="I13" s="1471"/>
      <c r="J13" s="1472"/>
      <c r="K13" s="1472"/>
      <c r="L13" s="1472"/>
      <c r="M13" s="1472"/>
      <c r="N13" s="1472"/>
      <c r="O13" s="1472"/>
      <c r="P13" s="1472"/>
      <c r="Q13" s="1472"/>
      <c r="R13" s="1473"/>
      <c r="S13" s="57"/>
      <c r="T13" s="58"/>
      <c r="U13" s="58"/>
      <c r="V13" s="58"/>
      <c r="W13" s="58"/>
    </row>
    <row r="14" spans="1:23">
      <c r="A14" s="1474" t="s">
        <v>1776</v>
      </c>
      <c r="B14" s="1475" t="s">
        <v>1892</v>
      </c>
      <c r="C14" s="1476">
        <v>4</v>
      </c>
      <c r="D14" s="1477">
        <v>1</v>
      </c>
      <c r="E14" s="1476">
        <v>1</v>
      </c>
      <c r="F14" s="1478">
        <v>1</v>
      </c>
      <c r="G14" s="1476">
        <v>5</v>
      </c>
      <c r="H14" s="1477">
        <f>(C14*D14*G14)</f>
        <v>20</v>
      </c>
      <c r="I14" s="1477">
        <f>(C14*E14*F14*16.5)</f>
        <v>66</v>
      </c>
      <c r="J14" s="1240"/>
    </row>
    <row r="15" spans="1:23" s="59" customFormat="1" ht="15.75" customHeight="1">
      <c r="A15" s="1474" t="s">
        <v>253</v>
      </c>
      <c r="B15" s="1479" t="s">
        <v>1893</v>
      </c>
      <c r="C15" s="1476">
        <v>5</v>
      </c>
      <c r="D15" s="1477">
        <v>1</v>
      </c>
      <c r="E15" s="1476">
        <v>1</v>
      </c>
      <c r="F15" s="1478">
        <v>1</v>
      </c>
      <c r="G15" s="1476">
        <v>15</v>
      </c>
      <c r="H15" s="1477">
        <f t="shared" ref="H15:H32" si="0">(C15*D15*G15)</f>
        <v>75</v>
      </c>
      <c r="I15" s="1477">
        <f t="shared" ref="I15:I32" si="1">(C15*E15*F15*16.5)</f>
        <v>82.5</v>
      </c>
      <c r="J15" s="1240" t="s">
        <v>1643</v>
      </c>
      <c r="K15" s="1472"/>
      <c r="L15" s="1472"/>
      <c r="M15" s="1480">
        <v>270</v>
      </c>
      <c r="N15" s="1480">
        <v>270</v>
      </c>
      <c r="O15" s="1481">
        <v>247.5</v>
      </c>
      <c r="P15" s="1480">
        <v>170</v>
      </c>
      <c r="Q15" s="1480">
        <v>120</v>
      </c>
      <c r="R15" s="1473"/>
      <c r="S15" s="57"/>
      <c r="T15" s="58"/>
      <c r="U15" s="58"/>
      <c r="V15" s="58"/>
      <c r="W15" s="58"/>
    </row>
    <row r="16" spans="1:23" s="59" customFormat="1" ht="15.75" customHeight="1">
      <c r="A16" s="1482" t="s">
        <v>257</v>
      </c>
      <c r="B16" s="1475" t="s">
        <v>1894</v>
      </c>
      <c r="C16" s="1483">
        <v>4</v>
      </c>
      <c r="D16" s="1477"/>
      <c r="E16" s="1477">
        <v>1</v>
      </c>
      <c r="F16" s="1484"/>
      <c r="G16" s="1477">
        <v>88</v>
      </c>
      <c r="H16" s="1477">
        <f t="shared" si="0"/>
        <v>0</v>
      </c>
      <c r="I16" s="1477">
        <f t="shared" si="1"/>
        <v>0</v>
      </c>
      <c r="J16" s="1240" t="s">
        <v>1646</v>
      </c>
      <c r="K16" s="1480"/>
      <c r="L16" s="1480"/>
      <c r="M16" s="1480">
        <v>270</v>
      </c>
      <c r="N16" s="1480">
        <v>270</v>
      </c>
      <c r="O16" s="1481">
        <v>428</v>
      </c>
      <c r="P16" s="1480">
        <v>170</v>
      </c>
      <c r="Q16" s="1480">
        <v>120</v>
      </c>
      <c r="R16" s="1485"/>
      <c r="S16" s="57"/>
      <c r="T16" s="58"/>
      <c r="U16" s="58"/>
      <c r="V16" s="58"/>
      <c r="W16" s="58"/>
    </row>
    <row r="17" spans="1:23" s="59" customFormat="1" ht="15.75" customHeight="1">
      <c r="A17" s="1474" t="s">
        <v>1781</v>
      </c>
      <c r="B17" s="1475" t="s">
        <v>1895</v>
      </c>
      <c r="C17" s="1483">
        <v>5</v>
      </c>
      <c r="D17" s="1477">
        <v>1</v>
      </c>
      <c r="E17" s="1477">
        <v>1</v>
      </c>
      <c r="F17" s="1478">
        <v>1</v>
      </c>
      <c r="G17" s="1477">
        <v>15</v>
      </c>
      <c r="H17" s="1477">
        <f t="shared" si="0"/>
        <v>75</v>
      </c>
      <c r="I17" s="1477">
        <f t="shared" si="1"/>
        <v>82.5</v>
      </c>
      <c r="J17" s="1486" t="s">
        <v>1648</v>
      </c>
      <c r="K17" s="1472"/>
      <c r="L17" s="1472"/>
      <c r="M17" s="1480">
        <v>270</v>
      </c>
      <c r="N17" s="1480">
        <v>270</v>
      </c>
      <c r="O17" s="1487">
        <v>145.05600000000001</v>
      </c>
      <c r="P17" s="1480">
        <v>170</v>
      </c>
      <c r="Q17" s="1480">
        <v>120</v>
      </c>
      <c r="R17" s="1473"/>
      <c r="S17" s="57"/>
      <c r="T17" s="58"/>
      <c r="U17" s="58"/>
      <c r="V17" s="58"/>
      <c r="W17" s="58"/>
    </row>
    <row r="18" spans="1:23" s="59" customFormat="1" ht="15.75" customHeight="1">
      <c r="A18" s="1488" t="s">
        <v>1772</v>
      </c>
      <c r="B18" s="1475" t="s">
        <v>1896</v>
      </c>
      <c r="C18" s="1483">
        <v>5</v>
      </c>
      <c r="D18" s="1477"/>
      <c r="E18" s="1477"/>
      <c r="F18" s="1478"/>
      <c r="G18" s="1477"/>
      <c r="H18" s="1477">
        <f t="shared" si="0"/>
        <v>0</v>
      </c>
      <c r="I18" s="1477">
        <f t="shared" si="1"/>
        <v>0</v>
      </c>
      <c r="J18" s="1240" t="s">
        <v>1645</v>
      </c>
      <c r="K18" s="1472"/>
      <c r="L18" s="1472"/>
      <c r="M18" s="1480">
        <v>270</v>
      </c>
      <c r="N18" s="1480">
        <v>270</v>
      </c>
      <c r="O18" s="1481">
        <v>148.5</v>
      </c>
      <c r="P18" s="1480">
        <v>170</v>
      </c>
      <c r="Q18" s="1480">
        <v>120</v>
      </c>
      <c r="R18" s="1473"/>
      <c r="S18" s="57"/>
      <c r="T18" s="58"/>
      <c r="U18" s="58"/>
      <c r="V18" s="58"/>
      <c r="W18" s="58"/>
    </row>
    <row r="19" spans="1:23" s="59" customFormat="1" ht="15.75" customHeight="1">
      <c r="A19" s="1489" t="s">
        <v>1897</v>
      </c>
      <c r="B19" s="1468" t="s">
        <v>1898</v>
      </c>
      <c r="C19" s="1483"/>
      <c r="D19" s="1477"/>
      <c r="E19" s="1477"/>
      <c r="F19" s="1478"/>
      <c r="G19" s="1477"/>
      <c r="H19" s="1477">
        <f t="shared" si="0"/>
        <v>0</v>
      </c>
      <c r="I19" s="1477">
        <f t="shared" si="1"/>
        <v>0</v>
      </c>
      <c r="J19" s="1240"/>
      <c r="K19" s="1480"/>
      <c r="L19" s="1480"/>
      <c r="M19" s="1480"/>
      <c r="N19" s="1480"/>
      <c r="O19" s="1480"/>
      <c r="P19" s="1480"/>
      <c r="Q19" s="1480"/>
      <c r="R19" s="1485"/>
      <c r="S19" s="57"/>
      <c r="T19" s="58"/>
      <c r="U19" s="58"/>
      <c r="V19" s="58"/>
      <c r="W19" s="58"/>
    </row>
    <row r="20" spans="1:23" s="59" customFormat="1" ht="13.2">
      <c r="A20" s="1490" t="s">
        <v>251</v>
      </c>
      <c r="B20" s="1475" t="s">
        <v>1899</v>
      </c>
      <c r="C20" s="1483">
        <v>4</v>
      </c>
      <c r="D20" s="1477"/>
      <c r="E20" s="1477"/>
      <c r="F20" s="1478"/>
      <c r="G20" s="1477"/>
      <c r="H20" s="1477">
        <f t="shared" si="0"/>
        <v>0</v>
      </c>
      <c r="I20" s="1477">
        <f t="shared" si="1"/>
        <v>0</v>
      </c>
      <c r="J20" s="1486" t="s">
        <v>1643</v>
      </c>
      <c r="K20" s="1472"/>
      <c r="L20" s="1472"/>
      <c r="R20" s="1473"/>
      <c r="S20" s="57"/>
      <c r="T20" s="58"/>
      <c r="U20" s="58"/>
      <c r="V20" s="58"/>
      <c r="W20" s="58"/>
    </row>
    <row r="21" spans="1:23" s="59" customFormat="1" ht="15.75" customHeight="1">
      <c r="A21" s="1488" t="s">
        <v>1772</v>
      </c>
      <c r="B21" s="1475" t="s">
        <v>1896</v>
      </c>
      <c r="C21" s="1483">
        <v>5</v>
      </c>
      <c r="D21" s="1477">
        <v>1</v>
      </c>
      <c r="E21" s="1477">
        <v>1</v>
      </c>
      <c r="F21" s="1477">
        <v>1</v>
      </c>
      <c r="G21" s="1477">
        <v>15</v>
      </c>
      <c r="H21" s="1477">
        <f t="shared" si="0"/>
        <v>75</v>
      </c>
      <c r="I21" s="1477">
        <f t="shared" si="1"/>
        <v>82.5</v>
      </c>
      <c r="J21" s="1240" t="s">
        <v>1645</v>
      </c>
      <c r="K21" s="1480"/>
      <c r="L21" s="1480"/>
      <c r="M21" s="1480"/>
      <c r="N21" s="1480"/>
      <c r="O21" s="1480"/>
      <c r="P21" s="1480"/>
      <c r="Q21" s="1480"/>
      <c r="R21" s="1485"/>
      <c r="S21" s="57"/>
      <c r="T21" s="58"/>
      <c r="U21" s="58"/>
      <c r="V21" s="58"/>
      <c r="W21" s="58"/>
    </row>
    <row r="22" spans="1:23" s="1497" customFormat="1" ht="15.75" customHeight="1">
      <c r="A22" s="1491" t="s">
        <v>255</v>
      </c>
      <c r="B22" s="1475" t="s">
        <v>1900</v>
      </c>
      <c r="C22" s="1483">
        <v>2</v>
      </c>
      <c r="D22" s="1477">
        <v>1</v>
      </c>
      <c r="E22" s="1477">
        <v>1</v>
      </c>
      <c r="F22" s="1484">
        <v>1</v>
      </c>
      <c r="G22" s="1477">
        <v>5</v>
      </c>
      <c r="H22" s="1477">
        <f t="shared" si="0"/>
        <v>10</v>
      </c>
      <c r="I22" s="1477">
        <f t="shared" si="1"/>
        <v>33</v>
      </c>
      <c r="J22" s="1240" t="s">
        <v>1646</v>
      </c>
      <c r="K22" s="1492"/>
      <c r="L22" s="1492"/>
      <c r="M22" s="1492"/>
      <c r="N22" s="1492"/>
      <c r="O22" s="1493"/>
      <c r="P22" s="1492"/>
      <c r="Q22" s="1492"/>
      <c r="R22" s="1494"/>
      <c r="S22" s="1495"/>
      <c r="T22" s="1496"/>
      <c r="U22" s="1496"/>
      <c r="V22" s="1496"/>
      <c r="W22" s="1496"/>
    </row>
    <row r="23" spans="1:23" s="59" customFormat="1" ht="15.75" customHeight="1">
      <c r="A23" s="1488" t="s">
        <v>716</v>
      </c>
      <c r="B23" s="1475" t="s">
        <v>1901</v>
      </c>
      <c r="C23" s="1483">
        <v>3</v>
      </c>
      <c r="D23" s="1477"/>
      <c r="E23" s="1477">
        <v>1</v>
      </c>
      <c r="F23" s="1484"/>
      <c r="G23" s="1477"/>
      <c r="H23" s="1477">
        <f t="shared" si="0"/>
        <v>0</v>
      </c>
      <c r="I23" s="1477">
        <f t="shared" si="1"/>
        <v>0</v>
      </c>
      <c r="J23" s="1240" t="s">
        <v>1646</v>
      </c>
      <c r="K23" s="1480"/>
      <c r="L23" s="1480"/>
      <c r="M23" s="1480"/>
      <c r="N23" s="1480"/>
      <c r="O23" s="1481"/>
      <c r="P23" s="1480"/>
      <c r="Q23" s="1480"/>
      <c r="R23" s="1485"/>
      <c r="S23" s="57"/>
      <c r="T23" s="58"/>
      <c r="U23" s="58"/>
      <c r="V23" s="58"/>
      <c r="W23" s="58"/>
    </row>
    <row r="24" spans="1:23" s="59" customFormat="1" ht="15.75" customHeight="1">
      <c r="A24" s="1488" t="s">
        <v>717</v>
      </c>
      <c r="B24" s="1475" t="s">
        <v>1901</v>
      </c>
      <c r="C24" s="1483">
        <v>3</v>
      </c>
      <c r="D24" s="1477"/>
      <c r="E24" s="1477"/>
      <c r="F24" s="1484"/>
      <c r="G24" s="1477"/>
      <c r="H24" s="1477">
        <f t="shared" si="0"/>
        <v>0</v>
      </c>
      <c r="I24" s="1477">
        <f t="shared" si="1"/>
        <v>0</v>
      </c>
      <c r="J24" s="1486" t="s">
        <v>1644</v>
      </c>
      <c r="K24" s="1480"/>
      <c r="L24" s="1480"/>
      <c r="M24" s="1480">
        <v>270</v>
      </c>
      <c r="N24" s="1480">
        <v>270</v>
      </c>
      <c r="O24" s="1481">
        <v>165</v>
      </c>
      <c r="P24" s="1480">
        <v>170</v>
      </c>
      <c r="Q24" s="1480">
        <v>120</v>
      </c>
      <c r="R24" s="1485" t="s">
        <v>1902</v>
      </c>
      <c r="S24" s="57"/>
      <c r="T24" s="58"/>
      <c r="U24" s="58"/>
      <c r="V24" s="58"/>
      <c r="W24" s="58"/>
    </row>
    <row r="25" spans="1:23" s="59" customFormat="1" ht="15.75" customHeight="1">
      <c r="A25" s="1488" t="s">
        <v>718</v>
      </c>
      <c r="B25" s="1475" t="s">
        <v>1903</v>
      </c>
      <c r="C25" s="1483">
        <v>4</v>
      </c>
      <c r="D25" s="1477">
        <v>1</v>
      </c>
      <c r="E25" s="1477">
        <v>1</v>
      </c>
      <c r="F25" s="1484">
        <v>1</v>
      </c>
      <c r="G25" s="1477">
        <v>15</v>
      </c>
      <c r="H25" s="1477">
        <f t="shared" si="0"/>
        <v>60</v>
      </c>
      <c r="I25" s="1477">
        <f t="shared" si="1"/>
        <v>66</v>
      </c>
      <c r="J25" s="1240" t="s">
        <v>1644</v>
      </c>
      <c r="K25" s="1480"/>
      <c r="L25" s="1480"/>
      <c r="M25" s="1480"/>
      <c r="N25" s="1480"/>
      <c r="O25" s="1481"/>
      <c r="P25" s="1480"/>
      <c r="Q25" s="1480"/>
      <c r="R25" s="1485"/>
      <c r="S25" s="57"/>
      <c r="T25" s="58"/>
      <c r="U25" s="58"/>
      <c r="V25" s="58"/>
      <c r="W25" s="58"/>
    </row>
    <row r="26" spans="1:23" s="59" customFormat="1" ht="15.75" customHeight="1">
      <c r="A26" s="1488" t="s">
        <v>721</v>
      </c>
      <c r="B26" s="1475" t="s">
        <v>1901</v>
      </c>
      <c r="C26" s="1483">
        <v>3</v>
      </c>
      <c r="D26" s="1477"/>
      <c r="E26" s="1477">
        <v>1</v>
      </c>
      <c r="F26" s="1484"/>
      <c r="G26" s="1477">
        <v>86</v>
      </c>
      <c r="H26" s="1477">
        <f t="shared" si="0"/>
        <v>0</v>
      </c>
      <c r="I26" s="1477">
        <f t="shared" si="1"/>
        <v>0</v>
      </c>
      <c r="J26" s="1486" t="s">
        <v>1647</v>
      </c>
      <c r="K26" s="1480"/>
      <c r="L26" s="1480"/>
      <c r="M26" s="1480">
        <v>270</v>
      </c>
      <c r="N26" s="1480">
        <v>229.5</v>
      </c>
      <c r="O26" s="1481">
        <v>180.5</v>
      </c>
      <c r="P26" s="1480">
        <v>170</v>
      </c>
      <c r="Q26" s="1480">
        <v>120</v>
      </c>
      <c r="R26" s="1485"/>
      <c r="S26" s="57"/>
      <c r="T26" s="58"/>
      <c r="U26" s="58"/>
      <c r="V26" s="58"/>
      <c r="W26" s="58"/>
    </row>
    <row r="27" spans="1:23" s="59" customFormat="1" ht="15.75" customHeight="1">
      <c r="A27" s="1488" t="s">
        <v>722</v>
      </c>
      <c r="B27" s="1475" t="s">
        <v>1904</v>
      </c>
      <c r="C27" s="1483">
        <v>5</v>
      </c>
      <c r="D27" s="1477">
        <v>1</v>
      </c>
      <c r="E27" s="1477">
        <v>1</v>
      </c>
      <c r="F27" s="1484">
        <v>1</v>
      </c>
      <c r="G27" s="1477">
        <v>5</v>
      </c>
      <c r="H27" s="1477">
        <f t="shared" si="0"/>
        <v>25</v>
      </c>
      <c r="I27" s="1477">
        <f t="shared" si="1"/>
        <v>82.5</v>
      </c>
      <c r="J27" s="1240" t="s">
        <v>1647</v>
      </c>
      <c r="K27" s="1480"/>
      <c r="L27" s="1480"/>
      <c r="M27" s="1480"/>
      <c r="N27" s="1480"/>
      <c r="O27" s="1481"/>
      <c r="P27" s="1480"/>
      <c r="Q27" s="1480"/>
      <c r="R27" s="1485"/>
      <c r="S27" s="57"/>
      <c r="T27" s="58"/>
      <c r="U27" s="58"/>
      <c r="V27" s="58"/>
      <c r="W27" s="58"/>
    </row>
    <row r="28" spans="1:23" s="59" customFormat="1" ht="15.75" customHeight="1">
      <c r="A28" s="1488" t="s">
        <v>723</v>
      </c>
      <c r="B28" s="1475" t="s">
        <v>1905</v>
      </c>
      <c r="C28" s="1483">
        <v>3</v>
      </c>
      <c r="D28" s="1477"/>
      <c r="E28" s="1477">
        <v>1</v>
      </c>
      <c r="F28" s="1484">
        <v>1</v>
      </c>
      <c r="G28" s="1477">
        <v>85</v>
      </c>
      <c r="H28" s="1477">
        <f t="shared" si="0"/>
        <v>0</v>
      </c>
      <c r="I28" s="1477">
        <f t="shared" si="1"/>
        <v>49.5</v>
      </c>
      <c r="J28" s="1486" t="s">
        <v>1645</v>
      </c>
      <c r="K28" s="1480"/>
      <c r="L28" s="1480"/>
      <c r="R28" s="1485"/>
      <c r="S28" s="57"/>
      <c r="T28" s="58"/>
      <c r="U28" s="58"/>
      <c r="V28" s="58"/>
      <c r="W28" s="58"/>
    </row>
    <row r="29" spans="1:23" s="59" customFormat="1" ht="15.75" customHeight="1">
      <c r="A29" s="1488" t="s">
        <v>1770</v>
      </c>
      <c r="B29" s="1475" t="s">
        <v>1905</v>
      </c>
      <c r="C29" s="1483">
        <v>3</v>
      </c>
      <c r="D29" s="1477"/>
      <c r="E29" s="1477">
        <v>1</v>
      </c>
      <c r="F29" s="1484"/>
      <c r="G29" s="1477"/>
      <c r="H29" s="1477">
        <f t="shared" si="0"/>
        <v>0</v>
      </c>
      <c r="I29" s="1477">
        <f t="shared" si="1"/>
        <v>0</v>
      </c>
      <c r="J29" s="1486" t="s">
        <v>1645</v>
      </c>
      <c r="K29" s="1480"/>
      <c r="L29" s="1480"/>
      <c r="M29" s="1480"/>
      <c r="N29" s="1480"/>
      <c r="O29" s="1481"/>
      <c r="P29" s="1480"/>
      <c r="Q29" s="1480"/>
      <c r="R29" s="1485"/>
      <c r="S29" s="57"/>
      <c r="T29" s="58"/>
      <c r="U29" s="58"/>
      <c r="V29" s="58"/>
      <c r="W29" s="58"/>
    </row>
    <row r="30" spans="1:23" s="59" customFormat="1" ht="15.75" customHeight="1">
      <c r="A30" s="1490" t="s">
        <v>1774</v>
      </c>
      <c r="B30" s="1475" t="s">
        <v>1906</v>
      </c>
      <c r="C30" s="1483">
        <v>5</v>
      </c>
      <c r="D30" s="1477">
        <v>1</v>
      </c>
      <c r="E30" s="1477"/>
      <c r="F30" s="1484"/>
      <c r="G30" s="1477">
        <v>15</v>
      </c>
      <c r="H30" s="1477">
        <f t="shared" si="0"/>
        <v>75</v>
      </c>
      <c r="I30" s="1477">
        <f t="shared" si="1"/>
        <v>0</v>
      </c>
      <c r="J30" s="1486" t="s">
        <v>1652</v>
      </c>
      <c r="K30" s="1472"/>
      <c r="L30" s="1472"/>
      <c r="M30" s="1480">
        <v>270</v>
      </c>
      <c r="N30" s="1480">
        <v>270</v>
      </c>
      <c r="O30" s="1481">
        <v>202.8</v>
      </c>
      <c r="P30" s="1480">
        <v>170</v>
      </c>
      <c r="Q30" s="1480">
        <v>120</v>
      </c>
      <c r="R30" s="1485"/>
      <c r="S30" s="57"/>
      <c r="T30" s="58"/>
      <c r="U30" s="58"/>
      <c r="V30" s="58"/>
      <c r="W30" s="58"/>
    </row>
    <row r="31" spans="1:23" s="59" customFormat="1" ht="15.75" customHeight="1">
      <c r="A31" s="1482" t="s">
        <v>1777</v>
      </c>
      <c r="B31" s="1475" t="s">
        <v>1907</v>
      </c>
      <c r="C31" s="1483">
        <v>3</v>
      </c>
      <c r="D31" s="1477">
        <v>1</v>
      </c>
      <c r="E31" s="1477">
        <v>1</v>
      </c>
      <c r="F31" s="1484">
        <v>1</v>
      </c>
      <c r="G31" s="1477">
        <v>5</v>
      </c>
      <c r="H31" s="1477">
        <f t="shared" si="0"/>
        <v>15</v>
      </c>
      <c r="I31" s="1477">
        <f t="shared" si="1"/>
        <v>49.5</v>
      </c>
      <c r="J31" s="1240" t="s">
        <v>1652</v>
      </c>
      <c r="K31" s="1472"/>
      <c r="L31" s="1472"/>
      <c r="M31" s="1480"/>
      <c r="N31" s="1480"/>
      <c r="O31" s="1481"/>
      <c r="P31" s="1480"/>
      <c r="Q31" s="1480"/>
      <c r="R31" s="1485"/>
      <c r="S31" s="57"/>
      <c r="T31" s="58"/>
      <c r="U31" s="58"/>
      <c r="V31" s="58"/>
      <c r="W31" s="58"/>
    </row>
    <row r="32" spans="1:23" s="59" customFormat="1" ht="15.75" customHeight="1">
      <c r="A32" s="1498" t="s">
        <v>1779</v>
      </c>
      <c r="B32" s="1475" t="s">
        <v>1908</v>
      </c>
      <c r="C32" s="1483">
        <v>5</v>
      </c>
      <c r="D32" s="1477">
        <v>1</v>
      </c>
      <c r="E32" s="1477">
        <v>1</v>
      </c>
      <c r="F32" s="1484">
        <v>1</v>
      </c>
      <c r="G32" s="1477">
        <v>5</v>
      </c>
      <c r="H32" s="1477">
        <f t="shared" si="0"/>
        <v>25</v>
      </c>
      <c r="I32" s="1477">
        <f t="shared" si="1"/>
        <v>82.5</v>
      </c>
      <c r="J32" s="1240" t="s">
        <v>1650</v>
      </c>
      <c r="K32" s="1472"/>
      <c r="L32" s="1472"/>
      <c r="M32" s="1480">
        <v>270</v>
      </c>
      <c r="N32" s="1480">
        <v>243</v>
      </c>
      <c r="O32" s="1481">
        <v>136.80000000000001</v>
      </c>
      <c r="P32" s="1480">
        <v>170</v>
      </c>
      <c r="Q32" s="1480">
        <v>120</v>
      </c>
      <c r="R32" s="1485"/>
      <c r="S32" s="57"/>
      <c r="T32" s="58"/>
      <c r="U32" s="58"/>
      <c r="V32" s="58"/>
      <c r="W32" s="58"/>
    </row>
    <row r="33" spans="1:23" s="59" customFormat="1" ht="15.75" customHeight="1">
      <c r="A33" s="1482" t="s">
        <v>1783</v>
      </c>
      <c r="B33" s="1483" t="s">
        <v>1905</v>
      </c>
      <c r="C33" s="1483">
        <v>3</v>
      </c>
      <c r="D33" s="1477"/>
      <c r="E33" s="1477"/>
      <c r="F33" s="1484"/>
      <c r="G33" s="1477"/>
      <c r="H33" s="1477"/>
      <c r="I33" s="1477"/>
      <c r="J33" s="1486" t="s">
        <v>1649</v>
      </c>
      <c r="K33" s="1480"/>
      <c r="L33" s="1472"/>
      <c r="M33" s="1480">
        <v>270</v>
      </c>
      <c r="N33" s="1480">
        <v>202.5</v>
      </c>
      <c r="O33" s="1481">
        <v>128.55600000000001</v>
      </c>
      <c r="P33" s="1480">
        <v>170</v>
      </c>
      <c r="Q33" s="1480">
        <v>120</v>
      </c>
      <c r="R33" s="1485"/>
      <c r="S33" s="57"/>
      <c r="T33" s="58"/>
      <c r="U33" s="58"/>
      <c r="V33" s="58"/>
      <c r="W33" s="58"/>
    </row>
    <row r="34" spans="1:23" s="59" customFormat="1" ht="15.75" customHeight="1">
      <c r="A34" s="745"/>
      <c r="B34" s="1483"/>
      <c r="C34" s="1499">
        <f>SUM(C14:C33)</f>
        <v>74</v>
      </c>
      <c r="D34" s="1499">
        <f>SUM(D14:D33)</f>
        <v>10</v>
      </c>
      <c r="E34" s="1499">
        <f>SUM(E14:E33)</f>
        <v>14</v>
      </c>
      <c r="F34" s="1499">
        <f>SUM(F14:F33)</f>
        <v>10</v>
      </c>
      <c r="G34" s="1499">
        <f>SUM(G14:G33)</f>
        <v>359</v>
      </c>
      <c r="H34" s="1499">
        <v>1376</v>
      </c>
      <c r="I34" s="1499">
        <v>891</v>
      </c>
      <c r="J34" s="1483"/>
      <c r="K34" s="1483"/>
      <c r="L34" s="1483"/>
      <c r="M34" s="1499">
        <f>SUM(M15:M33)</f>
        <v>2430</v>
      </c>
      <c r="N34" s="1499">
        <f>SUM(N15:N33)</f>
        <v>2295</v>
      </c>
      <c r="O34" s="1499">
        <f>SUM(O15:O33)</f>
        <v>1782.712</v>
      </c>
      <c r="P34" s="1499">
        <f>SUM(P15:P33)</f>
        <v>1530</v>
      </c>
      <c r="Q34" s="1499">
        <f>SUM(Q15:Q33)</f>
        <v>1080</v>
      </c>
      <c r="R34" s="1485"/>
      <c r="S34" s="57"/>
      <c r="T34" s="58"/>
      <c r="U34" s="58"/>
      <c r="V34" s="58"/>
      <c r="W34" s="58"/>
    </row>
    <row r="35" spans="1:23" s="59" customFormat="1" ht="15.75" customHeight="1">
      <c r="A35" s="1500" t="s">
        <v>258</v>
      </c>
      <c r="B35" s="1501" t="s">
        <v>259</v>
      </c>
      <c r="C35" s="1483"/>
      <c r="D35" s="1477"/>
      <c r="E35" s="1477"/>
      <c r="F35" s="1477"/>
      <c r="G35" s="1477"/>
      <c r="H35" s="1477"/>
      <c r="I35" s="1477"/>
      <c r="J35" s="1480"/>
      <c r="K35" s="1480"/>
      <c r="L35" s="1480"/>
      <c r="M35" s="1480"/>
      <c r="N35" s="1480"/>
      <c r="O35" s="1480"/>
      <c r="P35" s="1480"/>
      <c r="Q35" s="1480"/>
      <c r="R35" s="1485"/>
      <c r="S35" s="57"/>
      <c r="T35" s="58"/>
      <c r="U35" s="58"/>
      <c r="V35" s="58"/>
      <c r="W35" s="58"/>
    </row>
    <row r="36" spans="1:23" s="59" customFormat="1" ht="16.5" customHeight="1">
      <c r="A36" s="1488" t="s">
        <v>260</v>
      </c>
      <c r="B36" s="1502" t="s">
        <v>1851</v>
      </c>
      <c r="C36" s="1483"/>
      <c r="D36" s="1477"/>
      <c r="E36" s="1477"/>
      <c r="F36" s="1477"/>
      <c r="G36" s="1477"/>
      <c r="H36" s="1477"/>
      <c r="I36" s="1477"/>
      <c r="J36" s="1480"/>
      <c r="K36" s="1480"/>
      <c r="L36" s="1480"/>
      <c r="M36" s="1480"/>
      <c r="N36" s="1480"/>
      <c r="O36" s="1480"/>
      <c r="P36" s="1480"/>
      <c r="Q36" s="1480"/>
      <c r="R36" s="1485"/>
      <c r="S36" s="57"/>
      <c r="T36" s="58"/>
      <c r="U36" s="58"/>
      <c r="V36" s="58"/>
      <c r="W36" s="58"/>
    </row>
    <row r="37" spans="1:23" s="59" customFormat="1" ht="16.5" customHeight="1">
      <c r="A37" s="1488" t="s">
        <v>261</v>
      </c>
      <c r="B37" s="1502" t="s">
        <v>1852</v>
      </c>
      <c r="C37" s="1483"/>
      <c r="D37" s="1477"/>
      <c r="E37" s="1477"/>
      <c r="F37" s="1477"/>
      <c r="G37" s="1477"/>
      <c r="H37" s="1477"/>
      <c r="I37" s="1477"/>
      <c r="J37" s="1480"/>
      <c r="K37" s="1480"/>
      <c r="L37" s="1480"/>
      <c r="M37" s="1480"/>
      <c r="N37" s="1480"/>
      <c r="O37" s="1480"/>
      <c r="P37" s="1480"/>
      <c r="Q37" s="1480"/>
      <c r="R37" s="1485"/>
      <c r="S37" s="57"/>
      <c r="T37" s="58"/>
      <c r="U37" s="58"/>
      <c r="V37" s="58"/>
      <c r="W37" s="58"/>
    </row>
    <row r="38" spans="1:23" s="59" customFormat="1" ht="16.5" customHeight="1">
      <c r="A38" s="1488" t="s">
        <v>262</v>
      </c>
      <c r="B38" s="1502" t="s">
        <v>1853</v>
      </c>
      <c r="C38" s="1483"/>
      <c r="D38" s="1477"/>
      <c r="E38" s="1477"/>
      <c r="F38" s="1477"/>
      <c r="G38" s="1477"/>
      <c r="H38" s="1477"/>
      <c r="I38" s="1477"/>
      <c r="J38" s="1480"/>
      <c r="K38" s="1480"/>
      <c r="L38" s="1480"/>
      <c r="M38" s="1480"/>
      <c r="N38" s="1480"/>
      <c r="O38" s="1480"/>
      <c r="P38" s="1480"/>
      <c r="Q38" s="1480"/>
      <c r="R38" s="1485"/>
      <c r="S38" s="57"/>
      <c r="T38" s="58"/>
      <c r="U38" s="58"/>
      <c r="V38" s="58"/>
      <c r="W38" s="58"/>
    </row>
    <row r="39" spans="1:23" s="59" customFormat="1" ht="15.75" customHeight="1">
      <c r="A39" s="1488" t="s">
        <v>263</v>
      </c>
      <c r="B39" s="1502" t="s">
        <v>1854</v>
      </c>
      <c r="C39" s="1483"/>
      <c r="D39" s="1477"/>
      <c r="E39" s="1477"/>
      <c r="F39" s="1477"/>
      <c r="G39" s="1477"/>
      <c r="H39" s="1477"/>
      <c r="I39" s="1477"/>
      <c r="J39" s="1480"/>
      <c r="K39" s="1480"/>
      <c r="L39" s="1480"/>
      <c r="M39" s="1480"/>
      <c r="N39" s="1480"/>
      <c r="O39" s="1480"/>
      <c r="P39" s="1480"/>
      <c r="Q39" s="1480"/>
      <c r="R39" s="1485"/>
      <c r="S39" s="57"/>
      <c r="T39" s="58"/>
      <c r="U39" s="58"/>
      <c r="V39" s="58"/>
      <c r="W39" s="58"/>
    </row>
    <row r="40" spans="1:23" s="59" customFormat="1" ht="15.75" customHeight="1">
      <c r="A40" s="1503" t="s">
        <v>264</v>
      </c>
      <c r="B40" s="1504" t="s">
        <v>1855</v>
      </c>
      <c r="C40" s="1505">
        <v>2</v>
      </c>
      <c r="D40" s="1506">
        <v>1.4</v>
      </c>
      <c r="E40" s="1506">
        <v>1</v>
      </c>
      <c r="F40" s="1506">
        <v>1</v>
      </c>
      <c r="G40" s="1477">
        <v>15</v>
      </c>
      <c r="H40" s="1477">
        <f>(C40*D40*G40)</f>
        <v>42</v>
      </c>
      <c r="I40" s="1477">
        <f>(C40*E40*F40*16.5)</f>
        <v>33</v>
      </c>
      <c r="J40" s="1480"/>
      <c r="K40" s="1480"/>
      <c r="L40" s="1480"/>
      <c r="M40" s="1480"/>
      <c r="N40" s="1480"/>
      <c r="O40" s="1480"/>
      <c r="P40" s="1480"/>
      <c r="Q40" s="1480"/>
      <c r="R40" s="1485"/>
      <c r="S40" s="57"/>
      <c r="T40" s="58"/>
      <c r="U40" s="58"/>
      <c r="V40" s="58"/>
      <c r="W40" s="58"/>
    </row>
    <row r="41" spans="1:23" s="59" customFormat="1" ht="15.75" customHeight="1">
      <c r="A41" s="1503"/>
      <c r="B41" s="1507" t="s">
        <v>511</v>
      </c>
      <c r="C41" s="1508">
        <f t="shared" ref="C41:I41" si="2">SUM(C34:C40)</f>
        <v>76</v>
      </c>
      <c r="D41" s="1509">
        <f t="shared" si="2"/>
        <v>11.4</v>
      </c>
      <c r="E41" s="1509">
        <f t="shared" si="2"/>
        <v>15</v>
      </c>
      <c r="F41" s="1509">
        <f t="shared" si="2"/>
        <v>11</v>
      </c>
      <c r="G41" s="1510">
        <f t="shared" si="2"/>
        <v>374</v>
      </c>
      <c r="H41" s="1510">
        <f t="shared" si="2"/>
        <v>1418</v>
      </c>
      <c r="I41" s="1510">
        <f t="shared" si="2"/>
        <v>924</v>
      </c>
      <c r="J41" s="1480"/>
      <c r="K41" s="1480"/>
      <c r="L41" s="1480"/>
      <c r="M41" s="1480"/>
      <c r="N41" s="1480"/>
      <c r="O41" s="1480"/>
      <c r="P41" s="1480"/>
      <c r="Q41" s="1480"/>
      <c r="R41" s="1485"/>
      <c r="S41" s="57"/>
      <c r="T41" s="58"/>
      <c r="U41" s="58"/>
      <c r="V41" s="58"/>
      <c r="W41" s="58"/>
    </row>
    <row r="42" spans="1:23" s="59" customFormat="1" ht="15.75" customHeight="1">
      <c r="A42" s="1462">
        <v>2</v>
      </c>
      <c r="B42" s="1511" t="s">
        <v>265</v>
      </c>
      <c r="C42" s="1505"/>
      <c r="D42" s="1506"/>
      <c r="E42" s="1506"/>
      <c r="F42" s="1506"/>
      <c r="G42" s="1477"/>
      <c r="H42" s="1477"/>
      <c r="I42" s="1477"/>
      <c r="J42" s="1480"/>
      <c r="K42" s="1480"/>
      <c r="L42" s="1480"/>
      <c r="M42" s="1480"/>
      <c r="N42" s="1480"/>
      <c r="O42" s="1480"/>
      <c r="P42" s="1480"/>
      <c r="Q42" s="1480"/>
      <c r="R42" s="1485"/>
      <c r="S42" s="57"/>
      <c r="T42" s="58"/>
      <c r="U42" s="58"/>
      <c r="V42" s="58"/>
      <c r="W42" s="58"/>
    </row>
    <row r="43" spans="1:23" s="59" customFormat="1" ht="15.75" customHeight="1">
      <c r="A43" s="1467" t="s">
        <v>249</v>
      </c>
      <c r="B43" s="1512" t="s">
        <v>266</v>
      </c>
      <c r="C43" s="1513"/>
      <c r="D43" s="1514"/>
      <c r="E43" s="1514"/>
      <c r="F43" s="1514"/>
      <c r="G43" s="1515"/>
      <c r="H43" s="1515"/>
      <c r="I43" s="1516"/>
      <c r="J43" s="1480"/>
      <c r="K43" s="1480"/>
      <c r="L43" s="1480"/>
      <c r="M43" s="1480"/>
      <c r="N43" s="1480"/>
      <c r="O43" s="1480"/>
      <c r="P43" s="1480"/>
      <c r="Q43" s="1480"/>
      <c r="R43" s="1485"/>
      <c r="S43" s="57"/>
      <c r="T43" s="58"/>
      <c r="U43" s="58"/>
      <c r="V43" s="58"/>
      <c r="W43" s="58"/>
    </row>
    <row r="44" spans="1:23" s="59" customFormat="1" ht="15.75" customHeight="1">
      <c r="A44" s="1467"/>
      <c r="B44" s="1512" t="s">
        <v>1909</v>
      </c>
      <c r="C44" s="1513"/>
      <c r="D44" s="1514"/>
      <c r="E44" s="1514"/>
      <c r="F44" s="1514"/>
      <c r="G44" s="1515"/>
      <c r="H44" s="1515"/>
      <c r="I44" s="1516"/>
      <c r="J44" s="1480"/>
      <c r="K44" s="1480"/>
      <c r="L44" s="1480"/>
      <c r="M44" s="1480"/>
      <c r="N44" s="1480"/>
      <c r="O44" s="1480"/>
      <c r="P44" s="1480"/>
      <c r="Q44" s="1480"/>
      <c r="R44" s="1485"/>
      <c r="S44" s="57"/>
      <c r="T44" s="58"/>
      <c r="U44" s="58"/>
      <c r="V44" s="58"/>
      <c r="W44" s="58"/>
    </row>
    <row r="45" spans="1:23" s="59" customFormat="1" ht="15.75" customHeight="1">
      <c r="A45" s="1490" t="s">
        <v>251</v>
      </c>
      <c r="B45" s="1479" t="s">
        <v>1910</v>
      </c>
      <c r="C45" s="1513">
        <v>3</v>
      </c>
      <c r="D45" s="1513">
        <v>1</v>
      </c>
      <c r="E45" s="1513">
        <v>1</v>
      </c>
      <c r="F45" s="1513">
        <v>1.5</v>
      </c>
      <c r="G45" s="1517">
        <v>6</v>
      </c>
      <c r="H45" s="1517">
        <f>(C45*D45*G45)</f>
        <v>18</v>
      </c>
      <c r="I45" s="1518">
        <f>(C45*E45*F45*16.5)</f>
        <v>74.25</v>
      </c>
      <c r="J45" s="1480" t="s">
        <v>1649</v>
      </c>
      <c r="K45" s="1480"/>
      <c r="L45" s="1480"/>
      <c r="M45" s="1480"/>
      <c r="N45" s="1480"/>
      <c r="O45" s="1481"/>
      <c r="P45" s="1480"/>
      <c r="Q45" s="1480"/>
      <c r="R45" s="1485"/>
      <c r="S45" s="57"/>
      <c r="T45" s="58"/>
      <c r="U45" s="58"/>
      <c r="V45" s="58"/>
      <c r="W45" s="58"/>
    </row>
    <row r="46" spans="1:23" s="59" customFormat="1" ht="15.75" customHeight="1">
      <c r="A46" s="1474" t="s">
        <v>253</v>
      </c>
      <c r="B46" s="1479" t="s">
        <v>1911</v>
      </c>
      <c r="C46" s="1513">
        <v>3</v>
      </c>
      <c r="D46" s="1513">
        <v>1</v>
      </c>
      <c r="E46" s="1513">
        <v>1</v>
      </c>
      <c r="F46" s="1513">
        <v>1.5</v>
      </c>
      <c r="G46" s="1517">
        <v>6</v>
      </c>
      <c r="H46" s="1517">
        <f t="shared" ref="H46:H57" si="3">(C46*D46*G46)</f>
        <v>18</v>
      </c>
      <c r="I46" s="1518">
        <f t="shared" ref="I46:I57" si="4">(C46*E46*F46*16.5)</f>
        <v>74.25</v>
      </c>
      <c r="J46" s="1480" t="s">
        <v>1649</v>
      </c>
      <c r="K46" s="1480"/>
      <c r="L46" s="1480"/>
      <c r="N46" s="1480"/>
      <c r="O46" s="1480"/>
      <c r="P46" s="1480"/>
      <c r="Q46" s="1480"/>
      <c r="R46" s="1485"/>
      <c r="S46" s="57"/>
      <c r="T46" s="58"/>
      <c r="U46" s="58"/>
      <c r="V46" s="58"/>
      <c r="W46" s="58"/>
    </row>
    <row r="47" spans="1:23" s="59" customFormat="1" ht="15.75" customHeight="1">
      <c r="A47" s="1482" t="s">
        <v>254</v>
      </c>
      <c r="B47" s="1479" t="s">
        <v>1912</v>
      </c>
      <c r="C47" s="1513">
        <v>3</v>
      </c>
      <c r="D47" s="1513">
        <v>1</v>
      </c>
      <c r="E47" s="1513">
        <v>1</v>
      </c>
      <c r="F47" s="1513">
        <v>1.5</v>
      </c>
      <c r="G47" s="1517">
        <v>6</v>
      </c>
      <c r="H47" s="1517">
        <f t="shared" si="3"/>
        <v>18</v>
      </c>
      <c r="I47" s="1518">
        <f t="shared" si="4"/>
        <v>74.25</v>
      </c>
      <c r="J47" s="1480" t="s">
        <v>1650</v>
      </c>
      <c r="K47" s="1480"/>
      <c r="L47" s="1480"/>
      <c r="M47" s="1480"/>
      <c r="N47" s="1472"/>
      <c r="O47" s="1519"/>
      <c r="P47" s="1480"/>
      <c r="Q47" s="1480"/>
      <c r="R47" s="1485"/>
      <c r="S47" s="57"/>
      <c r="T47" s="58"/>
      <c r="U47" s="58"/>
      <c r="V47" s="58"/>
      <c r="W47" s="58"/>
    </row>
    <row r="48" spans="1:23" s="59" customFormat="1" ht="15.75" customHeight="1">
      <c r="A48" s="1498" t="s">
        <v>255</v>
      </c>
      <c r="B48" s="1479" t="s">
        <v>1913</v>
      </c>
      <c r="C48" s="1513">
        <v>3</v>
      </c>
      <c r="D48" s="1513">
        <v>1</v>
      </c>
      <c r="E48" s="1513">
        <v>1</v>
      </c>
      <c r="F48" s="1513">
        <v>1.5</v>
      </c>
      <c r="G48" s="1517">
        <v>6</v>
      </c>
      <c r="H48" s="1517">
        <f t="shared" si="3"/>
        <v>18</v>
      </c>
      <c r="I48" s="1518">
        <f t="shared" si="4"/>
        <v>74.25</v>
      </c>
      <c r="J48" s="1480" t="s">
        <v>1650</v>
      </c>
      <c r="K48" s="1480"/>
      <c r="L48" s="1480"/>
      <c r="M48" s="1480"/>
      <c r="N48" s="1480"/>
      <c r="O48" s="1480"/>
      <c r="P48" s="1480"/>
      <c r="Q48" s="1480"/>
      <c r="R48" s="1485"/>
      <c r="S48" s="57"/>
      <c r="T48" s="58"/>
      <c r="U48" s="58"/>
      <c r="V48" s="58"/>
      <c r="W48" s="58"/>
    </row>
    <row r="49" spans="1:23" s="59" customFormat="1" ht="15.75" customHeight="1">
      <c r="A49" s="1474" t="s">
        <v>256</v>
      </c>
      <c r="B49" s="1479" t="s">
        <v>1914</v>
      </c>
      <c r="C49" s="1513">
        <v>3</v>
      </c>
      <c r="D49" s="1513">
        <v>1</v>
      </c>
      <c r="E49" s="1513">
        <v>1</v>
      </c>
      <c r="F49" s="1513">
        <v>1.5</v>
      </c>
      <c r="G49" s="1517">
        <v>6</v>
      </c>
      <c r="H49" s="1517">
        <f t="shared" si="3"/>
        <v>18</v>
      </c>
      <c r="I49" s="1518">
        <f t="shared" si="4"/>
        <v>74.25</v>
      </c>
      <c r="J49" s="1480" t="s">
        <v>1648</v>
      </c>
      <c r="K49" s="1480"/>
      <c r="L49" s="1480"/>
      <c r="M49" s="1480"/>
      <c r="N49" s="1480"/>
      <c r="O49" s="1481"/>
      <c r="P49" s="1480"/>
      <c r="Q49" s="1480"/>
      <c r="R49" s="1485"/>
      <c r="S49" s="57"/>
      <c r="T49" s="58"/>
      <c r="U49" s="58"/>
      <c r="V49" s="58"/>
      <c r="W49" s="58"/>
    </row>
    <row r="50" spans="1:23" s="59" customFormat="1" ht="15.75" customHeight="1">
      <c r="A50" s="1482" t="s">
        <v>257</v>
      </c>
      <c r="B50" s="1479" t="s">
        <v>1915</v>
      </c>
      <c r="C50" s="1513">
        <v>3</v>
      </c>
      <c r="D50" s="1513">
        <v>1</v>
      </c>
      <c r="E50" s="1513">
        <v>1</v>
      </c>
      <c r="F50" s="1513">
        <v>1.5</v>
      </c>
      <c r="G50" s="1517">
        <v>6</v>
      </c>
      <c r="H50" s="1517">
        <f t="shared" si="3"/>
        <v>18</v>
      </c>
      <c r="I50" s="1518">
        <f t="shared" si="4"/>
        <v>74.25</v>
      </c>
      <c r="J50" s="1480" t="s">
        <v>1648</v>
      </c>
      <c r="K50" s="1480"/>
      <c r="L50" s="1480"/>
      <c r="M50" s="1480"/>
      <c r="N50" s="1480"/>
      <c r="O50" s="1481"/>
      <c r="P50" s="1480"/>
      <c r="Q50" s="1480"/>
      <c r="R50" s="1485"/>
      <c r="S50" s="57"/>
      <c r="T50" s="58"/>
      <c r="U50" s="58"/>
      <c r="V50" s="58"/>
      <c r="W50" s="58"/>
    </row>
    <row r="51" spans="1:23" s="59" customFormat="1" ht="15.75" customHeight="1">
      <c r="A51" s="1488" t="s">
        <v>716</v>
      </c>
      <c r="B51" s="1479" t="s">
        <v>1916</v>
      </c>
      <c r="C51" s="1513">
        <v>3</v>
      </c>
      <c r="D51" s="1513">
        <v>1</v>
      </c>
      <c r="E51" s="1513">
        <v>1</v>
      </c>
      <c r="F51" s="1513">
        <v>1.5</v>
      </c>
      <c r="G51" s="1517">
        <v>6</v>
      </c>
      <c r="H51" s="1517">
        <f t="shared" si="3"/>
        <v>18</v>
      </c>
      <c r="I51" s="1518">
        <f t="shared" si="4"/>
        <v>74.25</v>
      </c>
      <c r="J51" s="1480" t="s">
        <v>1652</v>
      </c>
      <c r="K51" s="1480"/>
      <c r="L51" s="1480"/>
      <c r="M51" s="1480"/>
      <c r="N51" s="1480"/>
      <c r="O51" s="1519"/>
      <c r="P51" s="1480"/>
      <c r="Q51" s="1480"/>
      <c r="R51" s="1485"/>
      <c r="S51" s="57"/>
      <c r="T51" s="58"/>
      <c r="U51" s="58"/>
      <c r="V51" s="58"/>
      <c r="W51" s="58"/>
    </row>
    <row r="52" spans="1:23" s="59" customFormat="1" ht="15.75" customHeight="1">
      <c r="A52" s="1488"/>
      <c r="B52" s="1479" t="s">
        <v>1917</v>
      </c>
      <c r="C52" s="1513">
        <v>3</v>
      </c>
      <c r="D52" s="1513">
        <v>1</v>
      </c>
      <c r="E52" s="1513">
        <v>1</v>
      </c>
      <c r="F52" s="1513">
        <v>1.5</v>
      </c>
      <c r="G52" s="1517">
        <v>6</v>
      </c>
      <c r="H52" s="1517">
        <f t="shared" si="3"/>
        <v>18</v>
      </c>
      <c r="I52" s="1518">
        <f t="shared" si="4"/>
        <v>74.25</v>
      </c>
      <c r="J52" s="1480" t="s">
        <v>1918</v>
      </c>
      <c r="K52" s="1480"/>
      <c r="L52" s="1480"/>
      <c r="M52" s="1480"/>
      <c r="N52" s="1480"/>
      <c r="O52" s="1519"/>
      <c r="P52" s="1480"/>
      <c r="Q52" s="1480"/>
      <c r="R52" s="1485"/>
      <c r="S52" s="57"/>
      <c r="T52" s="58"/>
      <c r="U52" s="58"/>
      <c r="V52" s="58"/>
      <c r="W52" s="58"/>
    </row>
    <row r="53" spans="1:23" s="59" customFormat="1" ht="15.75" customHeight="1">
      <c r="A53" s="1488"/>
      <c r="B53" s="1520" t="s">
        <v>1919</v>
      </c>
      <c r="C53" s="1513">
        <v>3</v>
      </c>
      <c r="D53" s="1513">
        <v>1</v>
      </c>
      <c r="E53" s="1513">
        <v>1</v>
      </c>
      <c r="F53" s="1513">
        <v>1.5</v>
      </c>
      <c r="G53" s="1517">
        <v>6</v>
      </c>
      <c r="H53" s="1517">
        <f t="shared" si="3"/>
        <v>18</v>
      </c>
      <c r="I53" s="1518">
        <f t="shared" si="4"/>
        <v>74.25</v>
      </c>
      <c r="J53" s="1480"/>
      <c r="K53" s="1480"/>
      <c r="L53" s="1480"/>
      <c r="M53" s="1480"/>
      <c r="N53" s="1480"/>
      <c r="O53" s="1519"/>
      <c r="P53" s="1480"/>
      <c r="Q53" s="1480"/>
      <c r="R53" s="1485"/>
      <c r="S53" s="57"/>
      <c r="T53" s="58"/>
      <c r="U53" s="58"/>
      <c r="V53" s="58"/>
      <c r="W53" s="58"/>
    </row>
    <row r="54" spans="1:23" s="59" customFormat="1" ht="15.75" customHeight="1">
      <c r="A54" s="1488"/>
      <c r="B54" s="1520" t="s">
        <v>1920</v>
      </c>
      <c r="C54" s="1513">
        <v>3</v>
      </c>
      <c r="D54" s="1513">
        <v>1</v>
      </c>
      <c r="E54" s="1513">
        <v>1</v>
      </c>
      <c r="F54" s="1513">
        <v>1.5</v>
      </c>
      <c r="G54" s="1517">
        <v>6</v>
      </c>
      <c r="H54" s="1517">
        <f t="shared" si="3"/>
        <v>18</v>
      </c>
      <c r="I54" s="1518">
        <f t="shared" si="4"/>
        <v>74.25</v>
      </c>
      <c r="J54" s="1480"/>
      <c r="K54" s="1480"/>
      <c r="L54" s="1480"/>
      <c r="M54" s="1480"/>
      <c r="N54" s="1480"/>
      <c r="O54" s="1519"/>
      <c r="P54" s="1480"/>
      <c r="Q54" s="1480"/>
      <c r="R54" s="1485"/>
      <c r="S54" s="57"/>
      <c r="T54" s="58"/>
      <c r="U54" s="58"/>
      <c r="V54" s="58"/>
      <c r="W54" s="58"/>
    </row>
    <row r="55" spans="1:23" s="59" customFormat="1" ht="15.75" customHeight="1">
      <c r="A55" s="1488"/>
      <c r="B55" s="1520" t="s">
        <v>1921</v>
      </c>
      <c r="C55" s="1513">
        <v>3</v>
      </c>
      <c r="D55" s="1513">
        <v>1</v>
      </c>
      <c r="E55" s="1513">
        <v>1</v>
      </c>
      <c r="F55" s="1513">
        <v>1.5</v>
      </c>
      <c r="G55" s="1517">
        <v>6</v>
      </c>
      <c r="H55" s="1517">
        <f t="shared" si="3"/>
        <v>18</v>
      </c>
      <c r="I55" s="1518">
        <f t="shared" si="4"/>
        <v>74.25</v>
      </c>
      <c r="J55" s="1480" t="s">
        <v>1922</v>
      </c>
      <c r="K55" s="1480"/>
      <c r="L55" s="1480"/>
      <c r="M55" s="1480"/>
      <c r="N55" s="1480"/>
      <c r="O55" s="1519"/>
      <c r="P55" s="1480"/>
      <c r="Q55" s="1480"/>
      <c r="R55" s="1485"/>
      <c r="S55" s="57"/>
      <c r="T55" s="58"/>
      <c r="U55" s="58"/>
      <c r="V55" s="58"/>
      <c r="W55" s="58"/>
    </row>
    <row r="56" spans="1:23" s="59" customFormat="1" ht="15.75" customHeight="1">
      <c r="A56" s="1488" t="s">
        <v>717</v>
      </c>
      <c r="B56" s="1479" t="s">
        <v>1923</v>
      </c>
      <c r="C56" s="1513">
        <v>3</v>
      </c>
      <c r="D56" s="1513">
        <v>1</v>
      </c>
      <c r="E56" s="1513">
        <v>1</v>
      </c>
      <c r="F56" s="1513">
        <v>1.5</v>
      </c>
      <c r="G56" s="1517">
        <v>6</v>
      </c>
      <c r="H56" s="1517">
        <f t="shared" si="3"/>
        <v>18</v>
      </c>
      <c r="I56" s="1518">
        <f t="shared" si="4"/>
        <v>74.25</v>
      </c>
      <c r="J56" s="1480" t="s">
        <v>1652</v>
      </c>
      <c r="K56" s="1480"/>
      <c r="L56" s="1480"/>
      <c r="M56" s="1480"/>
      <c r="N56" s="1480"/>
      <c r="O56" s="1480"/>
      <c r="P56" s="1480"/>
      <c r="Q56" s="1480"/>
      <c r="R56" s="1485"/>
      <c r="S56" s="57"/>
      <c r="T56" s="58"/>
      <c r="U56" s="58"/>
      <c r="V56" s="58"/>
      <c r="W56" s="58"/>
    </row>
    <row r="57" spans="1:23" s="59" customFormat="1" ht="15.75" customHeight="1">
      <c r="A57" s="1500" t="s">
        <v>258</v>
      </c>
      <c r="B57" s="1501" t="s">
        <v>267</v>
      </c>
      <c r="C57" s="1517">
        <f t="shared" ref="C57:G57" si="5">SUM(C45:C56)</f>
        <v>36</v>
      </c>
      <c r="D57" s="1517">
        <f t="shared" si="5"/>
        <v>12</v>
      </c>
      <c r="E57" s="1517">
        <f t="shared" si="5"/>
        <v>12</v>
      </c>
      <c r="F57" s="1517">
        <f t="shared" si="5"/>
        <v>18</v>
      </c>
      <c r="G57" s="1517">
        <f t="shared" si="5"/>
        <v>72</v>
      </c>
      <c r="H57" s="1517">
        <f t="shared" si="3"/>
        <v>31104</v>
      </c>
      <c r="I57" s="1518">
        <f t="shared" si="4"/>
        <v>128304</v>
      </c>
      <c r="J57" s="1480"/>
      <c r="K57" s="1480"/>
      <c r="L57" s="1480"/>
      <c r="M57" s="1480"/>
      <c r="N57" s="1480"/>
      <c r="O57" s="1480"/>
      <c r="P57" s="1480"/>
      <c r="Q57" s="1480"/>
      <c r="R57" s="1485"/>
      <c r="S57" s="57"/>
      <c r="T57" s="58"/>
      <c r="U57" s="58"/>
      <c r="V57" s="58"/>
      <c r="W57" s="58"/>
    </row>
    <row r="58" spans="1:23" s="59" customFormat="1" ht="15.75" customHeight="1">
      <c r="A58" s="1503"/>
      <c r="B58" s="1502"/>
      <c r="C58" s="1521">
        <f t="shared" ref="C58:I58" si="6">SUM(C45:C57)</f>
        <v>72</v>
      </c>
      <c r="D58" s="716">
        <f t="shared" si="6"/>
        <v>24</v>
      </c>
      <c r="E58" s="716">
        <f t="shared" si="6"/>
        <v>24</v>
      </c>
      <c r="F58" s="716">
        <f t="shared" si="6"/>
        <v>36</v>
      </c>
      <c r="G58" s="716">
        <f t="shared" si="6"/>
        <v>144</v>
      </c>
      <c r="H58" s="716">
        <f t="shared" si="6"/>
        <v>31320</v>
      </c>
      <c r="I58" s="1471">
        <f t="shared" si="6"/>
        <v>129195</v>
      </c>
      <c r="J58" s="1480"/>
      <c r="K58" s="1480"/>
      <c r="L58" s="1480"/>
      <c r="M58" s="1480"/>
      <c r="N58" s="1480"/>
      <c r="O58" s="1480"/>
      <c r="P58" s="1480"/>
      <c r="Q58" s="1480"/>
      <c r="R58" s="1485"/>
      <c r="S58" s="57"/>
      <c r="T58" s="58"/>
      <c r="U58" s="58"/>
      <c r="V58" s="58"/>
      <c r="W58" s="58"/>
    </row>
    <row r="59" spans="1:23" s="59" customFormat="1" ht="15.75" customHeight="1">
      <c r="A59" s="1462">
        <v>3</v>
      </c>
      <c r="B59" s="1463" t="s">
        <v>268</v>
      </c>
      <c r="C59" s="1517"/>
      <c r="D59" s="1515"/>
      <c r="E59" s="1515"/>
      <c r="F59" s="1515"/>
      <c r="G59" s="1515"/>
      <c r="H59" s="1515"/>
      <c r="I59" s="1516"/>
      <c r="J59" s="1480"/>
      <c r="K59" s="1480"/>
      <c r="L59" s="1480"/>
      <c r="M59" s="1480"/>
      <c r="N59" s="1480"/>
      <c r="O59" s="1480"/>
      <c r="P59" s="1480"/>
      <c r="Q59" s="1480"/>
      <c r="R59" s="1485"/>
      <c r="S59" s="57"/>
      <c r="T59" s="58"/>
      <c r="U59" s="58"/>
      <c r="V59" s="58"/>
      <c r="W59" s="58"/>
    </row>
    <row r="60" spans="1:23" s="59" customFormat="1" ht="15.75" customHeight="1">
      <c r="A60" s="1467" t="s">
        <v>249</v>
      </c>
      <c r="B60" s="1468" t="s">
        <v>269</v>
      </c>
      <c r="C60" s="1517"/>
      <c r="D60" s="1515"/>
      <c r="E60" s="1515"/>
      <c r="F60" s="1515"/>
      <c r="G60" s="1515"/>
      <c r="H60" s="1515"/>
      <c r="I60" s="1516"/>
      <c r="J60" s="1480"/>
      <c r="K60" s="1480"/>
      <c r="L60" s="1480"/>
      <c r="M60" s="1480"/>
      <c r="N60" s="1480"/>
      <c r="O60" s="1480"/>
      <c r="P60" s="1480"/>
      <c r="Q60" s="1480"/>
      <c r="R60" s="1485"/>
      <c r="S60" s="57"/>
      <c r="T60" s="58"/>
      <c r="U60" s="58"/>
      <c r="V60" s="58"/>
      <c r="W60" s="58"/>
    </row>
    <row r="61" spans="1:23" s="59" customFormat="1" ht="15.75" customHeight="1">
      <c r="A61" s="1490" t="s">
        <v>251</v>
      </c>
      <c r="B61" s="1475" t="s">
        <v>252</v>
      </c>
      <c r="C61" s="1517"/>
      <c r="D61" s="1515"/>
      <c r="E61" s="1515"/>
      <c r="F61" s="1515"/>
      <c r="G61" s="1515"/>
      <c r="H61" s="1515"/>
      <c r="I61" s="1516"/>
      <c r="J61" s="1480"/>
      <c r="K61" s="1480"/>
      <c r="L61" s="1480"/>
      <c r="M61" s="1480"/>
      <c r="N61" s="1480"/>
      <c r="O61" s="1480"/>
      <c r="P61" s="1480"/>
      <c r="Q61" s="1480"/>
      <c r="R61" s="1485"/>
      <c r="S61" s="57"/>
      <c r="T61" s="58"/>
      <c r="U61" s="58"/>
      <c r="V61" s="58"/>
      <c r="W61" s="58"/>
    </row>
    <row r="62" spans="1:23" s="59" customFormat="1" ht="15.75" customHeight="1">
      <c r="A62" s="1474" t="s">
        <v>253</v>
      </c>
      <c r="B62" s="1475" t="s">
        <v>252</v>
      </c>
      <c r="C62" s="1517"/>
      <c r="D62" s="1515"/>
      <c r="E62" s="1515"/>
      <c r="F62" s="1515"/>
      <c r="G62" s="1515"/>
      <c r="H62" s="1515"/>
      <c r="I62" s="1516"/>
      <c r="J62" s="1480"/>
      <c r="K62" s="1480"/>
      <c r="L62" s="1480"/>
      <c r="M62" s="1480"/>
      <c r="N62" s="1480"/>
      <c r="O62" s="1480"/>
      <c r="P62" s="1480"/>
      <c r="Q62" s="1480"/>
      <c r="R62" s="1485"/>
      <c r="S62" s="57"/>
      <c r="T62" s="58"/>
      <c r="U62" s="58"/>
      <c r="V62" s="58"/>
      <c r="W62" s="58"/>
    </row>
    <row r="63" spans="1:23" s="59" customFormat="1" ht="15.75" customHeight="1">
      <c r="A63" s="1503"/>
      <c r="B63" s="1475" t="s">
        <v>252</v>
      </c>
      <c r="C63" s="1517"/>
      <c r="D63" s="1515"/>
      <c r="E63" s="1515"/>
      <c r="F63" s="1515"/>
      <c r="G63" s="1515"/>
      <c r="H63" s="1515"/>
      <c r="I63" s="1516"/>
      <c r="J63" s="1480"/>
      <c r="K63" s="1480"/>
      <c r="L63" s="1480"/>
      <c r="M63" s="1480"/>
      <c r="N63" s="1480"/>
      <c r="O63" s="1480"/>
      <c r="P63" s="1480"/>
      <c r="Q63" s="1480"/>
      <c r="R63" s="1485"/>
      <c r="S63" s="57"/>
      <c r="T63" s="58"/>
      <c r="U63" s="58"/>
      <c r="V63" s="58"/>
      <c r="W63" s="58"/>
    </row>
    <row r="64" spans="1:23" s="59" customFormat="1" ht="15.75" customHeight="1">
      <c r="A64" s="1522" t="s">
        <v>258</v>
      </c>
      <c r="B64" s="1501" t="s">
        <v>270</v>
      </c>
      <c r="C64" s="1517"/>
      <c r="D64" s="1515"/>
      <c r="E64" s="1515"/>
      <c r="F64" s="1515"/>
      <c r="G64" s="1515"/>
      <c r="H64" s="1515"/>
      <c r="I64" s="1516"/>
      <c r="J64" s="1480"/>
      <c r="K64" s="1480"/>
      <c r="L64" s="1480"/>
      <c r="M64" s="1480"/>
      <c r="N64" s="1480"/>
      <c r="O64" s="1480"/>
      <c r="P64" s="1480"/>
      <c r="Q64" s="1480"/>
      <c r="R64" s="1485"/>
      <c r="S64" s="57"/>
      <c r="T64" s="58"/>
      <c r="U64" s="58"/>
      <c r="V64" s="58"/>
      <c r="W64" s="58"/>
    </row>
    <row r="65" spans="1:23" s="59" customFormat="1" ht="15.75" customHeight="1">
      <c r="A65" s="1503"/>
      <c r="B65" s="1502" t="s">
        <v>1872</v>
      </c>
      <c r="C65" s="1517"/>
      <c r="D65" s="1515"/>
      <c r="E65" s="1515"/>
      <c r="F65" s="1515"/>
      <c r="G65" s="1515"/>
      <c r="H65" s="1515"/>
      <c r="I65" s="1516"/>
      <c r="J65" s="1480"/>
      <c r="K65" s="1480"/>
      <c r="L65" s="1480"/>
      <c r="M65" s="1480"/>
      <c r="N65" s="1480"/>
      <c r="O65" s="1480"/>
      <c r="P65" s="1480"/>
      <c r="Q65" s="1480"/>
      <c r="R65" s="1485"/>
      <c r="S65" s="57"/>
      <c r="T65" s="58"/>
      <c r="U65" s="58"/>
      <c r="V65" s="58"/>
      <c r="W65" s="58"/>
    </row>
    <row r="66" spans="1:23" s="59" customFormat="1" ht="15.75" customHeight="1">
      <c r="A66" s="1503"/>
      <c r="B66" s="1502" t="s">
        <v>1872</v>
      </c>
      <c r="C66" s="1517"/>
      <c r="D66" s="1515"/>
      <c r="E66" s="1515"/>
      <c r="F66" s="1515"/>
      <c r="G66" s="1515"/>
      <c r="H66" s="1515"/>
      <c r="I66" s="1516"/>
      <c r="J66" s="1480"/>
      <c r="K66" s="1480"/>
      <c r="L66" s="1480"/>
      <c r="M66" s="1480"/>
      <c r="N66" s="1480"/>
      <c r="O66" s="1480"/>
      <c r="P66" s="1480"/>
      <c r="Q66" s="1480"/>
      <c r="R66" s="1485"/>
      <c r="S66" s="57"/>
      <c r="T66" s="58"/>
      <c r="U66" s="58"/>
      <c r="V66" s="58"/>
      <c r="W66" s="58"/>
    </row>
    <row r="67" spans="1:23" s="59" customFormat="1" ht="21.75" customHeight="1">
      <c r="A67" s="1522" t="s">
        <v>271</v>
      </c>
      <c r="B67" s="1501" t="s">
        <v>272</v>
      </c>
      <c r="C67" s="1517"/>
      <c r="D67" s="1515"/>
      <c r="E67" s="1515"/>
      <c r="F67" s="1515"/>
      <c r="G67" s="1515"/>
      <c r="H67" s="1515"/>
      <c r="I67" s="1516"/>
      <c r="J67" s="1480"/>
      <c r="K67" s="1480"/>
      <c r="L67" s="1480"/>
      <c r="M67" s="1480"/>
      <c r="N67" s="1480"/>
      <c r="O67" s="1480"/>
      <c r="P67" s="1480"/>
      <c r="Q67" s="1480"/>
      <c r="R67" s="1485"/>
      <c r="S67" s="57"/>
      <c r="T67" s="58"/>
      <c r="U67" s="58"/>
      <c r="V67" s="58"/>
      <c r="W67" s="58"/>
    </row>
    <row r="68" spans="1:23" s="59" customFormat="1" ht="15.75" customHeight="1">
      <c r="A68" s="1503"/>
      <c r="B68" s="1502"/>
      <c r="C68" s="1517"/>
      <c r="D68" s="1515"/>
      <c r="E68" s="1515"/>
      <c r="F68" s="1515"/>
      <c r="G68" s="1515"/>
      <c r="H68" s="1515"/>
      <c r="I68" s="1516"/>
      <c r="J68" s="1480"/>
      <c r="K68" s="1480"/>
      <c r="L68" s="1480"/>
      <c r="M68" s="1480"/>
      <c r="N68" s="1480"/>
      <c r="O68" s="1480"/>
      <c r="P68" s="1480"/>
      <c r="Q68" s="1480"/>
      <c r="R68" s="1485"/>
      <c r="S68" s="57"/>
      <c r="T68" s="58"/>
      <c r="U68" s="58"/>
      <c r="V68" s="58"/>
      <c r="W68" s="58"/>
    </row>
    <row r="69" spans="1:23" s="59" customFormat="1" ht="15.75" customHeight="1">
      <c r="A69" s="1503"/>
      <c r="B69" s="1502"/>
      <c r="C69" s="1517"/>
      <c r="D69" s="1515"/>
      <c r="E69" s="1515"/>
      <c r="F69" s="1515"/>
      <c r="G69" s="1515"/>
      <c r="H69" s="1515"/>
      <c r="I69" s="1516"/>
      <c r="J69" s="1480"/>
      <c r="K69" s="1480"/>
      <c r="L69" s="1480"/>
      <c r="M69" s="1480"/>
      <c r="N69" s="1480"/>
      <c r="O69" s="1480"/>
      <c r="P69" s="1480"/>
      <c r="Q69" s="1480"/>
      <c r="R69" s="1485"/>
      <c r="S69" s="57"/>
      <c r="T69" s="58"/>
      <c r="U69" s="58"/>
      <c r="V69" s="58"/>
      <c r="W69" s="58"/>
    </row>
    <row r="70" spans="1:23" s="59" customFormat="1" ht="36" customHeight="1">
      <c r="A70" s="1457" t="s">
        <v>104</v>
      </c>
      <c r="B70" s="1458" t="s">
        <v>273</v>
      </c>
      <c r="C70" s="1523"/>
      <c r="D70" s="1523"/>
      <c r="E70" s="1523"/>
      <c r="F70" s="1523"/>
      <c r="G70" s="1523"/>
      <c r="H70" s="1523"/>
      <c r="I70" s="1524"/>
      <c r="J70" s="1525"/>
      <c r="K70" s="1525"/>
      <c r="L70" s="1525"/>
      <c r="M70" s="1525"/>
      <c r="N70" s="1525"/>
      <c r="O70" s="1525"/>
      <c r="P70" s="1525"/>
      <c r="Q70" s="1525"/>
      <c r="R70" s="1526"/>
      <c r="S70" s="57"/>
      <c r="T70" s="58"/>
      <c r="U70" s="58"/>
      <c r="V70" s="58"/>
      <c r="W70" s="58"/>
    </row>
    <row r="71" spans="1:23" s="59" customFormat="1" ht="15.75" customHeight="1">
      <c r="A71" s="1462">
        <v>1</v>
      </c>
      <c r="B71" s="1468" t="s">
        <v>274</v>
      </c>
      <c r="C71" s="1518"/>
      <c r="D71" s="1518"/>
      <c r="E71" s="1518"/>
      <c r="F71" s="1518"/>
      <c r="G71" s="1518"/>
      <c r="H71" s="1518"/>
      <c r="I71" s="1516"/>
      <c r="J71" s="1480"/>
      <c r="K71" s="1480"/>
      <c r="L71" s="1480"/>
      <c r="M71" s="1480"/>
      <c r="N71" s="1480"/>
      <c r="O71" s="1480"/>
      <c r="P71" s="1480"/>
      <c r="Q71" s="1480"/>
      <c r="R71" s="1485"/>
      <c r="S71" s="57"/>
      <c r="T71" s="58"/>
      <c r="U71" s="58"/>
      <c r="V71" s="58"/>
      <c r="W71" s="58"/>
    </row>
    <row r="72" spans="1:23" s="59" customFormat="1" ht="15.75" customHeight="1">
      <c r="A72" s="1462" t="s">
        <v>249</v>
      </c>
      <c r="B72" s="1468" t="s">
        <v>275</v>
      </c>
      <c r="C72" s="1518"/>
      <c r="D72" s="1518"/>
      <c r="E72" s="1518"/>
      <c r="F72" s="1518"/>
      <c r="G72" s="1518"/>
      <c r="H72" s="1518"/>
      <c r="I72" s="1516"/>
      <c r="J72" s="1480"/>
      <c r="K72" s="1480"/>
      <c r="L72" s="1480"/>
      <c r="M72" s="1480"/>
      <c r="N72" s="1480"/>
      <c r="O72" s="1480"/>
      <c r="P72" s="1480"/>
      <c r="Q72" s="1480"/>
      <c r="R72" s="1485"/>
      <c r="S72" s="57"/>
      <c r="T72" s="58"/>
      <c r="U72" s="58"/>
      <c r="V72" s="58"/>
      <c r="W72" s="58"/>
    </row>
    <row r="73" spans="1:23" s="59" customFormat="1" ht="15.75" customHeight="1">
      <c r="A73" s="1527" t="s">
        <v>251</v>
      </c>
      <c r="B73" s="1475" t="s">
        <v>252</v>
      </c>
      <c r="C73" s="1518"/>
      <c r="D73" s="1518"/>
      <c r="E73" s="1518"/>
      <c r="F73" s="1518"/>
      <c r="G73" s="1518"/>
      <c r="H73" s="1518"/>
      <c r="I73" s="1516"/>
      <c r="J73" s="1480"/>
      <c r="K73" s="1480"/>
      <c r="L73" s="1480"/>
      <c r="M73" s="1480"/>
      <c r="N73" s="1480"/>
      <c r="O73" s="1480"/>
      <c r="P73" s="1480"/>
      <c r="Q73" s="1480"/>
      <c r="R73" s="1485"/>
      <c r="S73" s="57"/>
      <c r="T73" s="58"/>
      <c r="U73" s="58"/>
      <c r="V73" s="58"/>
      <c r="W73" s="58"/>
    </row>
    <row r="74" spans="1:23" s="59" customFormat="1" ht="15.75" customHeight="1">
      <c r="A74" s="1528" t="s">
        <v>253</v>
      </c>
      <c r="B74" s="1475" t="s">
        <v>252</v>
      </c>
      <c r="C74" s="1518"/>
      <c r="D74" s="1518"/>
      <c r="E74" s="1518"/>
      <c r="F74" s="1518"/>
      <c r="G74" s="1518"/>
      <c r="H74" s="1518"/>
      <c r="I74" s="1516"/>
      <c r="J74" s="1480"/>
      <c r="K74" s="1480"/>
      <c r="L74" s="1480"/>
      <c r="M74" s="1480"/>
      <c r="N74" s="1480"/>
      <c r="O74" s="1480"/>
      <c r="P74" s="1480"/>
      <c r="Q74" s="1480"/>
      <c r="R74" s="1485"/>
      <c r="S74" s="57"/>
      <c r="T74" s="58"/>
      <c r="U74" s="58"/>
      <c r="V74" s="58"/>
      <c r="W74" s="58"/>
    </row>
    <row r="75" spans="1:23" s="59" customFormat="1" ht="15.75" customHeight="1">
      <c r="A75" s="1488" t="s">
        <v>254</v>
      </c>
      <c r="B75" s="1475" t="s">
        <v>252</v>
      </c>
      <c r="C75" s="1518"/>
      <c r="D75" s="1518"/>
      <c r="E75" s="1518"/>
      <c r="F75" s="1518"/>
      <c r="G75" s="1518"/>
      <c r="H75" s="1518"/>
      <c r="I75" s="1516"/>
      <c r="J75" s="1480"/>
      <c r="K75" s="1480"/>
      <c r="L75" s="1480"/>
      <c r="M75" s="1480"/>
      <c r="N75" s="1480"/>
      <c r="O75" s="1480"/>
      <c r="P75" s="1480"/>
      <c r="Q75" s="1480"/>
      <c r="R75" s="1485"/>
      <c r="S75" s="57"/>
      <c r="T75" s="58"/>
      <c r="U75" s="58"/>
      <c r="V75" s="58"/>
      <c r="W75" s="58"/>
    </row>
    <row r="76" spans="1:23" s="59" customFormat="1" ht="15.75" customHeight="1">
      <c r="A76" s="1503" t="s">
        <v>255</v>
      </c>
      <c r="B76" s="1475" t="s">
        <v>252</v>
      </c>
      <c r="C76" s="1518"/>
      <c r="D76" s="1518"/>
      <c r="E76" s="1518"/>
      <c r="F76" s="1518"/>
      <c r="G76" s="1518"/>
      <c r="H76" s="1518"/>
      <c r="I76" s="1516"/>
      <c r="J76" s="1480"/>
      <c r="K76" s="1480"/>
      <c r="L76" s="1480"/>
      <c r="M76" s="1480"/>
      <c r="N76" s="1480"/>
      <c r="O76" s="1480"/>
      <c r="P76" s="1480"/>
      <c r="Q76" s="1480"/>
      <c r="R76" s="1485"/>
      <c r="S76" s="57"/>
      <c r="T76" s="58"/>
      <c r="U76" s="58"/>
      <c r="V76" s="58"/>
      <c r="W76" s="58"/>
    </row>
    <row r="77" spans="1:23" s="59" customFormat="1" ht="15.75" customHeight="1">
      <c r="A77" s="1528" t="s">
        <v>256</v>
      </c>
      <c r="B77" s="1475" t="s">
        <v>252</v>
      </c>
      <c r="C77" s="1518"/>
      <c r="D77" s="1518"/>
      <c r="E77" s="1518"/>
      <c r="F77" s="1518"/>
      <c r="G77" s="1518"/>
      <c r="H77" s="1518"/>
      <c r="I77" s="1516"/>
      <c r="J77" s="1480"/>
      <c r="K77" s="1480"/>
      <c r="L77" s="1480"/>
      <c r="M77" s="1480"/>
      <c r="N77" s="1480"/>
      <c r="O77" s="1480"/>
      <c r="P77" s="1480"/>
      <c r="Q77" s="1480"/>
      <c r="R77" s="1485"/>
      <c r="S77" s="57"/>
      <c r="T77" s="58"/>
      <c r="U77" s="58"/>
      <c r="V77" s="58"/>
      <c r="W77" s="58"/>
    </row>
    <row r="78" spans="1:23" s="59" customFormat="1" ht="15.75" customHeight="1">
      <c r="A78" s="1488" t="s">
        <v>257</v>
      </c>
      <c r="B78" s="1475" t="s">
        <v>252</v>
      </c>
      <c r="C78" s="1518"/>
      <c r="D78" s="1518"/>
      <c r="E78" s="1518"/>
      <c r="F78" s="1518"/>
      <c r="G78" s="1518"/>
      <c r="H78" s="1518"/>
      <c r="I78" s="1516"/>
      <c r="J78" s="1480"/>
      <c r="K78" s="1480"/>
      <c r="L78" s="1480"/>
      <c r="M78" s="1480"/>
      <c r="N78" s="1480"/>
      <c r="O78" s="1480"/>
      <c r="P78" s="1480"/>
      <c r="Q78" s="1480"/>
      <c r="R78" s="1485"/>
      <c r="S78" s="57"/>
      <c r="T78" s="58"/>
      <c r="U78" s="58"/>
      <c r="V78" s="58"/>
      <c r="W78" s="58"/>
    </row>
    <row r="79" spans="1:23" s="59" customFormat="1" ht="15.75" customHeight="1">
      <c r="A79" s="1488"/>
      <c r="B79" s="1475" t="s">
        <v>252</v>
      </c>
      <c r="C79" s="1518"/>
      <c r="D79" s="1518"/>
      <c r="E79" s="1518"/>
      <c r="F79" s="1518"/>
      <c r="G79" s="1518"/>
      <c r="H79" s="1518"/>
      <c r="I79" s="1516"/>
      <c r="J79" s="1480"/>
      <c r="K79" s="1480"/>
      <c r="L79" s="1480"/>
      <c r="M79" s="1480"/>
      <c r="N79" s="1480"/>
      <c r="O79" s="1480"/>
      <c r="P79" s="1480"/>
      <c r="Q79" s="1480"/>
      <c r="R79" s="1485"/>
      <c r="S79" s="57"/>
      <c r="T79" s="58"/>
      <c r="U79" s="58"/>
      <c r="V79" s="58"/>
      <c r="W79" s="58"/>
    </row>
    <row r="80" spans="1:23" s="59" customFormat="1" ht="15.75" customHeight="1">
      <c r="A80" s="1488"/>
      <c r="B80" s="1475" t="s">
        <v>252</v>
      </c>
      <c r="C80" s="1518"/>
      <c r="D80" s="1518"/>
      <c r="E80" s="1518"/>
      <c r="F80" s="1518"/>
      <c r="G80" s="1518"/>
      <c r="H80" s="1518"/>
      <c r="I80" s="1516"/>
      <c r="J80" s="1480"/>
      <c r="K80" s="1480"/>
      <c r="L80" s="1480"/>
      <c r="M80" s="1480"/>
      <c r="N80" s="1480"/>
      <c r="O80" s="1480"/>
      <c r="P80" s="1480"/>
      <c r="Q80" s="1480"/>
      <c r="R80" s="1485"/>
      <c r="S80" s="57"/>
      <c r="T80" s="58"/>
      <c r="U80" s="58"/>
      <c r="V80" s="58"/>
      <c r="W80" s="58"/>
    </row>
    <row r="81" spans="1:23" s="59" customFormat="1" ht="15.75" customHeight="1">
      <c r="A81" s="1500" t="s">
        <v>258</v>
      </c>
      <c r="B81" s="1501" t="s">
        <v>276</v>
      </c>
      <c r="C81" s="1518"/>
      <c r="D81" s="1518"/>
      <c r="E81" s="1518"/>
      <c r="F81" s="1518"/>
      <c r="G81" s="1518"/>
      <c r="H81" s="1518"/>
      <c r="I81" s="1516"/>
      <c r="J81" s="1480"/>
      <c r="K81" s="1480"/>
      <c r="L81" s="1480"/>
      <c r="M81" s="1480"/>
      <c r="N81" s="1480"/>
      <c r="O81" s="1480"/>
      <c r="P81" s="1480"/>
      <c r="Q81" s="1480"/>
      <c r="R81" s="1485"/>
      <c r="S81" s="57"/>
      <c r="T81" s="58"/>
      <c r="U81" s="58"/>
      <c r="V81" s="58"/>
      <c r="W81" s="58"/>
    </row>
    <row r="82" spans="1:23" s="59" customFormat="1" ht="15.75" customHeight="1">
      <c r="A82" s="1488" t="s">
        <v>260</v>
      </c>
      <c r="B82" s="1502"/>
      <c r="C82" s="1469"/>
      <c r="D82" s="1469"/>
      <c r="E82" s="1469"/>
      <c r="F82" s="1469"/>
      <c r="G82" s="1469"/>
      <c r="H82" s="1469"/>
      <c r="I82" s="1516"/>
      <c r="J82" s="1480"/>
      <c r="K82" s="1480"/>
      <c r="L82" s="1480"/>
      <c r="M82" s="1480"/>
      <c r="N82" s="1480"/>
      <c r="O82" s="1480"/>
      <c r="P82" s="1480"/>
      <c r="Q82" s="1480"/>
      <c r="R82" s="1485"/>
      <c r="S82" s="57"/>
      <c r="T82" s="58"/>
      <c r="U82" s="58"/>
      <c r="V82" s="58"/>
      <c r="W82" s="58"/>
    </row>
    <row r="83" spans="1:23" s="59" customFormat="1" ht="15.75" customHeight="1">
      <c r="A83" s="1488" t="s">
        <v>261</v>
      </c>
      <c r="B83" s="1502"/>
      <c r="C83" s="1518"/>
      <c r="D83" s="1518"/>
      <c r="E83" s="1518"/>
      <c r="F83" s="1518"/>
      <c r="G83" s="1518"/>
      <c r="H83" s="1518"/>
      <c r="I83" s="1516"/>
      <c r="J83" s="1480"/>
      <c r="K83" s="1480"/>
      <c r="L83" s="1480"/>
      <c r="M83" s="1480"/>
      <c r="N83" s="1480"/>
      <c r="O83" s="1480"/>
      <c r="P83" s="1480"/>
      <c r="Q83" s="1480"/>
      <c r="R83" s="1485"/>
      <c r="S83" s="57"/>
      <c r="T83" s="58"/>
      <c r="U83" s="58"/>
      <c r="V83" s="58"/>
      <c r="W83" s="58"/>
    </row>
    <row r="84" spans="1:23" s="59" customFormat="1" ht="15.75" customHeight="1">
      <c r="A84" s="1488"/>
      <c r="B84" s="1502"/>
      <c r="C84" s="1518"/>
      <c r="D84" s="1529"/>
      <c r="E84" s="1529"/>
      <c r="F84" s="1529"/>
      <c r="G84" s="1529"/>
      <c r="H84" s="1529"/>
      <c r="I84" s="1516"/>
      <c r="J84" s="1480"/>
      <c r="K84" s="1480"/>
      <c r="L84" s="1480"/>
      <c r="M84" s="1480"/>
      <c r="N84" s="1480"/>
      <c r="O84" s="1480"/>
      <c r="P84" s="1480"/>
      <c r="Q84" s="1480"/>
      <c r="R84" s="1485"/>
      <c r="S84" s="57"/>
      <c r="T84" s="58"/>
      <c r="U84" s="58"/>
      <c r="V84" s="58"/>
      <c r="W84" s="58"/>
    </row>
    <row r="85" spans="1:23" s="59" customFormat="1" ht="15.75" hidden="1" customHeight="1">
      <c r="A85" s="1462">
        <v>2</v>
      </c>
      <c r="B85" s="1463" t="s">
        <v>277</v>
      </c>
      <c r="C85" s="1518"/>
      <c r="D85" s="1529"/>
      <c r="E85" s="1529"/>
      <c r="F85" s="1529"/>
      <c r="G85" s="1529"/>
      <c r="H85" s="1529"/>
      <c r="I85" s="1516"/>
      <c r="J85" s="1480"/>
      <c r="K85" s="1480"/>
      <c r="L85" s="1480"/>
      <c r="M85" s="1480"/>
      <c r="N85" s="1480"/>
      <c r="O85" s="1480"/>
      <c r="P85" s="1480"/>
      <c r="Q85" s="1480"/>
      <c r="R85" s="1485"/>
      <c r="S85" s="57"/>
      <c r="T85" s="58"/>
      <c r="U85" s="58"/>
      <c r="V85" s="58"/>
      <c r="W85" s="58"/>
    </row>
    <row r="86" spans="1:23" s="59" customFormat="1" ht="15.75" hidden="1" customHeight="1">
      <c r="A86" s="1462" t="s">
        <v>249</v>
      </c>
      <c r="B86" s="1468" t="s">
        <v>278</v>
      </c>
      <c r="C86" s="1518"/>
      <c r="D86" s="1529"/>
      <c r="E86" s="1529"/>
      <c r="F86" s="1529"/>
      <c r="G86" s="1529"/>
      <c r="H86" s="1529"/>
      <c r="I86" s="1516"/>
      <c r="J86" s="1480"/>
      <c r="K86" s="1480"/>
      <c r="L86" s="1480"/>
      <c r="M86" s="1480"/>
      <c r="N86" s="1480"/>
      <c r="O86" s="1480"/>
      <c r="P86" s="1480"/>
      <c r="Q86" s="1480"/>
      <c r="R86" s="1485"/>
      <c r="S86" s="57"/>
      <c r="T86" s="58"/>
      <c r="U86" s="58"/>
      <c r="V86" s="58"/>
      <c r="W86" s="58"/>
    </row>
    <row r="87" spans="1:23" s="59" customFormat="1" ht="15.75" hidden="1" customHeight="1">
      <c r="A87" s="1527" t="s">
        <v>251</v>
      </c>
      <c r="B87" s="1475" t="s">
        <v>252</v>
      </c>
      <c r="C87" s="1518"/>
      <c r="D87" s="1529"/>
      <c r="E87" s="1529"/>
      <c r="F87" s="1529"/>
      <c r="G87" s="1529"/>
      <c r="H87" s="1529"/>
      <c r="I87" s="1516"/>
      <c r="J87" s="1480"/>
      <c r="K87" s="1480"/>
      <c r="L87" s="1480"/>
      <c r="M87" s="1480"/>
      <c r="N87" s="1480"/>
      <c r="O87" s="1480"/>
      <c r="P87" s="1480"/>
      <c r="Q87" s="1480"/>
      <c r="R87" s="1485"/>
      <c r="S87" s="57"/>
      <c r="T87" s="58"/>
      <c r="U87" s="58"/>
      <c r="V87" s="58"/>
      <c r="W87" s="58"/>
    </row>
    <row r="88" spans="1:23" s="59" customFormat="1" ht="15.75" hidden="1" customHeight="1">
      <c r="A88" s="1528" t="s">
        <v>253</v>
      </c>
      <c r="B88" s="1475" t="s">
        <v>252</v>
      </c>
      <c r="C88" s="1518"/>
      <c r="D88" s="1529"/>
      <c r="E88" s="1529"/>
      <c r="F88" s="1529"/>
      <c r="G88" s="1529"/>
      <c r="H88" s="1529"/>
      <c r="I88" s="1516"/>
      <c r="J88" s="1480"/>
      <c r="K88" s="1480"/>
      <c r="L88" s="1480"/>
      <c r="M88" s="1480"/>
      <c r="N88" s="1480"/>
      <c r="O88" s="1480"/>
      <c r="P88" s="1480"/>
      <c r="Q88" s="1480"/>
      <c r="R88" s="1485"/>
      <c r="S88" s="57"/>
      <c r="T88" s="58"/>
      <c r="U88" s="58"/>
      <c r="V88" s="58"/>
      <c r="W88" s="58"/>
    </row>
    <row r="89" spans="1:23" s="59" customFormat="1" ht="15.75" hidden="1" customHeight="1">
      <c r="A89" s="1488" t="s">
        <v>254</v>
      </c>
      <c r="B89" s="1475" t="s">
        <v>252</v>
      </c>
      <c r="C89" s="1518"/>
      <c r="D89" s="1529"/>
      <c r="E89" s="1529"/>
      <c r="F89" s="1529"/>
      <c r="G89" s="1529"/>
      <c r="H89" s="1529"/>
      <c r="I89" s="1516"/>
      <c r="J89" s="1480"/>
      <c r="K89" s="1480"/>
      <c r="L89" s="1480"/>
      <c r="M89" s="1480"/>
      <c r="N89" s="1480"/>
      <c r="O89" s="1480"/>
      <c r="P89" s="1480"/>
      <c r="Q89" s="1480"/>
      <c r="R89" s="1485"/>
      <c r="S89" s="57"/>
      <c r="T89" s="58"/>
      <c r="U89" s="58"/>
      <c r="V89" s="58"/>
      <c r="W89" s="58"/>
    </row>
    <row r="90" spans="1:23" s="59" customFormat="1" ht="15.75" hidden="1" customHeight="1">
      <c r="A90" s="1503" t="s">
        <v>255</v>
      </c>
      <c r="B90" s="1475" t="s">
        <v>252</v>
      </c>
      <c r="C90" s="1518"/>
      <c r="D90" s="1529"/>
      <c r="E90" s="1529"/>
      <c r="F90" s="1529"/>
      <c r="G90" s="1529"/>
      <c r="H90" s="1529"/>
      <c r="I90" s="1516"/>
      <c r="J90" s="1480"/>
      <c r="K90" s="1480"/>
      <c r="L90" s="1480"/>
      <c r="M90" s="1480"/>
      <c r="N90" s="1480"/>
      <c r="O90" s="1480"/>
      <c r="P90" s="1480"/>
      <c r="Q90" s="1480"/>
      <c r="R90" s="1485"/>
      <c r="S90" s="57"/>
      <c r="T90" s="58"/>
      <c r="U90" s="58"/>
      <c r="V90" s="58"/>
      <c r="W90" s="58"/>
    </row>
    <row r="91" spans="1:23" s="59" customFormat="1" ht="15.75" hidden="1" customHeight="1">
      <c r="A91" s="1528" t="s">
        <v>256</v>
      </c>
      <c r="B91" s="1475" t="s">
        <v>252</v>
      </c>
      <c r="C91" s="1518"/>
      <c r="D91" s="1529"/>
      <c r="E91" s="1529"/>
      <c r="F91" s="1529"/>
      <c r="G91" s="1529"/>
      <c r="H91" s="1529"/>
      <c r="I91" s="1516"/>
      <c r="J91" s="1480"/>
      <c r="K91" s="1480"/>
      <c r="L91" s="1480"/>
      <c r="M91" s="1480"/>
      <c r="N91" s="1480"/>
      <c r="O91" s="1480"/>
      <c r="P91" s="1480"/>
      <c r="Q91" s="1480"/>
      <c r="R91" s="1485"/>
      <c r="S91" s="57"/>
      <c r="T91" s="58"/>
      <c r="U91" s="58"/>
      <c r="V91" s="58"/>
      <c r="W91" s="58"/>
    </row>
    <row r="92" spans="1:23" s="59" customFormat="1" ht="15.75" hidden="1" customHeight="1">
      <c r="A92" s="1489" t="s">
        <v>258</v>
      </c>
      <c r="B92" s="1502"/>
      <c r="C92" s="1518"/>
      <c r="D92" s="1529"/>
      <c r="E92" s="1529"/>
      <c r="F92" s="1529"/>
      <c r="G92" s="1529"/>
      <c r="H92" s="1529"/>
      <c r="I92" s="1516"/>
      <c r="J92" s="1480"/>
      <c r="K92" s="1480"/>
      <c r="L92" s="1480"/>
      <c r="M92" s="1480"/>
      <c r="N92" s="1480"/>
      <c r="O92" s="1480"/>
      <c r="P92" s="1480"/>
      <c r="Q92" s="1480"/>
      <c r="R92" s="1485"/>
      <c r="S92" s="57"/>
      <c r="T92" s="58"/>
      <c r="U92" s="58"/>
      <c r="V92" s="58"/>
      <c r="W92" s="58"/>
    </row>
    <row r="93" spans="1:23" s="59" customFormat="1" ht="37.950000000000003" customHeight="1">
      <c r="A93" s="1530" t="s">
        <v>279</v>
      </c>
      <c r="B93" s="1531" t="s">
        <v>280</v>
      </c>
      <c r="C93" s="1518"/>
      <c r="D93" s="1529"/>
      <c r="E93" s="1529"/>
      <c r="F93" s="1529"/>
      <c r="G93" s="1529"/>
      <c r="H93" s="1529"/>
      <c r="I93" s="1516"/>
      <c r="J93" s="1480"/>
      <c r="K93" s="1480"/>
      <c r="L93" s="1480"/>
      <c r="M93" s="1480"/>
      <c r="N93" s="1480"/>
      <c r="O93" s="1480"/>
      <c r="P93" s="1480"/>
      <c r="Q93" s="1480"/>
      <c r="R93" s="1485"/>
      <c r="S93" s="57"/>
      <c r="T93" s="58"/>
      <c r="U93" s="58"/>
      <c r="V93" s="58"/>
      <c r="W93" s="58"/>
    </row>
    <row r="94" spans="1:23" s="59" customFormat="1" ht="15.75" customHeight="1">
      <c r="A94" s="1532"/>
      <c r="B94" s="1533"/>
      <c r="C94" s="1476"/>
      <c r="D94" s="1534"/>
      <c r="E94" s="1534"/>
      <c r="F94" s="1534"/>
      <c r="G94" s="1534"/>
      <c r="H94" s="1534"/>
      <c r="I94" s="1535"/>
      <c r="J94" s="1536"/>
      <c r="K94" s="1536"/>
      <c r="L94" s="1536"/>
      <c r="M94" s="1536"/>
      <c r="N94" s="1536"/>
      <c r="O94" s="1536"/>
      <c r="P94" s="1536"/>
      <c r="Q94" s="1536"/>
      <c r="R94" s="1537"/>
      <c r="S94" s="57"/>
      <c r="T94" s="58"/>
      <c r="U94" s="58"/>
      <c r="V94" s="58"/>
      <c r="W94" s="58"/>
    </row>
    <row r="95" spans="1:23" s="59" customFormat="1" ht="13.2">
      <c r="A95" s="1532"/>
      <c r="B95" s="1533"/>
      <c r="C95" s="1476"/>
      <c r="D95" s="1534"/>
      <c r="E95" s="1534"/>
      <c r="F95" s="1534"/>
      <c r="G95" s="1534"/>
      <c r="H95" s="1534"/>
      <c r="I95" s="1535"/>
      <c r="J95" s="1536"/>
      <c r="K95" s="1536"/>
      <c r="L95" s="1536"/>
      <c r="M95" s="1536"/>
      <c r="N95" s="1536"/>
      <c r="O95" s="1536"/>
      <c r="P95" s="1536"/>
      <c r="Q95" s="1536"/>
      <c r="R95" s="1537"/>
      <c r="S95" s="57"/>
      <c r="T95" s="58"/>
      <c r="U95" s="58"/>
      <c r="V95" s="58"/>
      <c r="W95" s="58"/>
    </row>
    <row r="96" spans="1:23" s="1541" customFormat="1" ht="27.75" customHeight="1">
      <c r="A96" s="1538" t="s">
        <v>1924</v>
      </c>
      <c r="B96" s="1539" t="s">
        <v>1925</v>
      </c>
      <c r="C96" s="1539"/>
      <c r="D96" s="1539"/>
      <c r="E96" s="1539"/>
      <c r="F96" s="1539"/>
      <c r="G96" s="1539"/>
      <c r="H96" s="1539"/>
      <c r="I96" s="1539"/>
      <c r="J96" s="1540">
        <f>J93+J10</f>
        <v>0</v>
      </c>
      <c r="K96" s="1540">
        <f>K93+K10</f>
        <v>0</v>
      </c>
      <c r="L96" s="1540">
        <f>L93+L10</f>
        <v>0</v>
      </c>
      <c r="R96" s="1542"/>
      <c r="S96" s="1543"/>
      <c r="T96" s="1544"/>
      <c r="U96" s="1544"/>
      <c r="V96" s="1544"/>
      <c r="W96" s="1544"/>
    </row>
    <row r="97" spans="1:23" s="1541" customFormat="1" ht="28.5" customHeight="1">
      <c r="A97" s="1545" t="s">
        <v>81</v>
      </c>
      <c r="B97" s="1545" t="s">
        <v>1926</v>
      </c>
      <c r="C97" s="1546" t="s">
        <v>1927</v>
      </c>
      <c r="D97" s="1547">
        <v>10</v>
      </c>
      <c r="E97" s="1547">
        <v>25</v>
      </c>
      <c r="F97" s="1547">
        <v>19</v>
      </c>
      <c r="G97" s="1547">
        <v>783</v>
      </c>
      <c r="H97" s="1547">
        <v>3003.8</v>
      </c>
      <c r="I97" s="1547">
        <v>1551</v>
      </c>
      <c r="J97" s="1548"/>
      <c r="K97" s="1548"/>
      <c r="L97" s="1548"/>
      <c r="M97" s="1548"/>
      <c r="N97" s="1548"/>
      <c r="O97" s="1549">
        <v>1782.712</v>
      </c>
      <c r="P97" s="1548"/>
      <c r="Q97" s="1548"/>
      <c r="R97" s="1542"/>
      <c r="S97" s="1543"/>
      <c r="T97" s="1544"/>
      <c r="U97" s="1544"/>
      <c r="V97" s="1544"/>
      <c r="W97" s="1544"/>
    </row>
    <row r="98" spans="1:23" s="1541" customFormat="1" ht="20.25" customHeight="1">
      <c r="A98" s="1550" t="s">
        <v>104</v>
      </c>
      <c r="B98" s="1511" t="s">
        <v>282</v>
      </c>
      <c r="C98" s="1551">
        <v>72</v>
      </c>
      <c r="D98" s="1552">
        <v>24</v>
      </c>
      <c r="E98" s="1553">
        <v>24</v>
      </c>
      <c r="F98" s="1553">
        <v>36</v>
      </c>
      <c r="G98" s="1553">
        <v>144</v>
      </c>
      <c r="H98" s="1553">
        <v>31320</v>
      </c>
      <c r="I98" s="1553">
        <v>129195</v>
      </c>
      <c r="J98" s="1548"/>
      <c r="K98" s="1548"/>
      <c r="L98" s="1548"/>
      <c r="M98" s="1548"/>
      <c r="N98" s="1548"/>
      <c r="O98" s="1548"/>
      <c r="P98" s="1548"/>
      <c r="Q98" s="1548"/>
      <c r="R98" s="1542"/>
      <c r="S98" s="1543"/>
      <c r="T98" s="1544"/>
      <c r="U98" s="1544"/>
      <c r="V98" s="1544"/>
      <c r="W98" s="1544"/>
    </row>
    <row r="99" spans="1:23" s="1541" customFormat="1" ht="20.25" customHeight="1">
      <c r="A99" s="1538" t="s">
        <v>113</v>
      </c>
      <c r="B99" s="1539" t="s">
        <v>268</v>
      </c>
      <c r="C99" s="1554"/>
      <c r="D99" s="1555"/>
      <c r="E99" s="1556"/>
      <c r="F99" s="1556"/>
      <c r="G99" s="1556"/>
      <c r="H99" s="1556"/>
      <c r="I99" s="1557"/>
      <c r="J99" s="1548"/>
      <c r="K99" s="1548"/>
      <c r="L99" s="1548"/>
      <c r="M99" s="1548"/>
      <c r="N99" s="1548"/>
      <c r="O99" s="1548"/>
      <c r="P99" s="1548"/>
      <c r="Q99" s="1548"/>
      <c r="R99" s="1542"/>
      <c r="S99" s="1543"/>
      <c r="T99" s="1544"/>
      <c r="U99" s="1544"/>
      <c r="V99" s="1544"/>
      <c r="W99" s="1544"/>
    </row>
    <row r="100" spans="1:23" s="1541" customFormat="1" ht="20.25" customHeight="1">
      <c r="A100" s="1558"/>
      <c r="B100" s="1511" t="s">
        <v>1928</v>
      </c>
      <c r="C100" s="1554"/>
      <c r="D100" s="1555"/>
      <c r="E100" s="1556"/>
      <c r="F100" s="1556"/>
      <c r="G100" s="1556"/>
      <c r="H100" s="1557"/>
      <c r="I100" s="1548"/>
      <c r="J100" s="1548"/>
      <c r="K100" s="1548"/>
      <c r="L100" s="1548"/>
      <c r="M100" s="1548"/>
      <c r="N100" s="1548"/>
      <c r="O100" s="1548"/>
      <c r="P100" s="1548"/>
      <c r="Q100" s="1542"/>
      <c r="R100" s="1543"/>
      <c r="S100" s="1544"/>
      <c r="T100" s="1544"/>
      <c r="U100" s="1544"/>
      <c r="V100" s="1544"/>
    </row>
    <row r="101" spans="1:23" s="1541" customFormat="1" ht="20.25" hidden="1" customHeight="1">
      <c r="A101" s="1558"/>
      <c r="B101" s="1511" t="s">
        <v>1929</v>
      </c>
      <c r="C101" s="1554" t="s">
        <v>281</v>
      </c>
      <c r="D101" s="1555"/>
      <c r="E101" s="1556"/>
      <c r="F101" s="1556"/>
      <c r="G101" s="1559"/>
      <c r="H101" s="1556"/>
      <c r="I101" s="1557"/>
      <c r="J101" s="1548"/>
      <c r="K101" s="1548"/>
      <c r="L101" s="1548"/>
      <c r="M101" s="1548"/>
      <c r="N101" s="1548"/>
      <c r="O101" s="1548"/>
      <c r="P101" s="1548"/>
      <c r="Q101" s="1548"/>
      <c r="R101" s="1542"/>
      <c r="S101" s="1543"/>
      <c r="T101" s="1544"/>
      <c r="U101" s="1544"/>
      <c r="V101" s="1544"/>
      <c r="W101" s="1544"/>
    </row>
    <row r="102" spans="1:23" s="1541" customFormat="1" ht="20.25" customHeight="1">
      <c r="A102" s="1560"/>
      <c r="B102" s="1511" t="s">
        <v>283</v>
      </c>
      <c r="C102" s="1554"/>
      <c r="E102" s="1556"/>
      <c r="F102" s="1556"/>
      <c r="G102" s="1556"/>
      <c r="H102" s="1556"/>
      <c r="I102" s="1557"/>
      <c r="J102" s="1548"/>
      <c r="K102" s="1548"/>
      <c r="L102" s="1548"/>
      <c r="M102" s="1548"/>
      <c r="N102" s="1548"/>
      <c r="O102" s="1548"/>
      <c r="P102" s="1548"/>
      <c r="Q102" s="1548"/>
      <c r="R102" s="1542"/>
      <c r="S102" s="1543"/>
      <c r="T102" s="1544"/>
      <c r="U102" s="1544"/>
      <c r="V102" s="1544"/>
      <c r="W102" s="1544"/>
    </row>
    <row r="103" spans="1:23" s="1541" customFormat="1" ht="20.25" customHeight="1">
      <c r="A103" s="1560"/>
      <c r="B103" s="1511" t="s">
        <v>284</v>
      </c>
      <c r="C103" s="1561">
        <v>74</v>
      </c>
      <c r="E103" s="1556"/>
      <c r="F103" s="1556"/>
      <c r="G103" s="1556"/>
      <c r="H103" s="1556"/>
      <c r="I103" s="1557"/>
      <c r="J103" s="1562" t="s">
        <v>1644</v>
      </c>
      <c r="K103" s="1548"/>
      <c r="L103" s="1548"/>
      <c r="M103" s="1548"/>
      <c r="N103" s="1548"/>
      <c r="P103" s="1548"/>
      <c r="Q103" s="1548"/>
      <c r="R103" s="1542"/>
      <c r="S103" s="1543"/>
      <c r="T103" s="1544"/>
      <c r="U103" s="1544"/>
      <c r="V103" s="1544"/>
      <c r="W103" s="1544"/>
    </row>
    <row r="104" spans="1:23" s="1566" customFormat="1" ht="20.25" customHeight="1">
      <c r="A104" s="1528"/>
      <c r="B104" s="1563" t="s">
        <v>1930</v>
      </c>
      <c r="C104" s="1564">
        <v>98</v>
      </c>
      <c r="D104" s="1565"/>
      <c r="E104" s="1534"/>
      <c r="F104" s="1534"/>
      <c r="G104" s="1534"/>
      <c r="H104" s="1534"/>
      <c r="I104" s="1535"/>
      <c r="J104" s="1486" t="s">
        <v>1644</v>
      </c>
      <c r="K104" s="1536"/>
      <c r="L104" s="1536"/>
      <c r="M104" s="1536"/>
      <c r="N104" s="1536"/>
      <c r="P104" s="1536"/>
      <c r="Q104" s="1536"/>
      <c r="R104" s="1537"/>
      <c r="S104" s="60"/>
      <c r="T104" s="37"/>
      <c r="U104" s="37"/>
      <c r="V104" s="37"/>
      <c r="W104" s="37"/>
    </row>
    <row r="105" spans="1:23" s="1566" customFormat="1" ht="20.25" customHeight="1" thickBot="1">
      <c r="A105" s="1567"/>
      <c r="B105" s="1568"/>
      <c r="C105" s="1569">
        <f t="shared" ref="C105" si="7">SUM(C97:C104)</f>
        <v>244</v>
      </c>
      <c r="D105" s="1570">
        <f>SUM(D97:D104)</f>
        <v>34</v>
      </c>
      <c r="E105" s="1571">
        <f t="shared" ref="E105:I105" si="8">SUM(E97:E104)</f>
        <v>49</v>
      </c>
      <c r="F105" s="1570">
        <f t="shared" si="8"/>
        <v>55</v>
      </c>
      <c r="G105" s="1571">
        <f t="shared" si="8"/>
        <v>927</v>
      </c>
      <c r="H105" s="1570">
        <f t="shared" si="8"/>
        <v>34323.800000000003</v>
      </c>
      <c r="I105" s="1570">
        <f t="shared" si="8"/>
        <v>130746</v>
      </c>
      <c r="J105" s="1572"/>
      <c r="K105" s="1572"/>
      <c r="L105" s="1572"/>
      <c r="M105" s="1573">
        <v>2430</v>
      </c>
      <c r="N105" s="1573">
        <v>2295</v>
      </c>
      <c r="O105" s="1573">
        <f>SUM(O97:O104)</f>
        <v>1782.712</v>
      </c>
      <c r="P105" s="1573">
        <v>1530</v>
      </c>
      <c r="Q105" s="1573">
        <v>1080</v>
      </c>
      <c r="R105" s="1574"/>
      <c r="S105" s="60"/>
      <c r="T105" s="37"/>
      <c r="U105" s="37"/>
      <c r="V105" s="37"/>
      <c r="W105" s="37"/>
    </row>
    <row r="106" spans="1:23" s="1449" customFormat="1" ht="21" customHeight="1" thickTop="1">
      <c r="A106" s="1349"/>
      <c r="B106" s="1349"/>
      <c r="C106" s="1347"/>
      <c r="D106" s="52"/>
      <c r="E106" s="1"/>
      <c r="F106" s="1"/>
      <c r="G106" s="1"/>
      <c r="H106" s="1"/>
      <c r="I106" s="1"/>
      <c r="J106" s="1"/>
      <c r="K106" s="1"/>
      <c r="L106" s="1"/>
      <c r="M106" s="1"/>
      <c r="N106" s="1"/>
      <c r="O106" s="2325" t="s">
        <v>1931</v>
      </c>
      <c r="P106" s="2325"/>
      <c r="Q106" s="2325"/>
      <c r="R106" s="2325"/>
      <c r="S106" s="2"/>
      <c r="T106" s="31"/>
      <c r="U106" s="31"/>
      <c r="V106" s="31"/>
      <c r="W106" s="31"/>
    </row>
    <row r="107" spans="1:23" ht="21" customHeight="1">
      <c r="A107" s="1349"/>
      <c r="B107" s="2395"/>
      <c r="C107" s="2395"/>
      <c r="D107" s="2395"/>
      <c r="E107" s="2395"/>
      <c r="F107" s="2395"/>
      <c r="G107" s="2395"/>
      <c r="H107" s="2395"/>
      <c r="I107" s="2395"/>
      <c r="J107" s="2395"/>
      <c r="K107" s="2395"/>
      <c r="L107" s="2395"/>
      <c r="M107" s="1"/>
      <c r="N107" s="1"/>
      <c r="O107" s="1"/>
      <c r="P107" s="1"/>
      <c r="Q107" s="1"/>
      <c r="R107" s="1346"/>
      <c r="S107" s="2"/>
      <c r="T107" s="31"/>
      <c r="U107" s="31"/>
      <c r="V107" s="31"/>
      <c r="W107" s="31"/>
    </row>
    <row r="108" spans="1:23" ht="39.75" customHeight="1">
      <c r="A108" s="1349"/>
      <c r="B108" s="2419" t="s">
        <v>285</v>
      </c>
      <c r="C108" s="2419"/>
      <c r="D108" s="2419"/>
      <c r="E108" s="2419"/>
      <c r="F108" s="2419"/>
      <c r="G108" s="2419"/>
      <c r="H108" s="2419"/>
      <c r="I108" s="2419"/>
      <c r="J108" s="2419"/>
      <c r="K108" s="2419"/>
      <c r="L108" s="2419"/>
      <c r="M108" s="1"/>
      <c r="N108" s="1"/>
      <c r="O108" s="1"/>
      <c r="P108" s="1"/>
      <c r="Q108" s="169" t="s">
        <v>1932</v>
      </c>
      <c r="S108" s="31"/>
      <c r="T108" s="31"/>
    </row>
    <row r="109" spans="1:23" ht="20.25" customHeight="1">
      <c r="A109" s="1349"/>
      <c r="B109" s="2335" t="s">
        <v>286</v>
      </c>
      <c r="C109" s="2335"/>
      <c r="D109" s="2335"/>
      <c r="E109" s="2335"/>
      <c r="F109" s="2335"/>
      <c r="G109" s="2335"/>
      <c r="H109" s="2335"/>
      <c r="I109" s="2335"/>
      <c r="J109" s="2335"/>
      <c r="K109" s="2335"/>
      <c r="L109" s="2335"/>
      <c r="M109" s="1"/>
      <c r="N109" s="1"/>
      <c r="O109" s="1"/>
      <c r="P109" s="1"/>
      <c r="Q109" s="1"/>
      <c r="R109" s="1346"/>
      <c r="S109" s="2"/>
      <c r="T109" s="31"/>
      <c r="U109" s="31"/>
      <c r="V109" s="31"/>
      <c r="W109" s="31"/>
    </row>
    <row r="110" spans="1:23" ht="15" customHeight="1">
      <c r="A110" s="1349"/>
      <c r="B110" s="61" t="s">
        <v>287</v>
      </c>
      <c r="C110" s="1348"/>
      <c r="D110" s="62"/>
      <c r="E110" s="62"/>
      <c r="F110" s="62"/>
      <c r="G110" s="62"/>
      <c r="H110" s="62"/>
      <c r="I110" s="62"/>
      <c r="J110" s="62"/>
      <c r="K110" s="62"/>
      <c r="L110" s="62"/>
      <c r="M110" s="1"/>
      <c r="N110" s="1"/>
      <c r="O110" s="1"/>
      <c r="P110" s="1"/>
      <c r="Q110" s="1"/>
      <c r="R110" s="1349"/>
      <c r="S110" s="2"/>
      <c r="T110" s="31"/>
      <c r="U110" s="31"/>
      <c r="V110" s="31"/>
      <c r="W110" s="31"/>
    </row>
    <row r="111" spans="1:23">
      <c r="A111" s="1349"/>
      <c r="B111" s="61" t="s">
        <v>288</v>
      </c>
      <c r="C111" s="1347"/>
      <c r="D111" s="1"/>
      <c r="E111" s="1"/>
      <c r="F111" s="1"/>
      <c r="G111" s="1"/>
      <c r="H111" s="1"/>
      <c r="I111" s="1"/>
      <c r="J111" s="1"/>
      <c r="K111" s="1"/>
      <c r="L111" s="1"/>
      <c r="M111" s="1"/>
      <c r="N111" s="1"/>
      <c r="O111" s="1"/>
      <c r="P111" s="1"/>
      <c r="Q111" s="1"/>
      <c r="R111" s="2"/>
      <c r="S111" s="2"/>
      <c r="T111" s="31"/>
      <c r="U111" s="31"/>
      <c r="V111" s="31"/>
      <c r="W111" s="31"/>
    </row>
    <row r="112" spans="1:23">
      <c r="A112" s="1349"/>
      <c r="B112" s="61" t="s">
        <v>289</v>
      </c>
      <c r="C112" s="1347"/>
      <c r="D112" s="1"/>
      <c r="E112" s="1"/>
      <c r="F112" s="1"/>
      <c r="G112" s="1"/>
      <c r="H112" s="1"/>
      <c r="I112" s="1"/>
      <c r="J112" s="1"/>
      <c r="K112" s="1"/>
      <c r="L112" s="1"/>
      <c r="M112" s="1"/>
      <c r="N112" s="1"/>
      <c r="O112" s="1"/>
      <c r="P112" s="1"/>
      <c r="Q112" s="1"/>
      <c r="R112" s="2"/>
      <c r="S112" s="2"/>
      <c r="T112" s="31"/>
      <c r="U112" s="31"/>
      <c r="V112" s="31"/>
      <c r="W112" s="31"/>
    </row>
    <row r="113" spans="1:23">
      <c r="A113" s="1349"/>
      <c r="B113" s="61" t="s">
        <v>290</v>
      </c>
      <c r="C113" s="1347"/>
      <c r="D113" s="1"/>
      <c r="E113" s="1"/>
      <c r="F113" s="1"/>
      <c r="G113" s="1"/>
      <c r="H113" s="1"/>
      <c r="I113" s="1"/>
      <c r="J113" s="1"/>
      <c r="K113" s="1"/>
      <c r="L113" s="1"/>
      <c r="M113" s="1"/>
      <c r="N113" s="1"/>
      <c r="O113" s="1"/>
      <c r="P113" s="1"/>
      <c r="Q113" s="1"/>
      <c r="R113" s="2"/>
      <c r="S113" s="2"/>
      <c r="T113" s="31"/>
      <c r="U113" s="31"/>
      <c r="V113" s="31"/>
      <c r="W113" s="31"/>
    </row>
    <row r="114" spans="1:23">
      <c r="A114" s="1349"/>
      <c r="B114" s="1349"/>
      <c r="C114" s="61"/>
      <c r="D114" s="63"/>
      <c r="E114" s="63"/>
      <c r="F114" s="63"/>
      <c r="G114" s="63"/>
      <c r="H114" s="63"/>
      <c r="I114" s="1"/>
      <c r="J114" s="1"/>
      <c r="K114" s="1"/>
      <c r="L114" s="1"/>
      <c r="M114" s="1"/>
      <c r="N114" s="1"/>
      <c r="O114" s="1"/>
      <c r="P114" s="1"/>
      <c r="Q114" s="1"/>
      <c r="R114" s="2"/>
      <c r="S114" s="2"/>
      <c r="T114" s="31"/>
      <c r="U114" s="31"/>
      <c r="V114" s="31"/>
      <c r="W114" s="31"/>
    </row>
    <row r="115" spans="1:23">
      <c r="A115" s="1349"/>
      <c r="B115" s="1349"/>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1349"/>
      <c r="B116" s="1349"/>
      <c r="C116" s="61"/>
      <c r="D116" s="61"/>
      <c r="E116" s="61"/>
      <c r="F116" s="61"/>
      <c r="G116" s="61"/>
      <c r="H116" s="61"/>
      <c r="I116" s="1"/>
      <c r="J116" s="1"/>
      <c r="K116" s="1"/>
      <c r="L116" s="1"/>
      <c r="M116" s="1"/>
      <c r="N116" s="1"/>
      <c r="O116" s="1"/>
      <c r="P116" s="1"/>
      <c r="Q116" s="1"/>
      <c r="R116" s="2"/>
      <c r="S116" s="2"/>
      <c r="T116" s="31"/>
      <c r="U116" s="31"/>
      <c r="V116" s="31"/>
      <c r="W116" s="31"/>
    </row>
    <row r="117" spans="1:23">
      <c r="A117" s="1349"/>
      <c r="B117" s="1349"/>
      <c r="C117" s="1347"/>
      <c r="D117" s="1"/>
      <c r="E117" s="1"/>
      <c r="F117" s="1"/>
      <c r="G117" s="1"/>
      <c r="H117" s="1"/>
      <c r="I117" s="1"/>
      <c r="J117" s="1"/>
      <c r="K117" s="1"/>
      <c r="L117" s="1"/>
      <c r="M117" s="1"/>
      <c r="N117" s="1"/>
      <c r="O117" s="1"/>
      <c r="P117" s="1"/>
      <c r="Q117" s="1"/>
      <c r="R117" s="2"/>
      <c r="S117" s="2"/>
      <c r="T117" s="31"/>
      <c r="U117" s="31"/>
      <c r="V117" s="31"/>
      <c r="W117" s="31"/>
    </row>
    <row r="118" spans="1:23">
      <c r="A118" s="1349"/>
      <c r="B118" s="1349"/>
      <c r="C118" s="1347"/>
      <c r="D118" s="1"/>
      <c r="E118" s="1"/>
      <c r="F118" s="1"/>
      <c r="G118" s="1"/>
      <c r="H118" s="1"/>
      <c r="I118" s="1"/>
      <c r="J118" s="1"/>
      <c r="K118" s="1"/>
      <c r="L118" s="1"/>
      <c r="M118" s="1"/>
      <c r="N118" s="1"/>
      <c r="O118" s="1"/>
      <c r="P118" s="1"/>
      <c r="Q118" s="1"/>
      <c r="R118" s="2"/>
      <c r="S118" s="2"/>
      <c r="T118" s="31"/>
      <c r="U118" s="31"/>
      <c r="V118" s="31"/>
      <c r="W118" s="31"/>
    </row>
    <row r="119" spans="1:23">
      <c r="A119" s="1349"/>
      <c r="B119" s="1349"/>
      <c r="C119" s="1347"/>
      <c r="D119" s="1"/>
      <c r="E119" s="1"/>
      <c r="F119" s="1"/>
      <c r="G119" s="1"/>
      <c r="H119" s="1"/>
      <c r="I119" s="1"/>
      <c r="J119" s="1"/>
      <c r="K119" s="1"/>
      <c r="L119" s="1"/>
      <c r="M119" s="1"/>
      <c r="N119" s="1"/>
      <c r="O119" s="1"/>
      <c r="P119" s="1"/>
      <c r="Q119" s="1"/>
      <c r="R119" s="2"/>
      <c r="S119" s="2"/>
      <c r="T119" s="31"/>
      <c r="U119" s="31"/>
      <c r="V119" s="31"/>
      <c r="W119" s="31"/>
    </row>
    <row r="120" spans="1:23">
      <c r="A120" s="1349"/>
      <c r="B120" s="1349"/>
      <c r="C120" s="1347"/>
      <c r="D120" s="1"/>
      <c r="E120" s="1"/>
      <c r="F120" s="1"/>
      <c r="G120" s="1"/>
      <c r="H120" s="1"/>
      <c r="I120" s="1"/>
      <c r="J120" s="1"/>
      <c r="K120" s="1"/>
      <c r="L120" s="1"/>
      <c r="M120" s="1"/>
      <c r="N120" s="1"/>
      <c r="O120" s="1"/>
      <c r="P120" s="1"/>
      <c r="Q120" s="1"/>
      <c r="R120" s="2"/>
      <c r="S120" s="2"/>
      <c r="T120" s="31"/>
      <c r="U120" s="31"/>
      <c r="V120" s="31"/>
      <c r="W120" s="31"/>
    </row>
    <row r="121" spans="1:23">
      <c r="A121" s="1349"/>
      <c r="B121" s="1349"/>
      <c r="C121" s="1347"/>
      <c r="D121" s="1"/>
      <c r="E121" s="1"/>
      <c r="F121" s="1"/>
      <c r="G121" s="1"/>
      <c r="H121" s="1"/>
      <c r="I121" s="1"/>
      <c r="J121" s="1"/>
      <c r="K121" s="1"/>
      <c r="L121" s="1"/>
      <c r="M121" s="1"/>
      <c r="N121" s="1"/>
      <c r="O121" s="1"/>
      <c r="P121" s="1"/>
      <c r="Q121" s="1"/>
      <c r="R121" s="2"/>
      <c r="S121" s="2"/>
      <c r="T121" s="31"/>
      <c r="U121" s="31"/>
      <c r="V121" s="31"/>
      <c r="W121" s="31"/>
    </row>
    <row r="122" spans="1:23">
      <c r="A122" s="1349"/>
      <c r="B122" s="1349"/>
      <c r="C122" s="1347"/>
      <c r="D122" s="1"/>
      <c r="E122" s="1"/>
      <c r="F122" s="1"/>
      <c r="G122" s="1"/>
      <c r="H122" s="1"/>
      <c r="I122" s="1"/>
      <c r="J122" s="1"/>
      <c r="K122" s="1"/>
      <c r="L122" s="1"/>
      <c r="M122" s="1"/>
      <c r="N122" s="1"/>
      <c r="O122" s="1"/>
      <c r="P122" s="1"/>
      <c r="Q122" s="1"/>
      <c r="R122" s="2"/>
      <c r="S122" s="2"/>
      <c r="T122" s="31"/>
      <c r="U122" s="31"/>
      <c r="V122" s="31"/>
      <c r="W122" s="31"/>
    </row>
    <row r="123" spans="1:23">
      <c r="A123" s="1349"/>
      <c r="B123" s="1349"/>
      <c r="C123" s="1347"/>
      <c r="D123" s="1"/>
      <c r="E123" s="1"/>
      <c r="F123" s="1"/>
      <c r="G123" s="1"/>
      <c r="H123" s="1"/>
      <c r="I123" s="1"/>
      <c r="J123" s="1"/>
      <c r="K123" s="1"/>
      <c r="L123" s="1"/>
      <c r="M123" s="1"/>
      <c r="N123" s="1"/>
      <c r="O123" s="1"/>
      <c r="P123" s="1"/>
      <c r="Q123" s="1"/>
      <c r="R123" s="2"/>
      <c r="S123" s="2"/>
      <c r="T123" s="31"/>
      <c r="U123" s="31"/>
      <c r="V123" s="31"/>
      <c r="W123" s="31"/>
    </row>
    <row r="124" spans="1:23">
      <c r="A124" s="1349"/>
      <c r="B124" s="1349"/>
      <c r="C124" s="1347"/>
      <c r="D124" s="1"/>
      <c r="E124" s="1"/>
      <c r="F124" s="1"/>
      <c r="G124" s="1"/>
      <c r="H124" s="1"/>
      <c r="I124" s="1"/>
      <c r="J124" s="1"/>
      <c r="K124" s="1"/>
      <c r="L124" s="1"/>
      <c r="M124" s="1"/>
      <c r="N124" s="1"/>
      <c r="O124" s="1"/>
      <c r="P124" s="1"/>
      <c r="Q124" s="1"/>
      <c r="R124" s="2"/>
      <c r="S124" s="2"/>
      <c r="T124" s="31"/>
      <c r="U124" s="31"/>
      <c r="V124" s="31"/>
      <c r="W124" s="31"/>
    </row>
    <row r="125" spans="1:23">
      <c r="A125" s="1349"/>
      <c r="B125" s="1349"/>
      <c r="C125" s="1347"/>
      <c r="D125" s="1"/>
      <c r="E125" s="1"/>
      <c r="F125" s="1"/>
      <c r="G125" s="1"/>
      <c r="H125" s="1"/>
      <c r="I125" s="1"/>
      <c r="J125" s="1"/>
      <c r="K125" s="1"/>
      <c r="L125" s="1"/>
      <c r="M125" s="1"/>
      <c r="N125" s="1"/>
      <c r="O125" s="1"/>
      <c r="P125" s="1"/>
      <c r="Q125" s="1"/>
      <c r="R125" s="2"/>
      <c r="S125" s="2"/>
      <c r="T125" s="31"/>
      <c r="U125" s="31"/>
      <c r="V125" s="31"/>
      <c r="W125" s="31"/>
    </row>
    <row r="126" spans="1:23">
      <c r="A126" s="1349"/>
      <c r="B126" s="1349"/>
      <c r="C126" s="1347"/>
      <c r="D126" s="1"/>
      <c r="E126" s="1"/>
      <c r="F126" s="1"/>
      <c r="G126" s="1"/>
      <c r="H126" s="1"/>
      <c r="I126" s="1"/>
      <c r="J126" s="1"/>
      <c r="K126" s="1"/>
      <c r="L126" s="1"/>
      <c r="M126" s="1"/>
      <c r="N126" s="1"/>
      <c r="O126" s="1"/>
      <c r="P126" s="1"/>
      <c r="Q126" s="1"/>
      <c r="R126" s="2"/>
      <c r="S126" s="2"/>
      <c r="T126" s="31"/>
      <c r="U126" s="31"/>
      <c r="V126" s="31"/>
      <c r="W126" s="31"/>
    </row>
    <row r="127" spans="1:23">
      <c r="A127" s="1349"/>
      <c r="B127" s="1349"/>
      <c r="C127" s="1347"/>
      <c r="D127" s="1"/>
      <c r="E127" s="1"/>
      <c r="F127" s="1"/>
      <c r="G127" s="1"/>
      <c r="H127" s="1"/>
      <c r="I127" s="1"/>
      <c r="J127" s="1"/>
      <c r="K127" s="1"/>
      <c r="L127" s="1"/>
      <c r="M127" s="1"/>
      <c r="N127" s="1"/>
      <c r="O127" s="1"/>
      <c r="P127" s="1"/>
      <c r="Q127" s="1"/>
      <c r="R127" s="2"/>
      <c r="S127" s="2"/>
      <c r="T127" s="31"/>
      <c r="U127" s="31"/>
      <c r="V127" s="31"/>
      <c r="W127" s="31"/>
    </row>
    <row r="128" spans="1:23">
      <c r="A128" s="1349"/>
      <c r="B128" s="1349"/>
      <c r="C128" s="1347"/>
      <c r="D128" s="1"/>
      <c r="E128" s="1"/>
      <c r="F128" s="1"/>
      <c r="G128" s="1"/>
      <c r="H128" s="1"/>
      <c r="I128" s="1"/>
      <c r="J128" s="1"/>
      <c r="K128" s="1"/>
      <c r="L128" s="1"/>
      <c r="M128" s="1"/>
      <c r="N128" s="1"/>
      <c r="O128" s="1"/>
      <c r="P128" s="1"/>
      <c r="Q128" s="1"/>
      <c r="R128" s="2"/>
      <c r="S128" s="2"/>
      <c r="T128" s="31"/>
      <c r="U128" s="31"/>
      <c r="V128" s="31"/>
      <c r="W128" s="31"/>
    </row>
    <row r="129" spans="1:23">
      <c r="A129" s="1349"/>
      <c r="B129" s="1349"/>
      <c r="C129" s="1347"/>
      <c r="D129" s="1"/>
      <c r="E129" s="1"/>
      <c r="F129" s="1"/>
      <c r="G129" s="1"/>
      <c r="H129" s="1"/>
      <c r="I129" s="1"/>
      <c r="J129" s="1"/>
      <c r="K129" s="1"/>
      <c r="L129" s="1"/>
      <c r="M129" s="1"/>
      <c r="N129" s="1"/>
      <c r="O129" s="1"/>
      <c r="P129" s="1"/>
      <c r="Q129" s="1"/>
      <c r="R129" s="2"/>
      <c r="S129" s="2"/>
      <c r="T129" s="31"/>
      <c r="U129" s="31"/>
      <c r="V129" s="31"/>
      <c r="W129" s="31"/>
    </row>
    <row r="130" spans="1:23">
      <c r="A130" s="1349"/>
      <c r="B130" s="1349"/>
      <c r="C130" s="1347"/>
      <c r="D130" s="1"/>
      <c r="E130" s="1"/>
      <c r="F130" s="1"/>
      <c r="G130" s="1"/>
      <c r="H130" s="1"/>
      <c r="I130" s="1"/>
      <c r="J130" s="1"/>
      <c r="K130" s="1"/>
      <c r="L130" s="1"/>
      <c r="M130" s="1"/>
      <c r="N130" s="1"/>
      <c r="O130" s="1"/>
      <c r="P130" s="1"/>
      <c r="Q130" s="1"/>
      <c r="R130" s="2"/>
      <c r="S130" s="2"/>
      <c r="T130" s="31"/>
      <c r="U130" s="31"/>
      <c r="V130" s="31"/>
      <c r="W130" s="31"/>
    </row>
    <row r="131" spans="1:23">
      <c r="A131" s="1349"/>
      <c r="B131" s="1349"/>
      <c r="C131" s="1347"/>
      <c r="D131" s="1"/>
      <c r="E131" s="1"/>
      <c r="F131" s="1"/>
      <c r="G131" s="1"/>
      <c r="H131" s="1"/>
      <c r="I131" s="1"/>
      <c r="J131" s="1"/>
      <c r="K131" s="1"/>
      <c r="L131" s="1"/>
      <c r="M131" s="1"/>
      <c r="N131" s="1"/>
      <c r="O131" s="1"/>
      <c r="P131" s="1"/>
      <c r="Q131" s="1"/>
      <c r="R131" s="2"/>
      <c r="S131" s="2"/>
      <c r="T131" s="31"/>
      <c r="U131" s="31"/>
      <c r="V131" s="31"/>
      <c r="W131" s="31"/>
    </row>
    <row r="132" spans="1:23">
      <c r="A132" s="1349"/>
      <c r="B132" s="1349"/>
      <c r="C132" s="1347"/>
      <c r="D132" s="1"/>
      <c r="E132" s="1"/>
      <c r="F132" s="1"/>
      <c r="G132" s="1"/>
      <c r="H132" s="1"/>
      <c r="I132" s="1"/>
      <c r="J132" s="1"/>
      <c r="K132" s="1"/>
      <c r="L132" s="1"/>
      <c r="M132" s="1"/>
      <c r="N132" s="1"/>
      <c r="O132" s="1"/>
      <c r="P132" s="1"/>
      <c r="Q132" s="1"/>
      <c r="R132" s="2"/>
      <c r="S132" s="2"/>
      <c r="T132" s="31"/>
      <c r="U132" s="31"/>
      <c r="V132" s="31"/>
      <c r="W132" s="31"/>
    </row>
    <row r="133" spans="1:23">
      <c r="A133" s="1349"/>
      <c r="B133" s="1349"/>
      <c r="C133" s="1347"/>
      <c r="D133" s="1"/>
      <c r="E133" s="1"/>
      <c r="F133" s="1"/>
      <c r="G133" s="1"/>
      <c r="H133" s="1"/>
      <c r="I133" s="1"/>
      <c r="J133" s="1"/>
      <c r="K133" s="1"/>
      <c r="L133" s="1"/>
      <c r="M133" s="1"/>
      <c r="N133" s="1"/>
      <c r="O133" s="1"/>
      <c r="P133" s="1"/>
      <c r="Q133" s="1"/>
      <c r="R133" s="2"/>
      <c r="S133" s="2"/>
      <c r="T133" s="31"/>
      <c r="U133" s="31"/>
      <c r="V133" s="31"/>
      <c r="W133" s="31"/>
    </row>
    <row r="134" spans="1:23">
      <c r="A134" s="1349"/>
      <c r="B134" s="1349"/>
      <c r="C134" s="1347"/>
      <c r="D134" s="1"/>
      <c r="E134" s="1"/>
      <c r="F134" s="1"/>
      <c r="G134" s="1"/>
      <c r="H134" s="1"/>
      <c r="I134" s="1"/>
      <c r="J134" s="1"/>
      <c r="K134" s="1"/>
      <c r="L134" s="1"/>
      <c r="M134" s="1"/>
      <c r="N134" s="1"/>
      <c r="O134" s="1"/>
      <c r="P134" s="1"/>
      <c r="Q134" s="1"/>
      <c r="R134" s="2"/>
      <c r="S134" s="2"/>
      <c r="T134" s="31"/>
      <c r="U134" s="31"/>
      <c r="V134" s="31"/>
      <c r="W134" s="31"/>
    </row>
    <row r="135" spans="1:23">
      <c r="A135" s="1349"/>
      <c r="B135" s="1349"/>
      <c r="C135" s="1347"/>
      <c r="D135" s="1"/>
      <c r="E135" s="1"/>
      <c r="F135" s="1"/>
      <c r="G135" s="1"/>
      <c r="H135" s="1"/>
      <c r="I135" s="1"/>
      <c r="J135" s="1"/>
      <c r="K135" s="1"/>
      <c r="L135" s="1"/>
      <c r="M135" s="1"/>
      <c r="N135" s="1"/>
      <c r="O135" s="1"/>
      <c r="P135" s="1"/>
      <c r="Q135" s="1"/>
      <c r="R135" s="2"/>
      <c r="S135" s="2"/>
      <c r="T135" s="31"/>
      <c r="U135" s="31"/>
      <c r="V135" s="31"/>
      <c r="W135" s="31"/>
    </row>
    <row r="136" spans="1:23">
      <c r="A136" s="1349"/>
      <c r="B136" s="1349"/>
      <c r="C136" s="1347"/>
      <c r="D136" s="1"/>
      <c r="E136" s="1"/>
      <c r="F136" s="1"/>
      <c r="G136" s="1"/>
      <c r="H136" s="1"/>
      <c r="I136" s="1"/>
      <c r="J136" s="1"/>
      <c r="K136" s="1"/>
      <c r="L136" s="1"/>
      <c r="M136" s="1"/>
      <c r="N136" s="1"/>
      <c r="O136" s="1"/>
      <c r="P136" s="1"/>
      <c r="Q136" s="1"/>
      <c r="R136" s="2"/>
      <c r="S136" s="2"/>
      <c r="T136" s="31"/>
      <c r="U136" s="31"/>
      <c r="V136" s="31"/>
      <c r="W136" s="31"/>
    </row>
    <row r="137" spans="1:23">
      <c r="A137" s="1349"/>
      <c r="B137" s="1349"/>
      <c r="C137" s="1347"/>
      <c r="D137" s="1"/>
      <c r="E137" s="1"/>
      <c r="F137" s="1"/>
      <c r="G137" s="1"/>
      <c r="H137" s="1"/>
      <c r="I137" s="1"/>
      <c r="J137" s="1"/>
      <c r="K137" s="1"/>
      <c r="L137" s="1"/>
      <c r="M137" s="1"/>
      <c r="N137" s="1"/>
      <c r="O137" s="1"/>
      <c r="P137" s="1"/>
      <c r="Q137" s="1"/>
      <c r="R137" s="2"/>
      <c r="S137" s="2"/>
      <c r="T137" s="31"/>
      <c r="U137" s="31"/>
      <c r="V137" s="31"/>
      <c r="W137" s="31"/>
    </row>
    <row r="138" spans="1:23">
      <c r="A138" s="1575"/>
      <c r="B138" s="1575"/>
      <c r="C138" s="1576"/>
      <c r="D138" s="1577"/>
      <c r="E138" s="1577"/>
      <c r="F138" s="1577"/>
      <c r="G138" s="1577"/>
      <c r="H138" s="1577"/>
      <c r="I138" s="1577"/>
      <c r="J138" s="1577"/>
      <c r="K138" s="1577"/>
      <c r="L138" s="1577"/>
      <c r="M138" s="1577"/>
      <c r="N138" s="1577"/>
      <c r="O138" s="1577"/>
      <c r="P138" s="1577"/>
      <c r="Q138" s="1577"/>
      <c r="R138" s="31"/>
      <c r="S138" s="31"/>
      <c r="T138" s="31"/>
      <c r="U138" s="31"/>
      <c r="V138" s="31"/>
      <c r="W138" s="31"/>
    </row>
  </sheetData>
  <mergeCells count="27">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106:R106"/>
    <mergeCell ref="B107:L107"/>
    <mergeCell ref="B108:L108"/>
    <mergeCell ref="B109:L109"/>
    <mergeCell ref="J7:L7"/>
    <mergeCell ref="M7:M8"/>
    <mergeCell ref="N7:N8"/>
    <mergeCell ref="O7:O8"/>
    <mergeCell ref="P7:P8"/>
    <mergeCell ref="Q7:Q8"/>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546875" defaultRowHeight="14.4"/>
  <cols>
    <col min="2" max="2" width="26.77734375" customWidth="1"/>
  </cols>
  <sheetData>
    <row r="1" spans="1:18" ht="15.6">
      <c r="A1" s="2446" t="s">
        <v>699</v>
      </c>
      <c r="B1" s="2446"/>
      <c r="C1" s="2446"/>
      <c r="D1" s="1345"/>
      <c r="E1" s="1345"/>
      <c r="F1" s="1345"/>
      <c r="G1" s="1345"/>
      <c r="H1" s="1345"/>
      <c r="I1" s="1"/>
      <c r="J1" s="2339"/>
      <c r="K1" s="2339"/>
      <c r="L1" s="2339"/>
      <c r="M1" s="2339"/>
      <c r="N1" s="2339"/>
      <c r="O1" s="2339"/>
      <c r="P1" s="52"/>
      <c r="Q1" s="2447" t="s">
        <v>210</v>
      </c>
      <c r="R1" s="2447"/>
    </row>
    <row r="2" spans="1:18">
      <c r="A2" s="2329" t="s">
        <v>1654</v>
      </c>
      <c r="B2" s="2329"/>
      <c r="C2" s="2329"/>
      <c r="D2" s="1346"/>
      <c r="E2" s="1346"/>
      <c r="F2" s="1346"/>
      <c r="G2" s="1346"/>
      <c r="H2" s="1346"/>
      <c r="I2" s="1"/>
      <c r="J2" s="2339"/>
      <c r="K2" s="2339"/>
      <c r="L2" s="2339"/>
      <c r="M2" s="2339"/>
      <c r="N2" s="2339"/>
      <c r="O2" s="2339"/>
      <c r="P2" s="52"/>
      <c r="Q2" s="52"/>
      <c r="R2" s="52"/>
    </row>
    <row r="3" spans="1:18" ht="15.6">
      <c r="A3" s="2322" t="s">
        <v>211</v>
      </c>
      <c r="B3" s="2322"/>
      <c r="C3" s="2322"/>
      <c r="D3" s="2322"/>
      <c r="E3" s="2322"/>
      <c r="F3" s="2322"/>
      <c r="G3" s="2322"/>
      <c r="H3" s="2322"/>
      <c r="I3" s="2322"/>
      <c r="J3" s="2322"/>
      <c r="K3" s="2322"/>
      <c r="L3" s="2322"/>
      <c r="M3" s="2322"/>
      <c r="N3" s="2322"/>
      <c r="O3" s="2322"/>
      <c r="P3" s="2322"/>
      <c r="Q3" s="2322"/>
      <c r="R3" s="2322"/>
    </row>
    <row r="4" spans="1:18" ht="15.6">
      <c r="A4" s="2340" t="s">
        <v>212</v>
      </c>
      <c r="B4" s="2340"/>
      <c r="C4" s="2340"/>
      <c r="D4" s="2340"/>
      <c r="E4" s="2340"/>
      <c r="F4" s="2340"/>
      <c r="G4" s="2340"/>
      <c r="H4" s="2340"/>
      <c r="I4" s="2340"/>
      <c r="J4" s="2340"/>
      <c r="K4" s="2340"/>
      <c r="L4" s="2340"/>
      <c r="M4" s="2340"/>
      <c r="N4" s="2340"/>
      <c r="O4" s="2340"/>
      <c r="P4" s="2340"/>
      <c r="Q4" s="2340"/>
      <c r="R4" s="2340"/>
    </row>
    <row r="5" spans="1:18" ht="16.2">
      <c r="A5" s="2448" t="s">
        <v>1887</v>
      </c>
      <c r="B5" s="2448"/>
      <c r="C5" s="2448"/>
      <c r="D5" s="2448"/>
      <c r="E5" s="2448"/>
      <c r="F5" s="2448"/>
      <c r="G5" s="2448"/>
      <c r="H5" s="2448"/>
      <c r="I5" s="2448"/>
      <c r="J5" s="2448"/>
      <c r="K5" s="2448"/>
      <c r="L5" s="2448"/>
      <c r="M5" s="2448"/>
      <c r="N5" s="2448"/>
      <c r="O5" s="2448"/>
      <c r="P5" s="2448"/>
      <c r="Q5" s="2448"/>
      <c r="R5" s="2448"/>
    </row>
    <row r="6" spans="1:18" ht="15" thickBot="1">
      <c r="A6" s="3"/>
      <c r="B6" s="3"/>
      <c r="C6" s="54"/>
      <c r="D6" s="3"/>
      <c r="E6" s="3"/>
      <c r="F6" s="3"/>
      <c r="G6" s="3"/>
      <c r="H6" s="3"/>
      <c r="I6" s="3"/>
      <c r="J6" s="3"/>
      <c r="K6" s="3"/>
      <c r="L6" s="3"/>
      <c r="M6" s="3"/>
      <c r="N6" s="3"/>
      <c r="O6" s="3" t="s">
        <v>213</v>
      </c>
      <c r="P6" s="3"/>
      <c r="Q6" s="3"/>
      <c r="R6" s="54"/>
    </row>
    <row r="7" spans="1:18">
      <c r="A7" s="2449" t="s">
        <v>68</v>
      </c>
      <c r="B7" s="2442" t="s">
        <v>214</v>
      </c>
      <c r="C7" s="2442" t="s">
        <v>215</v>
      </c>
      <c r="D7" s="2442" t="s">
        <v>216</v>
      </c>
      <c r="E7" s="2442" t="s">
        <v>217</v>
      </c>
      <c r="F7" s="2442" t="s">
        <v>218</v>
      </c>
      <c r="G7" s="2442" t="s">
        <v>219</v>
      </c>
      <c r="H7" s="2444" t="s">
        <v>220</v>
      </c>
      <c r="I7" s="2442" t="s">
        <v>1984</v>
      </c>
      <c r="J7" s="2442" t="s">
        <v>222</v>
      </c>
      <c r="K7" s="2442"/>
      <c r="L7" s="2442"/>
      <c r="M7" s="2442" t="s">
        <v>223</v>
      </c>
      <c r="N7" s="2442" t="s">
        <v>224</v>
      </c>
      <c r="O7" s="2442" t="s">
        <v>225</v>
      </c>
      <c r="P7" s="2442" t="s">
        <v>226</v>
      </c>
      <c r="Q7" s="2442" t="s">
        <v>227</v>
      </c>
      <c r="R7" s="2440" t="s">
        <v>7</v>
      </c>
    </row>
    <row r="8" spans="1:18" ht="39.6">
      <c r="A8" s="2450"/>
      <c r="B8" s="2443"/>
      <c r="C8" s="2443"/>
      <c r="D8" s="2443"/>
      <c r="E8" s="2443"/>
      <c r="F8" s="2443"/>
      <c r="G8" s="2443"/>
      <c r="H8" s="2445"/>
      <c r="I8" s="2443"/>
      <c r="J8" s="1668" t="s">
        <v>228</v>
      </c>
      <c r="K8" s="1668" t="s">
        <v>229</v>
      </c>
      <c r="L8" s="1668" t="s">
        <v>230</v>
      </c>
      <c r="M8" s="2443"/>
      <c r="N8" s="2443"/>
      <c r="O8" s="2443"/>
      <c r="P8" s="2443"/>
      <c r="Q8" s="2443"/>
      <c r="R8" s="2441"/>
    </row>
    <row r="9" spans="1:18">
      <c r="A9" s="1669" t="s">
        <v>231</v>
      </c>
      <c r="B9" s="1670" t="s">
        <v>232</v>
      </c>
      <c r="C9" s="1670" t="s">
        <v>233</v>
      </c>
      <c r="D9" s="1671" t="s">
        <v>234</v>
      </c>
      <c r="E9" s="1671" t="s">
        <v>235</v>
      </c>
      <c r="F9" s="1671" t="s">
        <v>236</v>
      </c>
      <c r="G9" s="1671" t="s">
        <v>237</v>
      </c>
      <c r="H9" s="1672" t="s">
        <v>707</v>
      </c>
      <c r="I9" s="1672" t="s">
        <v>342</v>
      </c>
      <c r="J9" s="1671" t="s">
        <v>238</v>
      </c>
      <c r="K9" s="1671" t="s">
        <v>239</v>
      </c>
      <c r="L9" s="1671" t="s">
        <v>240</v>
      </c>
      <c r="M9" s="1671" t="s">
        <v>241</v>
      </c>
      <c r="N9" s="1671" t="s">
        <v>242</v>
      </c>
      <c r="O9" s="1671" t="s">
        <v>243</v>
      </c>
      <c r="P9" s="1671" t="s">
        <v>244</v>
      </c>
      <c r="Q9" s="1671" t="s">
        <v>245</v>
      </c>
      <c r="R9" s="1673" t="s">
        <v>1985</v>
      </c>
    </row>
    <row r="10" spans="1:18">
      <c r="A10" s="1674" t="s">
        <v>79</v>
      </c>
      <c r="B10" s="1675" t="s">
        <v>1986</v>
      </c>
      <c r="C10" s="1676">
        <f>C11+C45</f>
        <v>111</v>
      </c>
      <c r="D10" s="1677">
        <v>1</v>
      </c>
      <c r="E10" s="1677">
        <f>E11+E45</f>
        <v>525</v>
      </c>
      <c r="F10" s="1677">
        <v>1</v>
      </c>
      <c r="G10" s="1677">
        <f>G11+G45</f>
        <v>13230</v>
      </c>
      <c r="H10" s="1677">
        <f>H11+H45</f>
        <v>33207</v>
      </c>
      <c r="I10" s="1677">
        <f>I11+I45</f>
        <v>11682</v>
      </c>
      <c r="J10" s="1677">
        <f>J11+J45</f>
        <v>9845.5</v>
      </c>
      <c r="K10" s="1677"/>
      <c r="L10" s="1677">
        <f>L11</f>
        <v>3910</v>
      </c>
      <c r="M10" s="697">
        <v>3830</v>
      </c>
      <c r="N10" s="1675">
        <v>2957</v>
      </c>
      <c r="O10" s="1675">
        <f>J10-N10</f>
        <v>6888.5</v>
      </c>
      <c r="P10" s="1678">
        <v>2821</v>
      </c>
      <c r="Q10" s="1679">
        <v>986</v>
      </c>
      <c r="R10" s="1680"/>
    </row>
    <row r="11" spans="1:18" ht="26.4">
      <c r="A11" s="1674" t="s">
        <v>81</v>
      </c>
      <c r="B11" s="1675" t="s">
        <v>247</v>
      </c>
      <c r="C11" s="1681">
        <f>C12+C28</f>
        <v>67</v>
      </c>
      <c r="D11" s="1682">
        <v>1</v>
      </c>
      <c r="E11" s="1682">
        <f>E12+E38</f>
        <v>455</v>
      </c>
      <c r="F11" s="1677"/>
      <c r="G11" s="1682">
        <f>G12+G28</f>
        <v>11330</v>
      </c>
      <c r="H11" s="1677">
        <f>H13+H20+H28</f>
        <v>29177</v>
      </c>
      <c r="I11" s="1677">
        <f>I12+I28</f>
        <v>9141</v>
      </c>
      <c r="J11" s="1677">
        <f>J12+J28</f>
        <v>6517</v>
      </c>
      <c r="K11" s="1677"/>
      <c r="L11" s="1677">
        <f>L12+L28</f>
        <v>3910</v>
      </c>
      <c r="M11" s="1675"/>
      <c r="N11" s="1675"/>
      <c r="O11" s="1675"/>
      <c r="P11" s="1675"/>
      <c r="Q11" s="1675"/>
      <c r="R11" s="1680"/>
    </row>
    <row r="12" spans="1:18">
      <c r="A12" s="1674">
        <v>1</v>
      </c>
      <c r="B12" s="1675" t="s">
        <v>248</v>
      </c>
      <c r="C12" s="1676">
        <f>C13+C20</f>
        <v>28</v>
      </c>
      <c r="D12" s="1677">
        <v>1</v>
      </c>
      <c r="E12" s="1677">
        <f>E13+E20</f>
        <v>440</v>
      </c>
      <c r="F12" s="1677"/>
      <c r="G12" s="1677">
        <f>G13+G20</f>
        <v>11090</v>
      </c>
      <c r="H12" s="1683">
        <f>H13+H20</f>
        <v>28520</v>
      </c>
      <c r="I12" s="1677">
        <f>I13+I20+I28</f>
        <v>8002.5</v>
      </c>
      <c r="J12" s="1677">
        <f>J13+J20+J28</f>
        <v>5849</v>
      </c>
      <c r="K12" s="1677"/>
      <c r="L12" s="1677">
        <f>L13+L20+L28</f>
        <v>3440</v>
      </c>
      <c r="M12" s="1675"/>
      <c r="N12" s="1675"/>
      <c r="O12" s="1675"/>
      <c r="P12" s="1675"/>
      <c r="Q12" s="1675"/>
      <c r="R12" s="1680"/>
    </row>
    <row r="13" spans="1:18" ht="26.4">
      <c r="A13" s="1684">
        <v>1.1000000000000001</v>
      </c>
      <c r="B13" s="1685" t="s">
        <v>1987</v>
      </c>
      <c r="C13" s="1686">
        <v>14</v>
      </c>
      <c r="D13" s="1687">
        <v>1</v>
      </c>
      <c r="E13" s="1687">
        <f>SUM(E14:E37)</f>
        <v>319</v>
      </c>
      <c r="F13" s="1687">
        <v>1</v>
      </c>
      <c r="G13" s="1687">
        <f>G14+G15+G16+G17+G18+G19</f>
        <v>5560</v>
      </c>
      <c r="H13" s="1687">
        <f>H14+H15+H16+H17+H18+H19</f>
        <v>14260</v>
      </c>
      <c r="I13" s="1687">
        <f>I14+I15+I16+I17+I18+I19</f>
        <v>3184.5</v>
      </c>
      <c r="J13" s="1687">
        <f>J14+J15+J16+J17+J18+J19</f>
        <v>2491.5</v>
      </c>
      <c r="K13" s="1687"/>
      <c r="L13" s="1687">
        <f>L14+L15+L16+L17+L19</f>
        <v>1980</v>
      </c>
      <c r="M13" s="1688"/>
      <c r="N13" s="1688"/>
      <c r="O13" s="1688"/>
      <c r="P13" s="1688"/>
      <c r="Q13" s="1688"/>
      <c r="R13" s="1689"/>
    </row>
    <row r="14" spans="1:18">
      <c r="A14" s="1690" t="s">
        <v>251</v>
      </c>
      <c r="B14" s="1691" t="s">
        <v>1988</v>
      </c>
      <c r="C14" s="1692">
        <v>3</v>
      </c>
      <c r="D14" s="1693">
        <v>1</v>
      </c>
      <c r="E14" s="1693">
        <v>2</v>
      </c>
      <c r="F14" s="1694">
        <v>1</v>
      </c>
      <c r="G14" s="1693">
        <v>60</v>
      </c>
      <c r="H14" s="1694">
        <f>C14*D14*G14</f>
        <v>180</v>
      </c>
      <c r="I14" s="1695">
        <f>C14*E14*F14*16.5</f>
        <v>99</v>
      </c>
      <c r="J14" s="1696">
        <v>99</v>
      </c>
      <c r="K14" s="1696"/>
      <c r="L14" s="1696">
        <f>L15+L16+L17+L19</f>
        <v>990</v>
      </c>
      <c r="M14" s="1688"/>
      <c r="N14" s="1688"/>
      <c r="O14" s="1688"/>
      <c r="P14" s="1688"/>
      <c r="Q14" s="1688"/>
      <c r="R14" s="1689"/>
    </row>
    <row r="15" spans="1:18">
      <c r="A15" s="1690" t="s">
        <v>253</v>
      </c>
      <c r="B15" s="1691" t="s">
        <v>1989</v>
      </c>
      <c r="C15" s="1692">
        <v>2</v>
      </c>
      <c r="D15" s="1693">
        <v>1</v>
      </c>
      <c r="E15" s="1693">
        <v>17</v>
      </c>
      <c r="F15" s="1694">
        <v>1</v>
      </c>
      <c r="G15" s="1693">
        <v>1100</v>
      </c>
      <c r="H15" s="1694">
        <f t="shared" ref="H15:H17" si="0">C15*D15*G15</f>
        <v>2200</v>
      </c>
      <c r="I15" s="1695">
        <f t="shared" ref="I15:I17" si="1">C15*E15*F15*16.5</f>
        <v>561</v>
      </c>
      <c r="J15" s="1696">
        <v>429</v>
      </c>
      <c r="K15" s="1696"/>
      <c r="L15" s="1696">
        <v>132</v>
      </c>
      <c r="M15" s="1688"/>
      <c r="N15" s="1688"/>
      <c r="O15" s="1688"/>
      <c r="P15" s="1688"/>
      <c r="Q15" s="1688"/>
      <c r="R15" s="1689"/>
    </row>
    <row r="16" spans="1:18">
      <c r="A16" s="1690" t="s">
        <v>254</v>
      </c>
      <c r="B16" s="1691" t="s">
        <v>1990</v>
      </c>
      <c r="C16" s="1692">
        <v>3</v>
      </c>
      <c r="D16" s="1693">
        <v>1</v>
      </c>
      <c r="E16" s="1693">
        <v>17</v>
      </c>
      <c r="F16" s="1694">
        <v>1</v>
      </c>
      <c r="G16" s="1693">
        <v>1100</v>
      </c>
      <c r="H16" s="1694">
        <f t="shared" si="0"/>
        <v>3300</v>
      </c>
      <c r="I16" s="1695">
        <f t="shared" si="1"/>
        <v>841.5</v>
      </c>
      <c r="J16" s="1696">
        <f t="shared" ref="J16:J18" si="2">I16</f>
        <v>841.5</v>
      </c>
      <c r="K16" s="1696">
        <v>0</v>
      </c>
      <c r="L16" s="1696">
        <v>297</v>
      </c>
      <c r="M16" s="1688"/>
      <c r="N16" s="1688"/>
      <c r="O16" s="1688"/>
      <c r="P16" s="1688"/>
      <c r="Q16" s="1688"/>
      <c r="R16" s="1689"/>
    </row>
    <row r="17" spans="1:18">
      <c r="A17" s="1690" t="s">
        <v>255</v>
      </c>
      <c r="B17" s="1697" t="s">
        <v>1991</v>
      </c>
      <c r="C17" s="1692">
        <v>2</v>
      </c>
      <c r="D17" s="1693">
        <v>1.3</v>
      </c>
      <c r="E17" s="1693">
        <v>17</v>
      </c>
      <c r="F17" s="1694">
        <v>1</v>
      </c>
      <c r="G17" s="1693">
        <v>1100</v>
      </c>
      <c r="H17" s="1694">
        <f t="shared" si="0"/>
        <v>2860</v>
      </c>
      <c r="I17" s="1695">
        <f t="shared" si="1"/>
        <v>561</v>
      </c>
      <c r="J17" s="1696">
        <v>132</v>
      </c>
      <c r="K17" s="1696">
        <v>0</v>
      </c>
      <c r="L17" s="1696">
        <v>429</v>
      </c>
      <c r="M17" s="1698"/>
      <c r="N17" s="1698"/>
      <c r="O17" s="1698"/>
      <c r="P17" s="1698"/>
      <c r="Q17" s="1698"/>
      <c r="R17" s="1699"/>
    </row>
    <row r="18" spans="1:18">
      <c r="A18" s="1690" t="s">
        <v>256</v>
      </c>
      <c r="B18" s="1691" t="s">
        <v>1992</v>
      </c>
      <c r="C18" s="1692">
        <v>2</v>
      </c>
      <c r="D18" s="1693">
        <v>1.3</v>
      </c>
      <c r="E18" s="1693">
        <v>17</v>
      </c>
      <c r="F18" s="1694">
        <v>1</v>
      </c>
      <c r="G18" s="1693">
        <v>1100</v>
      </c>
      <c r="H18" s="1694">
        <f>C18*D18*G18</f>
        <v>2860</v>
      </c>
      <c r="I18" s="1695">
        <f>C18*E18*F18*16.5</f>
        <v>561</v>
      </c>
      <c r="J18" s="1696">
        <f t="shared" si="2"/>
        <v>561</v>
      </c>
      <c r="K18" s="1696">
        <v>0</v>
      </c>
      <c r="L18" s="1696">
        <v>0</v>
      </c>
      <c r="M18" s="1698"/>
      <c r="N18" s="1698"/>
      <c r="O18" s="1698"/>
      <c r="P18" s="1698"/>
      <c r="Q18" s="1698"/>
      <c r="R18" s="1699"/>
    </row>
    <row r="19" spans="1:18">
      <c r="A19" s="1690" t="s">
        <v>257</v>
      </c>
      <c r="B19" s="1691" t="s">
        <v>1993</v>
      </c>
      <c r="C19" s="1692">
        <v>2</v>
      </c>
      <c r="D19" s="1693">
        <v>1.3</v>
      </c>
      <c r="E19" s="1693">
        <v>17</v>
      </c>
      <c r="F19" s="1694">
        <v>1</v>
      </c>
      <c r="G19" s="1693">
        <v>1100</v>
      </c>
      <c r="H19" s="1694">
        <f>C19*D19*G19</f>
        <v>2860</v>
      </c>
      <c r="I19" s="1695">
        <f>C19*E19*F19*16.5</f>
        <v>561</v>
      </c>
      <c r="J19" s="1696">
        <v>429</v>
      </c>
      <c r="K19" s="1696">
        <v>0</v>
      </c>
      <c r="L19" s="1696">
        <v>132</v>
      </c>
      <c r="M19" s="1698"/>
      <c r="N19" s="1698"/>
      <c r="O19" s="1698"/>
      <c r="P19" s="1698"/>
      <c r="Q19" s="1698"/>
      <c r="R19" s="1699"/>
    </row>
    <row r="20" spans="1:18">
      <c r="A20" s="1700">
        <v>1.2</v>
      </c>
      <c r="B20" s="1685" t="s">
        <v>1994</v>
      </c>
      <c r="C20" s="1701">
        <v>14</v>
      </c>
      <c r="D20" s="1702">
        <v>1</v>
      </c>
      <c r="E20" s="1702">
        <v>121</v>
      </c>
      <c r="F20" s="1703">
        <v>1</v>
      </c>
      <c r="G20" s="1702">
        <v>5530</v>
      </c>
      <c r="H20" s="1703">
        <v>14260</v>
      </c>
      <c r="I20" s="1704">
        <f>I21+I22+I23+I24+I25+I26</f>
        <v>3679.5</v>
      </c>
      <c r="J20" s="1705">
        <f>I20-L20</f>
        <v>2689.5</v>
      </c>
      <c r="K20" s="1705"/>
      <c r="L20" s="1705">
        <f>L22+L23+L24+L26</f>
        <v>990</v>
      </c>
      <c r="M20" s="1688"/>
      <c r="N20" s="1688"/>
      <c r="O20" s="1688"/>
      <c r="P20" s="1688"/>
      <c r="Q20" s="1688"/>
      <c r="R20" s="1689"/>
    </row>
    <row r="21" spans="1:18">
      <c r="A21" s="1690" t="s">
        <v>251</v>
      </c>
      <c r="B21" s="1691" t="s">
        <v>1988</v>
      </c>
      <c r="C21" s="1692">
        <v>3</v>
      </c>
      <c r="D21" s="1693">
        <v>1</v>
      </c>
      <c r="E21" s="1693">
        <v>1</v>
      </c>
      <c r="F21" s="1694">
        <v>1</v>
      </c>
      <c r="G21" s="1693">
        <v>30</v>
      </c>
      <c r="H21" s="1694">
        <f>C21*D21*G21</f>
        <v>90</v>
      </c>
      <c r="I21" s="1695">
        <f>C21*E21*F21*16.5</f>
        <v>49.5</v>
      </c>
      <c r="J21" s="1696">
        <v>49.5</v>
      </c>
      <c r="K21" s="1696"/>
      <c r="L21" s="1696"/>
      <c r="M21" s="1698"/>
      <c r="N21" s="1698"/>
      <c r="O21" s="1698"/>
      <c r="P21" s="1698"/>
      <c r="Q21" s="1698"/>
      <c r="R21" s="1699"/>
    </row>
    <row r="22" spans="1:18">
      <c r="A22" s="1690" t="s">
        <v>253</v>
      </c>
      <c r="B22" s="1691" t="s">
        <v>1989</v>
      </c>
      <c r="C22" s="1692">
        <v>2</v>
      </c>
      <c r="D22" s="1693">
        <v>1</v>
      </c>
      <c r="E22" s="1693">
        <v>20</v>
      </c>
      <c r="F22" s="1694">
        <v>1</v>
      </c>
      <c r="G22" s="1693">
        <v>1100</v>
      </c>
      <c r="H22" s="1694">
        <f t="shared" ref="H22:H24" si="3">C22*D22*G22</f>
        <v>2200</v>
      </c>
      <c r="I22" s="1695">
        <f t="shared" ref="I22:I24" si="4">C22*E22*F22*16.5</f>
        <v>660</v>
      </c>
      <c r="J22" s="1696">
        <f t="shared" ref="J22:J26" si="5">I22</f>
        <v>660</v>
      </c>
      <c r="K22" s="1696">
        <v>0</v>
      </c>
      <c r="L22" s="1696">
        <v>132</v>
      </c>
      <c r="M22" s="1698"/>
      <c r="N22" s="1698"/>
      <c r="O22" s="1698"/>
      <c r="P22" s="1698"/>
      <c r="Q22" s="1698"/>
      <c r="R22" s="1699"/>
    </row>
    <row r="23" spans="1:18">
      <c r="A23" s="1690" t="s">
        <v>254</v>
      </c>
      <c r="B23" s="1691" t="s">
        <v>1990</v>
      </c>
      <c r="C23" s="1692">
        <v>3</v>
      </c>
      <c r="D23" s="1693">
        <v>1</v>
      </c>
      <c r="E23" s="1693">
        <v>20</v>
      </c>
      <c r="F23" s="1694">
        <v>1</v>
      </c>
      <c r="G23" s="1693">
        <v>1100</v>
      </c>
      <c r="H23" s="1694">
        <f t="shared" si="3"/>
        <v>3300</v>
      </c>
      <c r="I23" s="1695">
        <f t="shared" si="4"/>
        <v>990</v>
      </c>
      <c r="J23" s="1696">
        <f t="shared" si="5"/>
        <v>990</v>
      </c>
      <c r="K23" s="1696">
        <v>0</v>
      </c>
      <c r="L23" s="1696">
        <v>297</v>
      </c>
      <c r="M23" s="1698"/>
      <c r="N23" s="1698"/>
      <c r="O23" s="1698"/>
      <c r="P23" s="1698"/>
      <c r="Q23" s="1698"/>
      <c r="R23" s="1699"/>
    </row>
    <row r="24" spans="1:18">
      <c r="A24" s="1690" t="s">
        <v>255</v>
      </c>
      <c r="B24" s="1697" t="s">
        <v>1991</v>
      </c>
      <c r="C24" s="1692">
        <v>2</v>
      </c>
      <c r="D24" s="1693">
        <v>1.3</v>
      </c>
      <c r="E24" s="1693">
        <v>20</v>
      </c>
      <c r="F24" s="1694">
        <v>1</v>
      </c>
      <c r="G24" s="1693">
        <v>1100</v>
      </c>
      <c r="H24" s="1694">
        <f t="shared" si="3"/>
        <v>2860</v>
      </c>
      <c r="I24" s="1695">
        <f t="shared" si="4"/>
        <v>660</v>
      </c>
      <c r="J24" s="1696">
        <f t="shared" si="5"/>
        <v>660</v>
      </c>
      <c r="K24" s="1696">
        <v>0</v>
      </c>
      <c r="L24" s="1696">
        <v>429</v>
      </c>
      <c r="M24" s="1698"/>
      <c r="N24" s="1698"/>
      <c r="O24" s="1698"/>
      <c r="P24" s="1698"/>
      <c r="Q24" s="1698"/>
      <c r="R24" s="1699"/>
    </row>
    <row r="25" spans="1:18">
      <c r="A25" s="1690" t="s">
        <v>256</v>
      </c>
      <c r="B25" s="1691" t="s">
        <v>1992</v>
      </c>
      <c r="C25" s="1692">
        <v>2</v>
      </c>
      <c r="D25" s="1693">
        <v>1.3</v>
      </c>
      <c r="E25" s="1693">
        <v>20</v>
      </c>
      <c r="F25" s="1694">
        <v>1</v>
      </c>
      <c r="G25" s="1693">
        <v>1100</v>
      </c>
      <c r="H25" s="1694">
        <f>C25*D25*G25</f>
        <v>2860</v>
      </c>
      <c r="I25" s="1695">
        <f>C25*E25*F25*16.5</f>
        <v>660</v>
      </c>
      <c r="J25" s="1696">
        <f t="shared" si="5"/>
        <v>660</v>
      </c>
      <c r="K25" s="1696">
        <v>0</v>
      </c>
      <c r="L25" s="1696">
        <v>0</v>
      </c>
      <c r="M25" s="1698"/>
      <c r="N25" s="1698"/>
      <c r="O25" s="1698"/>
      <c r="P25" s="1698"/>
      <c r="Q25" s="1698"/>
      <c r="R25" s="1699"/>
    </row>
    <row r="26" spans="1:18">
      <c r="A26" s="1690" t="s">
        <v>257</v>
      </c>
      <c r="B26" s="1691" t="s">
        <v>1993</v>
      </c>
      <c r="C26" s="1692">
        <v>2</v>
      </c>
      <c r="D26" s="1693">
        <v>1.3</v>
      </c>
      <c r="E26" s="1693">
        <v>20</v>
      </c>
      <c r="F26" s="1694">
        <v>1</v>
      </c>
      <c r="G26" s="1693">
        <v>1100</v>
      </c>
      <c r="H26" s="1694">
        <f>C26*D26*G26</f>
        <v>2860</v>
      </c>
      <c r="I26" s="1695">
        <f>C26*E26*F26*16.5</f>
        <v>660</v>
      </c>
      <c r="J26" s="1696">
        <f t="shared" si="5"/>
        <v>660</v>
      </c>
      <c r="K26" s="1696">
        <v>0</v>
      </c>
      <c r="L26" s="1696">
        <v>132</v>
      </c>
      <c r="M26" s="1698"/>
      <c r="N26" s="1698"/>
      <c r="O26" s="1698"/>
      <c r="P26" s="1698"/>
      <c r="Q26" s="1698"/>
      <c r="R26" s="1699"/>
    </row>
    <row r="27" spans="1:18">
      <c r="A27" s="1674">
        <v>2</v>
      </c>
      <c r="B27" s="1675" t="s">
        <v>265</v>
      </c>
      <c r="C27" s="1701"/>
      <c r="D27" s="1702"/>
      <c r="E27" s="1702"/>
      <c r="F27" s="1702"/>
      <c r="G27" s="1702"/>
      <c r="H27" s="1702"/>
      <c r="I27" s="1702"/>
      <c r="J27" s="1702"/>
      <c r="K27" s="1702"/>
      <c r="L27" s="1702"/>
      <c r="M27" s="1698"/>
      <c r="N27" s="1698"/>
      <c r="O27" s="1698"/>
      <c r="P27" s="1698"/>
      <c r="Q27" s="1698"/>
      <c r="R27" s="1699"/>
    </row>
    <row r="28" spans="1:18" ht="26.4">
      <c r="A28" s="1684">
        <v>2.1</v>
      </c>
      <c r="B28" s="1685" t="s">
        <v>1987</v>
      </c>
      <c r="C28" s="1686">
        <f>C29+C38</f>
        <v>39</v>
      </c>
      <c r="D28" s="1687">
        <v>1</v>
      </c>
      <c r="E28" s="1687">
        <v>1</v>
      </c>
      <c r="F28" s="1687">
        <v>1</v>
      </c>
      <c r="G28" s="1687">
        <f>G29+G38</f>
        <v>240</v>
      </c>
      <c r="H28" s="1687">
        <f>H29+H38</f>
        <v>657</v>
      </c>
      <c r="I28" s="1687">
        <f>I29+I38</f>
        <v>1138.5</v>
      </c>
      <c r="J28" s="1687">
        <f>J29+J38</f>
        <v>668</v>
      </c>
      <c r="K28" s="1687"/>
      <c r="L28" s="1687">
        <f>L29+L38</f>
        <v>470</v>
      </c>
      <c r="M28" s="1688"/>
      <c r="N28" s="1688"/>
      <c r="O28" s="1688"/>
      <c r="P28" s="1688"/>
      <c r="Q28" s="1688"/>
      <c r="R28" s="1689"/>
    </row>
    <row r="29" spans="1:18">
      <c r="A29" s="1706" t="s">
        <v>249</v>
      </c>
      <c r="B29" s="1707" t="s">
        <v>266</v>
      </c>
      <c r="C29" s="1686">
        <v>24</v>
      </c>
      <c r="D29" s="1687">
        <v>1.2</v>
      </c>
      <c r="E29" s="1687">
        <v>1</v>
      </c>
      <c r="F29" s="1687">
        <v>1</v>
      </c>
      <c r="G29" s="1687">
        <f>G30+G31+G32+G33+G34+G35+G36+G37</f>
        <v>120</v>
      </c>
      <c r="H29" s="1687">
        <f xml:space="preserve"> H30+H31+H32+H33+H34+H35+H36+H37</f>
        <v>431.99999999999994</v>
      </c>
      <c r="I29" s="1687">
        <f>I30+I31+I32+I33+I34+I35+I36+I37</f>
        <v>396</v>
      </c>
      <c r="J29" s="1687">
        <f>J32+J33+J34+J35+J36+J37</f>
        <v>297</v>
      </c>
      <c r="K29" s="1687"/>
      <c r="L29" s="1687">
        <v>99</v>
      </c>
      <c r="M29" s="1698"/>
      <c r="N29" s="1698"/>
      <c r="O29" s="1698"/>
      <c r="P29" s="1698"/>
      <c r="Q29" s="1698"/>
      <c r="R29" s="1699"/>
    </row>
    <row r="30" spans="1:18" ht="39.6">
      <c r="A30" s="735" t="s">
        <v>251</v>
      </c>
      <c r="B30" s="481" t="s">
        <v>1995</v>
      </c>
      <c r="C30" s="1708">
        <v>3</v>
      </c>
      <c r="D30" s="1709">
        <v>1.2</v>
      </c>
      <c r="E30" s="1709">
        <v>1</v>
      </c>
      <c r="F30" s="1709">
        <v>1</v>
      </c>
      <c r="G30" s="1709">
        <v>15</v>
      </c>
      <c r="H30" s="1709">
        <f>C30*D30*G30</f>
        <v>53.999999999999993</v>
      </c>
      <c r="I30" s="1709">
        <f>C30*E30*F30*16.5</f>
        <v>49.5</v>
      </c>
      <c r="J30" s="1710"/>
      <c r="K30" s="1709"/>
      <c r="L30" s="1709">
        <v>49.5</v>
      </c>
      <c r="M30" s="1698"/>
      <c r="N30" s="1698"/>
      <c r="O30" s="1698"/>
      <c r="P30" s="1698"/>
      <c r="Q30" s="1698"/>
      <c r="R30" s="1699"/>
    </row>
    <row r="31" spans="1:18" ht="39.6">
      <c r="A31" s="735" t="s">
        <v>253</v>
      </c>
      <c r="B31" s="481" t="s">
        <v>1996</v>
      </c>
      <c r="C31" s="1708">
        <v>3</v>
      </c>
      <c r="D31" s="1709">
        <v>1.2</v>
      </c>
      <c r="E31" s="1709">
        <v>1</v>
      </c>
      <c r="F31" s="1709">
        <v>1</v>
      </c>
      <c r="G31" s="1709">
        <v>15</v>
      </c>
      <c r="H31" s="1709">
        <f t="shared" ref="H31:H37" si="6">C31*D31*G31</f>
        <v>53.999999999999993</v>
      </c>
      <c r="I31" s="1709">
        <f t="shared" ref="I31:I37" si="7">C31*E31*F31*16.5</f>
        <v>49.5</v>
      </c>
      <c r="J31" s="1710"/>
      <c r="K31" s="1709"/>
      <c r="L31" s="1709">
        <v>49.5</v>
      </c>
      <c r="M31" s="1698"/>
      <c r="N31" s="1698"/>
      <c r="O31" s="1698"/>
      <c r="P31" s="1698"/>
      <c r="Q31" s="1698"/>
      <c r="R31" s="1699"/>
    </row>
    <row r="32" spans="1:18" ht="26.4">
      <c r="A32" s="735" t="s">
        <v>254</v>
      </c>
      <c r="B32" s="481" t="s">
        <v>1997</v>
      </c>
      <c r="C32" s="1708">
        <v>3</v>
      </c>
      <c r="D32" s="1709">
        <v>1.2</v>
      </c>
      <c r="E32" s="1709">
        <v>1</v>
      </c>
      <c r="F32" s="1709">
        <v>1</v>
      </c>
      <c r="G32" s="1709">
        <v>15</v>
      </c>
      <c r="H32" s="1709">
        <f t="shared" si="6"/>
        <v>53.999999999999993</v>
      </c>
      <c r="I32" s="1709">
        <f>C32*E32*F32*16.5</f>
        <v>49.5</v>
      </c>
      <c r="J32" s="1709">
        <v>49.5</v>
      </c>
      <c r="K32" s="1710"/>
      <c r="L32" s="1709"/>
      <c r="M32" s="1698"/>
      <c r="N32" s="1698"/>
      <c r="O32" s="1698"/>
      <c r="P32" s="1698"/>
      <c r="Q32" s="1698"/>
      <c r="R32" s="1699"/>
    </row>
    <row r="33" spans="1:18" ht="39.6">
      <c r="A33" s="735" t="s">
        <v>255</v>
      </c>
      <c r="B33" s="481" t="s">
        <v>1998</v>
      </c>
      <c r="C33" s="1708">
        <v>3</v>
      </c>
      <c r="D33" s="1709">
        <v>1.2</v>
      </c>
      <c r="E33" s="1709">
        <v>1</v>
      </c>
      <c r="F33" s="1709">
        <v>1</v>
      </c>
      <c r="G33" s="1709">
        <v>15</v>
      </c>
      <c r="H33" s="1709">
        <f t="shared" si="6"/>
        <v>53.999999999999993</v>
      </c>
      <c r="I33" s="1709">
        <f t="shared" si="7"/>
        <v>49.5</v>
      </c>
      <c r="J33" s="1709">
        <v>49.5</v>
      </c>
      <c r="K33" s="1710"/>
      <c r="L33" s="1709"/>
      <c r="M33" s="1698"/>
      <c r="N33" s="1698"/>
      <c r="O33" s="1698"/>
      <c r="P33" s="1698"/>
      <c r="Q33" s="1698"/>
      <c r="R33" s="1699"/>
    </row>
    <row r="34" spans="1:18" ht="26.4">
      <c r="A34" s="735" t="s">
        <v>256</v>
      </c>
      <c r="B34" s="481" t="s">
        <v>1999</v>
      </c>
      <c r="C34" s="1708">
        <v>3</v>
      </c>
      <c r="D34" s="1709">
        <v>1.2</v>
      </c>
      <c r="E34" s="1709">
        <v>1</v>
      </c>
      <c r="F34" s="1709">
        <v>1</v>
      </c>
      <c r="G34" s="1709">
        <v>15</v>
      </c>
      <c r="H34" s="1709">
        <f t="shared" si="6"/>
        <v>53.999999999999993</v>
      </c>
      <c r="I34" s="1709">
        <f t="shared" si="7"/>
        <v>49.5</v>
      </c>
      <c r="J34" s="1709">
        <v>49.5</v>
      </c>
      <c r="K34" s="1710"/>
      <c r="L34" s="1709"/>
      <c r="M34" s="1698"/>
      <c r="N34" s="1698"/>
      <c r="O34" s="1698"/>
      <c r="P34" s="1698"/>
      <c r="Q34" s="1698"/>
      <c r="R34" s="1699"/>
    </row>
    <row r="35" spans="1:18">
      <c r="A35" s="735" t="s">
        <v>257</v>
      </c>
      <c r="B35" s="481" t="s">
        <v>2000</v>
      </c>
      <c r="C35" s="1708">
        <v>3</v>
      </c>
      <c r="D35" s="1709">
        <v>1.2</v>
      </c>
      <c r="E35" s="1709">
        <v>1</v>
      </c>
      <c r="F35" s="1709">
        <v>1</v>
      </c>
      <c r="G35" s="1709">
        <v>15</v>
      </c>
      <c r="H35" s="1709">
        <f t="shared" si="6"/>
        <v>53.999999999999993</v>
      </c>
      <c r="I35" s="1709">
        <f t="shared" si="7"/>
        <v>49.5</v>
      </c>
      <c r="J35" s="1709">
        <v>49.5</v>
      </c>
      <c r="K35" s="1696"/>
      <c r="L35" s="1696"/>
      <c r="M35" s="1698"/>
      <c r="N35" s="1698"/>
      <c r="O35" s="1698"/>
      <c r="P35" s="1698"/>
      <c r="Q35" s="1698"/>
      <c r="R35" s="1699"/>
    </row>
    <row r="36" spans="1:18" ht="52.8">
      <c r="A36" s="735" t="s">
        <v>716</v>
      </c>
      <c r="B36" s="481" t="s">
        <v>2001</v>
      </c>
      <c r="C36" s="1708">
        <v>3</v>
      </c>
      <c r="D36" s="1709">
        <v>1.2</v>
      </c>
      <c r="E36" s="1709">
        <v>1</v>
      </c>
      <c r="F36" s="1709">
        <v>1</v>
      </c>
      <c r="G36" s="1709">
        <v>15</v>
      </c>
      <c r="H36" s="1709">
        <f t="shared" si="6"/>
        <v>53.999999999999993</v>
      </c>
      <c r="I36" s="1709">
        <f t="shared" si="7"/>
        <v>49.5</v>
      </c>
      <c r="J36" s="1709">
        <v>49.5</v>
      </c>
      <c r="K36" s="1696"/>
      <c r="L36" s="1696"/>
      <c r="M36" s="1698"/>
      <c r="N36" s="1698"/>
      <c r="O36" s="1698"/>
      <c r="P36" s="1698"/>
      <c r="Q36" s="1698"/>
      <c r="R36" s="1699"/>
    </row>
    <row r="37" spans="1:18" ht="26.4">
      <c r="A37" s="735" t="s">
        <v>717</v>
      </c>
      <c r="B37" s="481" t="s">
        <v>2002</v>
      </c>
      <c r="C37" s="1708">
        <v>3</v>
      </c>
      <c r="D37" s="1709">
        <v>1.2</v>
      </c>
      <c r="E37" s="1709">
        <v>1</v>
      </c>
      <c r="F37" s="1709">
        <v>1</v>
      </c>
      <c r="G37" s="1709">
        <v>15</v>
      </c>
      <c r="H37" s="1709">
        <f t="shared" si="6"/>
        <v>53.999999999999993</v>
      </c>
      <c r="I37" s="1709">
        <f t="shared" si="7"/>
        <v>49.5</v>
      </c>
      <c r="J37" s="1709">
        <v>49.5</v>
      </c>
      <c r="K37" s="1696"/>
      <c r="L37" s="1696"/>
      <c r="M37" s="1698"/>
      <c r="N37" s="1698"/>
      <c r="O37" s="1698"/>
      <c r="P37" s="1698"/>
      <c r="Q37" s="1698"/>
      <c r="R37" s="1699"/>
    </row>
    <row r="38" spans="1:18">
      <c r="A38" s="1711" t="s">
        <v>258</v>
      </c>
      <c r="B38" s="1712" t="s">
        <v>267</v>
      </c>
      <c r="C38" s="1686">
        <v>15</v>
      </c>
      <c r="D38" s="1687">
        <v>1.4</v>
      </c>
      <c r="E38" s="1687">
        <v>15</v>
      </c>
      <c r="F38" s="1704">
        <v>1</v>
      </c>
      <c r="G38" s="1687">
        <v>120</v>
      </c>
      <c r="H38" s="1703">
        <v>225</v>
      </c>
      <c r="I38" s="1703">
        <v>742.5</v>
      </c>
      <c r="J38" s="1705">
        <v>371</v>
      </c>
      <c r="K38" s="1705">
        <v>0</v>
      </c>
      <c r="L38" s="1705">
        <v>371</v>
      </c>
      <c r="M38" s="1688"/>
      <c r="N38" s="1688"/>
      <c r="O38" s="1688"/>
      <c r="P38" s="1688"/>
      <c r="Q38" s="1688"/>
      <c r="R38" s="1689"/>
    </row>
    <row r="39" spans="1:18">
      <c r="A39" s="1713" t="s">
        <v>1971</v>
      </c>
      <c r="B39" s="1714" t="s">
        <v>2003</v>
      </c>
      <c r="C39" s="1715">
        <f>SUM(C40:C44)</f>
        <v>15</v>
      </c>
      <c r="D39" s="1716">
        <v>1</v>
      </c>
      <c r="E39" s="1717">
        <f>SUM(E40:E44)</f>
        <v>15</v>
      </c>
      <c r="F39" s="1718">
        <v>1</v>
      </c>
      <c r="G39" s="1717">
        <v>120</v>
      </c>
      <c r="H39" s="1719">
        <f>SUM(H40:H44)</f>
        <v>225</v>
      </c>
      <c r="I39" s="1719">
        <f>SUM(I40:I44)</f>
        <v>742.5</v>
      </c>
      <c r="J39" s="1719">
        <v>371</v>
      </c>
      <c r="K39" s="1719">
        <f t="shared" ref="K39" si="8">SUM(K40:K44)</f>
        <v>0</v>
      </c>
      <c r="L39" s="1719">
        <v>371</v>
      </c>
      <c r="M39" s="1720"/>
      <c r="N39" s="1720"/>
      <c r="O39" s="1720"/>
      <c r="P39" s="1720"/>
      <c r="Q39" s="1720"/>
      <c r="R39" s="1721"/>
    </row>
    <row r="40" spans="1:18">
      <c r="A40" s="1690" t="s">
        <v>257</v>
      </c>
      <c r="B40" s="1722" t="s">
        <v>2004</v>
      </c>
      <c r="C40" s="1723">
        <v>3</v>
      </c>
      <c r="D40" s="1724">
        <v>1</v>
      </c>
      <c r="E40" s="1724">
        <v>3</v>
      </c>
      <c r="F40" s="1695">
        <v>1</v>
      </c>
      <c r="G40" s="1724">
        <v>15</v>
      </c>
      <c r="H40" s="1694">
        <f t="shared" ref="H40:H44" si="9">C40*D40*G40</f>
        <v>45</v>
      </c>
      <c r="I40" s="1695">
        <f t="shared" ref="I40:I44" si="10">C40*E40*F40*16.5</f>
        <v>148.5</v>
      </c>
      <c r="J40" s="1696" t="s">
        <v>2005</v>
      </c>
      <c r="K40" s="1696">
        <v>0</v>
      </c>
      <c r="L40" s="1696" t="s">
        <v>2005</v>
      </c>
      <c r="M40" s="1698"/>
      <c r="N40" s="1698"/>
      <c r="O40" s="1698"/>
      <c r="P40" s="1698"/>
      <c r="Q40" s="1698"/>
      <c r="R40" s="1699"/>
    </row>
    <row r="41" spans="1:18">
      <c r="A41" s="1690" t="s">
        <v>716</v>
      </c>
      <c r="B41" s="1722" t="s">
        <v>2004</v>
      </c>
      <c r="C41" s="1723">
        <v>3</v>
      </c>
      <c r="D41" s="1724">
        <v>1</v>
      </c>
      <c r="E41" s="1724">
        <v>3</v>
      </c>
      <c r="F41" s="1695">
        <v>1</v>
      </c>
      <c r="G41" s="1724">
        <v>15</v>
      </c>
      <c r="H41" s="1694">
        <f t="shared" si="9"/>
        <v>45</v>
      </c>
      <c r="I41" s="1695">
        <f t="shared" si="10"/>
        <v>148.5</v>
      </c>
      <c r="J41" s="1696" t="s">
        <v>2005</v>
      </c>
      <c r="K41" s="1696">
        <v>0</v>
      </c>
      <c r="L41" s="1696" t="s">
        <v>2005</v>
      </c>
      <c r="M41" s="1698"/>
      <c r="N41" s="1698"/>
      <c r="O41" s="1698"/>
      <c r="P41" s="1698"/>
      <c r="Q41" s="1698"/>
      <c r="R41" s="1699"/>
    </row>
    <row r="42" spans="1:18">
      <c r="A42" s="1690" t="s">
        <v>717</v>
      </c>
      <c r="B42" s="1722" t="s">
        <v>2004</v>
      </c>
      <c r="C42" s="1723">
        <v>3</v>
      </c>
      <c r="D42" s="1724">
        <v>1</v>
      </c>
      <c r="E42" s="1724">
        <v>3</v>
      </c>
      <c r="F42" s="1695">
        <v>1</v>
      </c>
      <c r="G42" s="1724">
        <v>15</v>
      </c>
      <c r="H42" s="1694">
        <f t="shared" si="9"/>
        <v>45</v>
      </c>
      <c r="I42" s="1695">
        <f t="shared" si="10"/>
        <v>148.5</v>
      </c>
      <c r="J42" s="1696" t="s">
        <v>2005</v>
      </c>
      <c r="K42" s="1696">
        <v>0</v>
      </c>
      <c r="L42" s="1696" t="s">
        <v>2005</v>
      </c>
      <c r="M42" s="1698"/>
      <c r="N42" s="1698"/>
      <c r="O42" s="1698"/>
      <c r="P42" s="1698"/>
      <c r="Q42" s="1698"/>
      <c r="R42" s="1699"/>
    </row>
    <row r="43" spans="1:18">
      <c r="A43" s="1690" t="s">
        <v>718</v>
      </c>
      <c r="B43" s="1722" t="s">
        <v>2004</v>
      </c>
      <c r="C43" s="1723">
        <v>3</v>
      </c>
      <c r="D43" s="1724">
        <v>1</v>
      </c>
      <c r="E43" s="1724">
        <v>3</v>
      </c>
      <c r="F43" s="1695">
        <v>1</v>
      </c>
      <c r="G43" s="1724">
        <v>15</v>
      </c>
      <c r="H43" s="1694">
        <f t="shared" si="9"/>
        <v>45</v>
      </c>
      <c r="I43" s="1695">
        <f t="shared" si="10"/>
        <v>148.5</v>
      </c>
      <c r="J43" s="1696" t="s">
        <v>2005</v>
      </c>
      <c r="K43" s="1696">
        <v>0</v>
      </c>
      <c r="L43" s="1696" t="s">
        <v>2005</v>
      </c>
      <c r="M43" s="1698"/>
      <c r="N43" s="1698"/>
      <c r="O43" s="1698"/>
      <c r="P43" s="1698"/>
      <c r="Q43" s="1698"/>
      <c r="R43" s="1699"/>
    </row>
    <row r="44" spans="1:18">
      <c r="A44" s="1690" t="s">
        <v>721</v>
      </c>
      <c r="B44" s="1722" t="s">
        <v>2004</v>
      </c>
      <c r="C44" s="1723">
        <v>3</v>
      </c>
      <c r="D44" s="1724">
        <v>1</v>
      </c>
      <c r="E44" s="1724">
        <v>3</v>
      </c>
      <c r="F44" s="1695">
        <v>1</v>
      </c>
      <c r="G44" s="1724">
        <v>15</v>
      </c>
      <c r="H44" s="1694">
        <f t="shared" si="9"/>
        <v>45</v>
      </c>
      <c r="I44" s="1695">
        <f t="shared" si="10"/>
        <v>148.5</v>
      </c>
      <c r="J44" s="1696" t="s">
        <v>2005</v>
      </c>
      <c r="K44" s="1696">
        <v>0</v>
      </c>
      <c r="L44" s="1696" t="s">
        <v>2005</v>
      </c>
      <c r="M44" s="1698"/>
      <c r="N44" s="1698"/>
      <c r="O44" s="1698"/>
      <c r="P44" s="1698"/>
      <c r="Q44" s="1698"/>
      <c r="R44" s="1699"/>
    </row>
    <row r="45" spans="1:18" ht="26.4">
      <c r="A45" s="1674" t="s">
        <v>104</v>
      </c>
      <c r="B45" s="1675" t="s">
        <v>273</v>
      </c>
      <c r="C45" s="1686">
        <f>C46+C59</f>
        <v>44</v>
      </c>
      <c r="D45" s="1687"/>
      <c r="E45" s="1687">
        <f>E46+E59</f>
        <v>70</v>
      </c>
      <c r="F45" s="1704">
        <v>1</v>
      </c>
      <c r="G45" s="1687">
        <f t="shared" ref="G45:L45" si="11">G46+G59</f>
        <v>1900</v>
      </c>
      <c r="H45" s="1704">
        <f t="shared" si="11"/>
        <v>4030</v>
      </c>
      <c r="I45" s="1704">
        <f t="shared" si="11"/>
        <v>2541</v>
      </c>
      <c r="J45" s="1704">
        <f t="shared" si="11"/>
        <v>3328.5</v>
      </c>
      <c r="K45" s="1704">
        <f t="shared" si="11"/>
        <v>0</v>
      </c>
      <c r="L45" s="1704">
        <f t="shared" si="11"/>
        <v>0</v>
      </c>
      <c r="M45" s="1698"/>
      <c r="N45" s="1698"/>
      <c r="O45" s="1698"/>
      <c r="P45" s="1698"/>
      <c r="Q45" s="1698"/>
      <c r="R45" s="1699"/>
    </row>
    <row r="46" spans="1:18">
      <c r="A46" s="1725">
        <v>1</v>
      </c>
      <c r="B46" s="1726" t="s">
        <v>274</v>
      </c>
      <c r="C46" s="1727">
        <f>C47+C53</f>
        <v>22</v>
      </c>
      <c r="D46" s="1728"/>
      <c r="E46" s="1728">
        <f>E47+E53</f>
        <v>50</v>
      </c>
      <c r="F46" s="1729">
        <v>1</v>
      </c>
      <c r="G46" s="1728">
        <v>1500</v>
      </c>
      <c r="H46" s="1729">
        <f>H47+H53</f>
        <v>3150</v>
      </c>
      <c r="I46" s="1729">
        <f>I47+I53</f>
        <v>1815</v>
      </c>
      <c r="J46" s="1729">
        <f>J47+J53</f>
        <v>2602.5</v>
      </c>
      <c r="K46" s="1729">
        <f>K47+K53</f>
        <v>0</v>
      </c>
      <c r="L46" s="1729"/>
      <c r="M46" s="1730"/>
      <c r="N46" s="1731"/>
      <c r="O46" s="1731"/>
      <c r="P46" s="1731"/>
      <c r="Q46" s="1731"/>
      <c r="R46" s="1732"/>
    </row>
    <row r="47" spans="1:18" ht="27.6">
      <c r="A47" s="1733">
        <v>1.1000000000000001</v>
      </c>
      <c r="B47" s="1734" t="s">
        <v>1987</v>
      </c>
      <c r="C47" s="1735">
        <f>SUM(C48:C52)</f>
        <v>11</v>
      </c>
      <c r="D47" s="1736"/>
      <c r="E47" s="1736">
        <f>SUM(E48:E52)</f>
        <v>25</v>
      </c>
      <c r="F47" s="1737">
        <v>1</v>
      </c>
      <c r="G47" s="1736">
        <f>G48+G49+G50+G51+G52</f>
        <v>750</v>
      </c>
      <c r="H47" s="1737">
        <f>SUM(H48:H52)</f>
        <v>1650</v>
      </c>
      <c r="I47" s="1737">
        <f>SUM(I48:I52)</f>
        <v>907.5</v>
      </c>
      <c r="J47" s="1737">
        <f>SUM(J48:J52)</f>
        <v>1695</v>
      </c>
      <c r="K47" s="1737">
        <f>SUM(K48:K52)</f>
        <v>0</v>
      </c>
      <c r="L47" s="1737"/>
      <c r="M47" s="1738"/>
      <c r="N47" s="1738"/>
      <c r="O47" s="1738"/>
      <c r="P47" s="1738"/>
      <c r="Q47" s="1738"/>
      <c r="R47" s="1739"/>
    </row>
    <row r="48" spans="1:18">
      <c r="A48" s="1740" t="s">
        <v>251</v>
      </c>
      <c r="B48" s="1741" t="s">
        <v>1989</v>
      </c>
      <c r="C48" s="1742">
        <v>2</v>
      </c>
      <c r="D48" s="1743">
        <v>1</v>
      </c>
      <c r="E48" s="1743">
        <v>5</v>
      </c>
      <c r="F48" s="1744">
        <v>1</v>
      </c>
      <c r="G48" s="1743">
        <v>150</v>
      </c>
      <c r="H48" s="1745">
        <f>C48*D48*G48</f>
        <v>300</v>
      </c>
      <c r="I48" s="1744">
        <f>C48*E48*F48*16.5</f>
        <v>165</v>
      </c>
      <c r="J48" s="1746">
        <f t="shared" ref="J48:J58" si="12">I48</f>
        <v>165</v>
      </c>
      <c r="K48" s="1746">
        <v>0</v>
      </c>
      <c r="L48" s="1746">
        <v>0</v>
      </c>
      <c r="M48" s="1731"/>
      <c r="N48" s="1731"/>
      <c r="O48" s="1731"/>
      <c r="P48" s="1731"/>
      <c r="Q48" s="1731"/>
      <c r="R48" s="1732"/>
    </row>
    <row r="49" spans="1:18">
      <c r="A49" s="1740" t="s">
        <v>254</v>
      </c>
      <c r="B49" s="1741" t="s">
        <v>1990</v>
      </c>
      <c r="C49" s="1742">
        <v>3</v>
      </c>
      <c r="D49" s="1743">
        <v>1</v>
      </c>
      <c r="E49" s="1743">
        <v>5</v>
      </c>
      <c r="F49" s="1744">
        <v>1</v>
      </c>
      <c r="G49" s="1743">
        <v>150</v>
      </c>
      <c r="H49" s="1745">
        <f>C49*D49*G49</f>
        <v>450</v>
      </c>
      <c r="I49" s="1744">
        <f t="shared" ref="I49:I58" si="13">C49*E49*F49*16.5</f>
        <v>247.5</v>
      </c>
      <c r="J49" s="1747">
        <v>600</v>
      </c>
      <c r="K49" s="1746">
        <v>0</v>
      </c>
      <c r="L49" s="1746"/>
      <c r="M49" s="1731"/>
      <c r="N49" s="1731"/>
      <c r="O49" s="1731"/>
      <c r="P49" s="1731"/>
      <c r="Q49" s="1731"/>
      <c r="R49" s="1732"/>
    </row>
    <row r="50" spans="1:18">
      <c r="A50" s="1740" t="s">
        <v>255</v>
      </c>
      <c r="B50" s="1697" t="s">
        <v>1991</v>
      </c>
      <c r="C50" s="1742">
        <v>2</v>
      </c>
      <c r="D50" s="1743">
        <v>1</v>
      </c>
      <c r="E50" s="1743">
        <v>5</v>
      </c>
      <c r="F50" s="1744">
        <v>1</v>
      </c>
      <c r="G50" s="1743">
        <v>150</v>
      </c>
      <c r="H50" s="1745">
        <f t="shared" ref="H50:H58" si="14">C50*D50*G50</f>
        <v>300</v>
      </c>
      <c r="I50" s="1744">
        <f t="shared" si="13"/>
        <v>165</v>
      </c>
      <c r="J50" s="1747">
        <v>600</v>
      </c>
      <c r="K50" s="1746">
        <v>0</v>
      </c>
      <c r="L50" s="1746"/>
      <c r="M50" s="1731"/>
      <c r="N50" s="1731"/>
      <c r="O50" s="1731"/>
      <c r="P50" s="1731"/>
      <c r="Q50" s="1731"/>
      <c r="R50" s="1732"/>
    </row>
    <row r="51" spans="1:18">
      <c r="A51" s="1740" t="s">
        <v>256</v>
      </c>
      <c r="B51" s="1741" t="s">
        <v>1992</v>
      </c>
      <c r="C51" s="1742">
        <v>2</v>
      </c>
      <c r="D51" s="1743">
        <v>1</v>
      </c>
      <c r="E51" s="1743">
        <v>5</v>
      </c>
      <c r="F51" s="1744">
        <v>1</v>
      </c>
      <c r="G51" s="1743">
        <v>150</v>
      </c>
      <c r="H51" s="1745">
        <f t="shared" si="14"/>
        <v>300</v>
      </c>
      <c r="I51" s="1744">
        <f t="shared" si="13"/>
        <v>165</v>
      </c>
      <c r="J51" s="1746">
        <f t="shared" si="12"/>
        <v>165</v>
      </c>
      <c r="K51" s="1746">
        <v>0</v>
      </c>
      <c r="L51" s="1746">
        <v>0</v>
      </c>
      <c r="M51" s="1731"/>
      <c r="N51" s="1731"/>
      <c r="O51" s="1731"/>
      <c r="P51" s="1731"/>
      <c r="Q51" s="1731"/>
      <c r="R51" s="1732"/>
    </row>
    <row r="52" spans="1:18">
      <c r="A52" s="1740" t="s">
        <v>717</v>
      </c>
      <c r="B52" s="1741" t="s">
        <v>1993</v>
      </c>
      <c r="C52" s="1742">
        <v>2</v>
      </c>
      <c r="D52" s="1743">
        <v>1</v>
      </c>
      <c r="E52" s="1743">
        <v>5</v>
      </c>
      <c r="F52" s="1744">
        <v>1</v>
      </c>
      <c r="G52" s="1743">
        <v>150</v>
      </c>
      <c r="H52" s="1745">
        <f t="shared" si="14"/>
        <v>300</v>
      </c>
      <c r="I52" s="1744">
        <f t="shared" si="13"/>
        <v>165</v>
      </c>
      <c r="J52" s="1746">
        <f t="shared" si="12"/>
        <v>165</v>
      </c>
      <c r="K52" s="1746">
        <v>0</v>
      </c>
      <c r="L52" s="1746">
        <v>0</v>
      </c>
      <c r="M52" s="1731"/>
      <c r="N52" s="1731"/>
      <c r="O52" s="1731"/>
      <c r="P52" s="1731"/>
      <c r="Q52" s="1731"/>
      <c r="R52" s="1732"/>
    </row>
    <row r="53" spans="1:18">
      <c r="A53" s="1713">
        <v>1.2</v>
      </c>
      <c r="B53" s="1714" t="s">
        <v>2003</v>
      </c>
      <c r="C53" s="1715">
        <f>SUM(C54:C58)</f>
        <v>11</v>
      </c>
      <c r="D53" s="1716"/>
      <c r="E53" s="1717">
        <f>SUM(E54:E58)</f>
        <v>25</v>
      </c>
      <c r="F53" s="1718"/>
      <c r="G53" s="1717">
        <v>750</v>
      </c>
      <c r="H53" s="1719">
        <f>SUM(H54:H58)</f>
        <v>1500</v>
      </c>
      <c r="I53" s="1719">
        <f>SUM(I54:I58)</f>
        <v>907.5</v>
      </c>
      <c r="J53" s="1719">
        <f>SUM(J54:J58)</f>
        <v>907.5</v>
      </c>
      <c r="K53" s="1719">
        <f>SUM(K54:K58)</f>
        <v>0</v>
      </c>
      <c r="L53" s="1719"/>
      <c r="M53" s="1748"/>
      <c r="N53" s="1720"/>
      <c r="O53" s="1720"/>
      <c r="P53" s="1720"/>
      <c r="Q53" s="1720"/>
      <c r="R53" s="1721"/>
    </row>
    <row r="54" spans="1:18">
      <c r="A54" s="1749" t="s">
        <v>253</v>
      </c>
      <c r="B54" s="1691" t="s">
        <v>1989</v>
      </c>
      <c r="C54" s="1723">
        <v>2</v>
      </c>
      <c r="D54" s="1724">
        <v>1</v>
      </c>
      <c r="E54" s="1724">
        <v>5</v>
      </c>
      <c r="F54" s="1695">
        <v>1</v>
      </c>
      <c r="G54" s="1724">
        <v>150</v>
      </c>
      <c r="H54" s="1694">
        <f>C54*D54*G54</f>
        <v>300</v>
      </c>
      <c r="I54" s="1695">
        <f>C54*E54*F54*16.5</f>
        <v>165</v>
      </c>
      <c r="J54" s="1696">
        <f>I54</f>
        <v>165</v>
      </c>
      <c r="K54" s="1696">
        <v>0</v>
      </c>
      <c r="L54" s="1696">
        <v>0</v>
      </c>
      <c r="M54" s="1698"/>
      <c r="N54" s="1698"/>
      <c r="O54" s="1698"/>
      <c r="P54" s="1698"/>
      <c r="Q54" s="1698"/>
      <c r="R54" s="1699"/>
    </row>
    <row r="55" spans="1:18">
      <c r="A55" s="1749" t="s">
        <v>254</v>
      </c>
      <c r="B55" s="1691" t="s">
        <v>1990</v>
      </c>
      <c r="C55" s="1723">
        <v>3</v>
      </c>
      <c r="D55" s="1724">
        <v>1</v>
      </c>
      <c r="E55" s="1724">
        <v>5</v>
      </c>
      <c r="F55" s="1695">
        <v>1</v>
      </c>
      <c r="G55" s="1724">
        <v>150</v>
      </c>
      <c r="H55" s="1694">
        <v>300</v>
      </c>
      <c r="I55" s="1695">
        <f t="shared" ref="I55" si="15">C55*E55*F55*16.5</f>
        <v>247.5</v>
      </c>
      <c r="J55" s="1750">
        <v>247.5</v>
      </c>
      <c r="K55" s="1696">
        <v>0</v>
      </c>
      <c r="L55" s="1696"/>
      <c r="M55" s="1698"/>
      <c r="N55" s="1698"/>
      <c r="O55" s="1698"/>
      <c r="P55" s="1698"/>
      <c r="Q55" s="1698"/>
      <c r="R55" s="1699"/>
    </row>
    <row r="56" spans="1:18">
      <c r="A56" s="1749" t="s">
        <v>257</v>
      </c>
      <c r="B56" s="1697" t="s">
        <v>1991</v>
      </c>
      <c r="C56" s="1723">
        <v>2</v>
      </c>
      <c r="D56" s="1724">
        <v>1</v>
      </c>
      <c r="E56" s="1724">
        <v>5</v>
      </c>
      <c r="F56" s="1695">
        <v>1</v>
      </c>
      <c r="G56" s="1724">
        <v>150</v>
      </c>
      <c r="H56" s="1694">
        <f>C56*D56*G56</f>
        <v>300</v>
      </c>
      <c r="I56" s="1695">
        <f>C56*E56*F56*16.5</f>
        <v>165</v>
      </c>
      <c r="J56" s="1696">
        <f>I56</f>
        <v>165</v>
      </c>
      <c r="K56" s="1696">
        <v>0</v>
      </c>
      <c r="L56" s="1696">
        <v>0</v>
      </c>
      <c r="M56" s="1698"/>
      <c r="N56" s="1698"/>
      <c r="O56" s="1698"/>
      <c r="P56" s="1698"/>
      <c r="Q56" s="1698"/>
      <c r="R56" s="1699"/>
    </row>
    <row r="57" spans="1:18">
      <c r="A57" s="1749" t="s">
        <v>716</v>
      </c>
      <c r="B57" s="1691" t="s">
        <v>1992</v>
      </c>
      <c r="C57" s="1723">
        <v>2</v>
      </c>
      <c r="D57" s="1724">
        <v>1</v>
      </c>
      <c r="E57" s="1724">
        <v>5</v>
      </c>
      <c r="F57" s="1695">
        <v>1</v>
      </c>
      <c r="G57" s="1724">
        <v>150</v>
      </c>
      <c r="H57" s="1694">
        <f t="shared" ref="H57" si="16">C57*D57*G57</f>
        <v>300</v>
      </c>
      <c r="I57" s="1695">
        <f t="shared" ref="I57" si="17">C57*E57*F57*16.5</f>
        <v>165</v>
      </c>
      <c r="J57" s="1696">
        <f t="shared" ref="J57" si="18">I57</f>
        <v>165</v>
      </c>
      <c r="K57" s="1696">
        <v>0</v>
      </c>
      <c r="L57" s="1696">
        <v>0</v>
      </c>
      <c r="M57" s="1698"/>
      <c r="N57" s="1698"/>
      <c r="O57" s="1698"/>
      <c r="P57" s="1698"/>
      <c r="Q57" s="1698"/>
      <c r="R57" s="1699"/>
    </row>
    <row r="58" spans="1:18">
      <c r="A58" s="1749" t="s">
        <v>717</v>
      </c>
      <c r="B58" s="1691" t="s">
        <v>1993</v>
      </c>
      <c r="C58" s="1723">
        <v>2</v>
      </c>
      <c r="D58" s="1724">
        <v>1</v>
      </c>
      <c r="E58" s="1724">
        <v>5</v>
      </c>
      <c r="F58" s="1695">
        <v>1</v>
      </c>
      <c r="G58" s="1724">
        <v>150</v>
      </c>
      <c r="H58" s="1694">
        <f t="shared" si="14"/>
        <v>300</v>
      </c>
      <c r="I58" s="1695">
        <f t="shared" si="13"/>
        <v>165</v>
      </c>
      <c r="J58" s="1696">
        <f t="shared" si="12"/>
        <v>165</v>
      </c>
      <c r="K58" s="1696">
        <v>0</v>
      </c>
      <c r="L58" s="1696">
        <v>0</v>
      </c>
      <c r="M58" s="1698"/>
      <c r="N58" s="1698"/>
      <c r="O58" s="1698"/>
      <c r="P58" s="1698"/>
      <c r="Q58" s="1698"/>
      <c r="R58" s="1699"/>
    </row>
    <row r="59" spans="1:18">
      <c r="A59" s="1674">
        <v>2</v>
      </c>
      <c r="B59" s="1675" t="s">
        <v>277</v>
      </c>
      <c r="C59" s="1686">
        <f>C60+C66</f>
        <v>22</v>
      </c>
      <c r="D59" s="1687"/>
      <c r="E59" s="1687">
        <f>E60+E66</f>
        <v>20</v>
      </c>
      <c r="F59" s="1704"/>
      <c r="G59" s="1687">
        <f>G60+G66</f>
        <v>400</v>
      </c>
      <c r="H59" s="1704">
        <f>H60+H66</f>
        <v>880</v>
      </c>
      <c r="I59" s="1704">
        <f>I60+I66</f>
        <v>726</v>
      </c>
      <c r="J59" s="1704">
        <f>J60+J66</f>
        <v>726</v>
      </c>
      <c r="K59" s="1704">
        <f t="shared" ref="K59:L59" si="19">K60+K66</f>
        <v>0</v>
      </c>
      <c r="L59" s="1704">
        <f t="shared" si="19"/>
        <v>0</v>
      </c>
      <c r="M59" s="1698"/>
      <c r="N59" s="1698"/>
      <c r="O59" s="1698"/>
      <c r="P59" s="1698"/>
      <c r="Q59" s="1698"/>
      <c r="R59" s="1699"/>
    </row>
    <row r="60" spans="1:18" ht="27.6">
      <c r="A60" s="1751" t="s">
        <v>2006</v>
      </c>
      <c r="B60" s="1752" t="s">
        <v>1987</v>
      </c>
      <c r="C60" s="1753">
        <f>SUM(C61:C65)</f>
        <v>11</v>
      </c>
      <c r="D60" s="1754"/>
      <c r="E60" s="1754">
        <f>SUM(E61:E65)</f>
        <v>10</v>
      </c>
      <c r="F60" s="1755"/>
      <c r="G60" s="1754">
        <v>200</v>
      </c>
      <c r="H60" s="1755">
        <f>SUM(H61:H65)</f>
        <v>440</v>
      </c>
      <c r="I60" s="1755">
        <f>SUM(I61:I65)</f>
        <v>363</v>
      </c>
      <c r="J60" s="1755">
        <f t="shared" ref="J60:L60" si="20">SUM(J61:J65)</f>
        <v>363</v>
      </c>
      <c r="K60" s="1755">
        <f t="shared" si="20"/>
        <v>0</v>
      </c>
      <c r="L60" s="1755">
        <f t="shared" si="20"/>
        <v>0</v>
      </c>
      <c r="M60" s="1756"/>
      <c r="N60" s="1756"/>
      <c r="O60" s="1756"/>
      <c r="P60" s="1756"/>
      <c r="Q60" s="1756"/>
      <c r="R60" s="1757"/>
    </row>
    <row r="61" spans="1:18">
      <c r="A61" s="1749" t="s">
        <v>251</v>
      </c>
      <c r="B61" s="1691" t="s">
        <v>1989</v>
      </c>
      <c r="C61" s="1723">
        <v>2</v>
      </c>
      <c r="D61" s="1724">
        <v>1</v>
      </c>
      <c r="E61" s="1724">
        <v>2</v>
      </c>
      <c r="F61" s="1695">
        <v>1</v>
      </c>
      <c r="G61" s="1724">
        <v>40</v>
      </c>
      <c r="H61" s="1694">
        <f>C61*D61*G61</f>
        <v>80</v>
      </c>
      <c r="I61" s="1695">
        <f>C61*E61*F61*16.5</f>
        <v>66</v>
      </c>
      <c r="J61" s="1696">
        <f>I61</f>
        <v>66</v>
      </c>
      <c r="K61" s="1696">
        <v>0</v>
      </c>
      <c r="L61" s="1696">
        <v>0</v>
      </c>
      <c r="M61" s="1698"/>
      <c r="N61" s="1698"/>
      <c r="O61" s="1698"/>
      <c r="P61" s="1698"/>
      <c r="Q61" s="1698"/>
      <c r="R61" s="1699"/>
    </row>
    <row r="62" spans="1:18">
      <c r="A62" s="1749" t="s">
        <v>253</v>
      </c>
      <c r="B62" s="1691" t="s">
        <v>1990</v>
      </c>
      <c r="C62" s="1723">
        <v>3</v>
      </c>
      <c r="D62" s="1724">
        <v>1</v>
      </c>
      <c r="E62" s="1724">
        <v>2</v>
      </c>
      <c r="F62" s="1695">
        <v>1</v>
      </c>
      <c r="G62" s="1724">
        <v>40</v>
      </c>
      <c r="H62" s="1694">
        <f t="shared" ref="H62:H71" si="21">C62*D62*G62</f>
        <v>120</v>
      </c>
      <c r="I62" s="1695">
        <f t="shared" ref="I62:I71" si="22">C62*E62*F62*16.5</f>
        <v>99</v>
      </c>
      <c r="J62" s="1696">
        <f t="shared" ref="J62:J71" si="23">I62</f>
        <v>99</v>
      </c>
      <c r="K62" s="1696">
        <v>0</v>
      </c>
      <c r="L62" s="1696">
        <v>0</v>
      </c>
      <c r="M62" s="1698"/>
      <c r="N62" s="1698"/>
      <c r="O62" s="1698"/>
      <c r="P62" s="1698"/>
      <c r="Q62" s="1698"/>
      <c r="R62" s="1699"/>
    </row>
    <row r="63" spans="1:18">
      <c r="A63" s="1749" t="s">
        <v>254</v>
      </c>
      <c r="B63" s="1697" t="s">
        <v>1991</v>
      </c>
      <c r="C63" s="1723">
        <v>2</v>
      </c>
      <c r="D63" s="1724">
        <v>1</v>
      </c>
      <c r="E63" s="1724">
        <v>2</v>
      </c>
      <c r="F63" s="1695">
        <v>1</v>
      </c>
      <c r="G63" s="1724">
        <v>40</v>
      </c>
      <c r="H63" s="1694">
        <f t="shared" si="21"/>
        <v>80</v>
      </c>
      <c r="I63" s="1695">
        <f t="shared" si="22"/>
        <v>66</v>
      </c>
      <c r="J63" s="1696">
        <f t="shared" si="23"/>
        <v>66</v>
      </c>
      <c r="K63" s="1696">
        <v>0</v>
      </c>
      <c r="L63" s="1696">
        <v>0</v>
      </c>
      <c r="M63" s="1698"/>
      <c r="N63" s="1698"/>
      <c r="O63" s="1698"/>
      <c r="P63" s="1698"/>
      <c r="Q63" s="1698"/>
      <c r="R63" s="1699"/>
    </row>
    <row r="64" spans="1:18">
      <c r="A64" s="1749" t="s">
        <v>255</v>
      </c>
      <c r="B64" s="1691" t="s">
        <v>1992</v>
      </c>
      <c r="C64" s="1723">
        <v>2</v>
      </c>
      <c r="D64" s="1724">
        <v>1</v>
      </c>
      <c r="E64" s="1724">
        <v>2</v>
      </c>
      <c r="F64" s="1695">
        <v>1</v>
      </c>
      <c r="G64" s="1724">
        <v>40</v>
      </c>
      <c r="H64" s="1694">
        <f t="shared" si="21"/>
        <v>80</v>
      </c>
      <c r="I64" s="1695">
        <f t="shared" si="22"/>
        <v>66</v>
      </c>
      <c r="J64" s="1696">
        <f t="shared" si="23"/>
        <v>66</v>
      </c>
      <c r="K64" s="1696">
        <v>0</v>
      </c>
      <c r="L64" s="1696">
        <v>0</v>
      </c>
      <c r="M64" s="1698"/>
      <c r="N64" s="1698"/>
      <c r="O64" s="1698"/>
      <c r="P64" s="1698"/>
      <c r="Q64" s="1698"/>
      <c r="R64" s="1699"/>
    </row>
    <row r="65" spans="1:18">
      <c r="A65" s="1749" t="s">
        <v>256</v>
      </c>
      <c r="B65" s="1691" t="s">
        <v>1993</v>
      </c>
      <c r="C65" s="1723">
        <v>2</v>
      </c>
      <c r="D65" s="1724">
        <v>1</v>
      </c>
      <c r="E65" s="1724">
        <v>2</v>
      </c>
      <c r="F65" s="1695">
        <v>1</v>
      </c>
      <c r="G65" s="1724">
        <v>40</v>
      </c>
      <c r="H65" s="1694">
        <f t="shared" si="21"/>
        <v>80</v>
      </c>
      <c r="I65" s="1695">
        <f t="shared" si="22"/>
        <v>66</v>
      </c>
      <c r="J65" s="1696">
        <f t="shared" si="23"/>
        <v>66</v>
      </c>
      <c r="K65" s="1696">
        <v>0</v>
      </c>
      <c r="L65" s="1696">
        <v>0</v>
      </c>
      <c r="M65" s="1698"/>
      <c r="N65" s="1698"/>
      <c r="O65" s="1698"/>
      <c r="P65" s="1698"/>
      <c r="Q65" s="1698"/>
      <c r="R65" s="1699"/>
    </row>
    <row r="66" spans="1:18">
      <c r="A66" s="1758" t="s">
        <v>2006</v>
      </c>
      <c r="B66" s="1714" t="s">
        <v>2003</v>
      </c>
      <c r="C66" s="1715">
        <f>SUM(C67:C71)</f>
        <v>11</v>
      </c>
      <c r="D66" s="1716"/>
      <c r="E66" s="1717">
        <f>SUM(E67:E71)</f>
        <v>10</v>
      </c>
      <c r="F66" s="1718"/>
      <c r="G66" s="1717">
        <v>200</v>
      </c>
      <c r="H66" s="1719">
        <f>SUM(H67:H71)</f>
        <v>440</v>
      </c>
      <c r="I66" s="1719">
        <f>SUM(I67:I71)</f>
        <v>363</v>
      </c>
      <c r="J66" s="1719">
        <f>SUM(J67:J71)</f>
        <v>363</v>
      </c>
      <c r="K66" s="1719">
        <f>SUM(K67:K71)</f>
        <v>0</v>
      </c>
      <c r="L66" s="1719">
        <f>SUM(L67:L71)</f>
        <v>0</v>
      </c>
      <c r="M66" s="1720"/>
      <c r="N66" s="1720"/>
      <c r="O66" s="1720"/>
      <c r="P66" s="1720"/>
      <c r="Q66" s="1720"/>
      <c r="R66" s="1721"/>
    </row>
    <row r="67" spans="1:18">
      <c r="A67" s="1749" t="s">
        <v>257</v>
      </c>
      <c r="B67" s="1691" t="s">
        <v>1989</v>
      </c>
      <c r="C67" s="1723">
        <v>2</v>
      </c>
      <c r="D67" s="1724">
        <v>1</v>
      </c>
      <c r="E67" s="1724">
        <v>2</v>
      </c>
      <c r="F67" s="1695">
        <v>1</v>
      </c>
      <c r="G67" s="1724">
        <v>40</v>
      </c>
      <c r="H67" s="1694">
        <f t="shared" si="21"/>
        <v>80</v>
      </c>
      <c r="I67" s="1695">
        <f t="shared" si="22"/>
        <v>66</v>
      </c>
      <c r="J67" s="1696">
        <f t="shared" si="23"/>
        <v>66</v>
      </c>
      <c r="K67" s="1696">
        <v>0</v>
      </c>
      <c r="L67" s="1696">
        <v>0</v>
      </c>
      <c r="M67" s="1698"/>
      <c r="N67" s="1698"/>
      <c r="O67" s="1698"/>
      <c r="P67" s="1698"/>
      <c r="Q67" s="1698"/>
      <c r="R67" s="1699"/>
    </row>
    <row r="68" spans="1:18">
      <c r="A68" s="1749" t="s">
        <v>716</v>
      </c>
      <c r="B68" s="1691" t="s">
        <v>1990</v>
      </c>
      <c r="C68" s="1723">
        <v>3</v>
      </c>
      <c r="D68" s="1724">
        <v>1</v>
      </c>
      <c r="E68" s="1724">
        <v>2</v>
      </c>
      <c r="F68" s="1695">
        <v>1</v>
      </c>
      <c r="G68" s="1724">
        <v>40</v>
      </c>
      <c r="H68" s="1694">
        <f t="shared" si="21"/>
        <v>120</v>
      </c>
      <c r="I68" s="1695">
        <f t="shared" si="22"/>
        <v>99</v>
      </c>
      <c r="J68" s="1696">
        <f t="shared" si="23"/>
        <v>99</v>
      </c>
      <c r="K68" s="1696">
        <v>0</v>
      </c>
      <c r="L68" s="1696">
        <v>0</v>
      </c>
      <c r="M68" s="1698"/>
      <c r="N68" s="1698"/>
      <c r="O68" s="1698"/>
      <c r="P68" s="1698"/>
      <c r="Q68" s="1698"/>
      <c r="R68" s="1699"/>
    </row>
    <row r="69" spans="1:18">
      <c r="A69" s="1749" t="s">
        <v>717</v>
      </c>
      <c r="B69" s="1697" t="s">
        <v>1991</v>
      </c>
      <c r="C69" s="1723">
        <v>2</v>
      </c>
      <c r="D69" s="1724">
        <v>1</v>
      </c>
      <c r="E69" s="1724">
        <v>2</v>
      </c>
      <c r="F69" s="1695">
        <v>1</v>
      </c>
      <c r="G69" s="1724">
        <v>40</v>
      </c>
      <c r="H69" s="1694">
        <f t="shared" si="21"/>
        <v>80</v>
      </c>
      <c r="I69" s="1695">
        <f t="shared" si="22"/>
        <v>66</v>
      </c>
      <c r="J69" s="1696">
        <f t="shared" si="23"/>
        <v>66</v>
      </c>
      <c r="K69" s="1696">
        <v>0</v>
      </c>
      <c r="L69" s="1696">
        <v>0</v>
      </c>
      <c r="M69" s="1698"/>
      <c r="N69" s="1698"/>
      <c r="O69" s="1698"/>
      <c r="P69" s="1698"/>
      <c r="Q69" s="1698"/>
      <c r="R69" s="1699"/>
    </row>
    <row r="70" spans="1:18">
      <c r="A70" s="1749" t="s">
        <v>718</v>
      </c>
      <c r="B70" s="1691" t="s">
        <v>1992</v>
      </c>
      <c r="C70" s="1723">
        <v>2</v>
      </c>
      <c r="D70" s="1724">
        <v>1</v>
      </c>
      <c r="E70" s="1724">
        <v>2</v>
      </c>
      <c r="F70" s="1695">
        <v>1</v>
      </c>
      <c r="G70" s="1724">
        <v>40</v>
      </c>
      <c r="H70" s="1694">
        <f t="shared" si="21"/>
        <v>80</v>
      </c>
      <c r="I70" s="1695">
        <f t="shared" si="22"/>
        <v>66</v>
      </c>
      <c r="J70" s="1696">
        <f t="shared" si="23"/>
        <v>66</v>
      </c>
      <c r="K70" s="1696">
        <v>0</v>
      </c>
      <c r="L70" s="1696">
        <v>0</v>
      </c>
      <c r="M70" s="1698"/>
      <c r="N70" s="1698"/>
      <c r="O70" s="1698"/>
      <c r="P70" s="1698"/>
      <c r="Q70" s="1698"/>
      <c r="R70" s="1699"/>
    </row>
    <row r="71" spans="1:18">
      <c r="A71" s="1749" t="s">
        <v>721</v>
      </c>
      <c r="B71" s="1691" t="s">
        <v>1993</v>
      </c>
      <c r="C71" s="1723">
        <v>2</v>
      </c>
      <c r="D71" s="1724">
        <v>1</v>
      </c>
      <c r="E71" s="1724">
        <v>2</v>
      </c>
      <c r="F71" s="1695">
        <v>1</v>
      </c>
      <c r="G71" s="1724">
        <v>40</v>
      </c>
      <c r="H71" s="1694">
        <f t="shared" si="21"/>
        <v>80</v>
      </c>
      <c r="I71" s="1695">
        <f t="shared" si="22"/>
        <v>66</v>
      </c>
      <c r="J71" s="1696">
        <f t="shared" si="23"/>
        <v>66</v>
      </c>
      <c r="K71" s="1696">
        <v>0</v>
      </c>
      <c r="L71" s="1696">
        <v>0</v>
      </c>
      <c r="M71" s="1698"/>
      <c r="N71" s="1698"/>
      <c r="O71" s="1698"/>
      <c r="P71" s="1698"/>
      <c r="Q71" s="1698"/>
      <c r="R71" s="1699"/>
    </row>
  </sheetData>
  <mergeCells count="24">
    <mergeCell ref="A4:R4"/>
    <mergeCell ref="A5:R5"/>
    <mergeCell ref="A7:A8"/>
    <mergeCell ref="B7:B8"/>
    <mergeCell ref="C7:C8"/>
    <mergeCell ref="D7:D8"/>
    <mergeCell ref="A3:R3"/>
    <mergeCell ref="A1:C1"/>
    <mergeCell ref="J1:O1"/>
    <mergeCell ref="Q1:R1"/>
    <mergeCell ref="A2:C2"/>
    <mergeCell ref="J2:O2"/>
    <mergeCell ref="R7:R8"/>
    <mergeCell ref="I7:I8"/>
    <mergeCell ref="J7:L7"/>
    <mergeCell ref="E7:E8"/>
    <mergeCell ref="F7:F8"/>
    <mergeCell ref="G7:G8"/>
    <mergeCell ref="H7:H8"/>
    <mergeCell ref="Q7:Q8"/>
    <mergeCell ref="M7:M8"/>
    <mergeCell ref="N7:N8"/>
    <mergeCell ref="O7:O8"/>
    <mergeCell ref="P7:P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opLeftCell="A8" workbookViewId="0">
      <selection activeCell="H56" sqref="H56"/>
    </sheetView>
  </sheetViews>
  <sheetFormatPr defaultColWidth="11.5546875" defaultRowHeight="14.4"/>
  <cols>
    <col min="1" max="1" width="6.77734375" customWidth="1"/>
    <col min="2" max="2" width="25.44140625" customWidth="1"/>
  </cols>
  <sheetData>
    <row r="1" spans="1:19" ht="15.6">
      <c r="A1" s="2454" t="s">
        <v>699</v>
      </c>
      <c r="B1" s="2454"/>
      <c r="C1" s="2454"/>
      <c r="D1" s="2454"/>
      <c r="E1" s="299"/>
      <c r="F1" s="299"/>
      <c r="G1" s="299"/>
      <c r="H1" s="299"/>
      <c r="I1" s="299"/>
      <c r="J1" s="82"/>
      <c r="K1" s="2325"/>
      <c r="L1" s="2325"/>
      <c r="M1" s="2325"/>
      <c r="N1" s="2325"/>
      <c r="O1" s="2325"/>
      <c r="P1" s="2325"/>
      <c r="Q1" s="78"/>
      <c r="R1" s="78"/>
      <c r="S1" s="79" t="s">
        <v>210</v>
      </c>
    </row>
    <row r="2" spans="1:19">
      <c r="A2" s="2325" t="s">
        <v>2125</v>
      </c>
      <c r="B2" s="2325"/>
      <c r="C2" s="2325"/>
      <c r="D2" s="2325"/>
      <c r="E2" s="1344"/>
      <c r="F2" s="1344"/>
      <c r="G2" s="1344"/>
      <c r="H2" s="1344"/>
      <c r="I2" s="1344"/>
      <c r="J2" s="82"/>
      <c r="K2" s="2325"/>
      <c r="L2" s="2325"/>
      <c r="M2" s="2325"/>
      <c r="N2" s="2325"/>
      <c r="O2" s="2325"/>
      <c r="P2" s="2325"/>
      <c r="Q2" s="78"/>
      <c r="R2" s="78"/>
      <c r="S2" s="78"/>
    </row>
    <row r="3" spans="1:19" ht="15.6">
      <c r="A3" s="2455" t="s">
        <v>211</v>
      </c>
      <c r="B3" s="2455"/>
      <c r="C3" s="2455"/>
      <c r="D3" s="2455"/>
      <c r="E3" s="2455"/>
      <c r="F3" s="2455"/>
      <c r="G3" s="2455"/>
      <c r="H3" s="2455"/>
      <c r="I3" s="2455"/>
      <c r="J3" s="2455"/>
      <c r="K3" s="2455"/>
      <c r="L3" s="2455"/>
      <c r="M3" s="2455"/>
      <c r="N3" s="2455"/>
      <c r="O3" s="2455"/>
      <c r="P3" s="2455"/>
      <c r="Q3" s="2455"/>
      <c r="R3" s="2455"/>
      <c r="S3" s="2455"/>
    </row>
    <row r="4" spans="1:19" ht="15.6">
      <c r="A4" s="2453" t="s">
        <v>212</v>
      </c>
      <c r="B4" s="2453"/>
      <c r="C4" s="2453"/>
      <c r="D4" s="2453"/>
      <c r="E4" s="2453"/>
      <c r="F4" s="2453"/>
      <c r="G4" s="2453"/>
      <c r="H4" s="2453"/>
      <c r="I4" s="2453"/>
      <c r="J4" s="2453"/>
      <c r="K4" s="2453"/>
      <c r="L4" s="2453"/>
      <c r="M4" s="2453"/>
      <c r="N4" s="2453"/>
      <c r="O4" s="2453"/>
      <c r="P4" s="2453"/>
      <c r="Q4" s="2453"/>
      <c r="R4" s="2453"/>
      <c r="S4" s="2453"/>
    </row>
    <row r="5" spans="1:19" ht="16.2">
      <c r="A5" s="2456" t="s">
        <v>1887</v>
      </c>
      <c r="B5" s="2456"/>
      <c r="C5" s="2456"/>
      <c r="D5" s="2456"/>
      <c r="E5" s="2456"/>
      <c r="F5" s="2456"/>
      <c r="G5" s="2456"/>
      <c r="H5" s="2456"/>
      <c r="I5" s="2456"/>
      <c r="J5" s="2456"/>
      <c r="K5" s="2456"/>
      <c r="L5" s="2456"/>
      <c r="M5" s="2456"/>
      <c r="N5" s="2456"/>
      <c r="O5" s="2456"/>
      <c r="P5" s="2456"/>
      <c r="Q5" s="2456"/>
      <c r="R5" s="2456"/>
      <c r="S5" s="2456"/>
    </row>
    <row r="6" spans="1:19">
      <c r="A6" s="1026"/>
      <c r="B6" s="1918"/>
      <c r="C6" s="1918"/>
      <c r="D6" s="1918"/>
      <c r="E6" s="1918"/>
      <c r="F6" s="1918"/>
      <c r="G6" s="1026"/>
      <c r="H6" s="1918"/>
      <c r="I6" s="1918"/>
      <c r="J6" s="1918"/>
      <c r="K6" s="1918"/>
      <c r="L6" s="1918"/>
      <c r="M6" s="1918"/>
      <c r="N6" s="1918"/>
      <c r="O6" s="1918"/>
      <c r="P6" s="1918" t="s">
        <v>213</v>
      </c>
      <c r="Q6" s="1918"/>
      <c r="R6" s="1918"/>
      <c r="S6" s="1026"/>
    </row>
    <row r="7" spans="1:19">
      <c r="A7" s="2451" t="s">
        <v>68</v>
      </c>
      <c r="B7" s="2451" t="s">
        <v>214</v>
      </c>
      <c r="C7" s="2457" t="s">
        <v>2087</v>
      </c>
      <c r="D7" s="2451" t="s">
        <v>215</v>
      </c>
      <c r="E7" s="2451" t="s">
        <v>216</v>
      </c>
      <c r="F7" s="2451" t="s">
        <v>217</v>
      </c>
      <c r="G7" s="2451" t="s">
        <v>218</v>
      </c>
      <c r="H7" s="2451" t="s">
        <v>219</v>
      </c>
      <c r="I7" s="2452" t="s">
        <v>220</v>
      </c>
      <c r="J7" s="2451" t="s">
        <v>221</v>
      </c>
      <c r="K7" s="2451" t="s">
        <v>222</v>
      </c>
      <c r="L7" s="2451"/>
      <c r="M7" s="2451"/>
      <c r="N7" s="2451" t="s">
        <v>223</v>
      </c>
      <c r="O7" s="2451" t="s">
        <v>224</v>
      </c>
      <c r="P7" s="2451" t="s">
        <v>225</v>
      </c>
      <c r="Q7" s="2451" t="s">
        <v>226</v>
      </c>
      <c r="R7" s="2451" t="s">
        <v>227</v>
      </c>
      <c r="S7" s="2451" t="s">
        <v>7</v>
      </c>
    </row>
    <row r="8" spans="1:19" ht="39.6">
      <c r="A8" s="2451"/>
      <c r="B8" s="2451"/>
      <c r="C8" s="2337"/>
      <c r="D8" s="2451"/>
      <c r="E8" s="2451"/>
      <c r="F8" s="2451"/>
      <c r="G8" s="2451"/>
      <c r="H8" s="2451"/>
      <c r="I8" s="2452"/>
      <c r="J8" s="2451"/>
      <c r="K8" s="1919" t="s">
        <v>228</v>
      </c>
      <c r="L8" s="1919" t="s">
        <v>229</v>
      </c>
      <c r="M8" s="1919" t="s">
        <v>230</v>
      </c>
      <c r="N8" s="2451"/>
      <c r="O8" s="2451"/>
      <c r="P8" s="2451"/>
      <c r="Q8" s="2451"/>
      <c r="R8" s="2451"/>
      <c r="S8" s="2451"/>
    </row>
    <row r="9" spans="1:19" ht="26.4">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920" t="s">
        <v>79</v>
      </c>
      <c r="B10" s="1921" t="s">
        <v>724</v>
      </c>
      <c r="C10" s="1921"/>
      <c r="D10" s="750"/>
      <c r="E10" s="750"/>
      <c r="F10" s="750"/>
      <c r="G10" s="1920"/>
      <c r="H10" s="750"/>
      <c r="I10" s="750"/>
      <c r="J10" s="750"/>
      <c r="K10" s="750"/>
      <c r="L10" s="750"/>
      <c r="M10" s="750"/>
      <c r="N10" s="750"/>
      <c r="O10" s="750"/>
      <c r="P10" s="750"/>
      <c r="Q10" s="750"/>
      <c r="R10" s="750"/>
      <c r="S10" s="750"/>
    </row>
    <row r="11" spans="1:19" ht="26.4">
      <c r="A11" s="674" t="s">
        <v>81</v>
      </c>
      <c r="B11" s="672" t="s">
        <v>247</v>
      </c>
      <c r="C11" s="672"/>
      <c r="D11" s="672"/>
      <c r="E11" s="672"/>
      <c r="F11" s="672"/>
      <c r="G11" s="674"/>
      <c r="H11" s="672"/>
      <c r="I11" s="672"/>
      <c r="J11" s="672"/>
      <c r="K11" s="672"/>
      <c r="L11" s="672"/>
      <c r="M11" s="672"/>
      <c r="N11" s="672"/>
      <c r="O11" s="672"/>
      <c r="P11" s="672"/>
      <c r="Q11" s="672"/>
      <c r="R11" s="672"/>
      <c r="S11" s="672"/>
    </row>
    <row r="12" spans="1:19">
      <c r="A12" s="678">
        <v>1</v>
      </c>
      <c r="B12" s="676" t="s">
        <v>248</v>
      </c>
      <c r="C12" s="676"/>
      <c r="D12" s="676"/>
      <c r="E12" s="676"/>
      <c r="F12" s="676"/>
      <c r="G12" s="678"/>
      <c r="H12" s="676"/>
      <c r="I12" s="676"/>
      <c r="J12" s="676"/>
      <c r="K12" s="676"/>
      <c r="L12" s="676"/>
      <c r="M12" s="676"/>
      <c r="N12" s="676"/>
      <c r="O12" s="676"/>
      <c r="P12" s="676"/>
      <c r="Q12" s="676"/>
      <c r="R12" s="676"/>
      <c r="S12" s="676"/>
    </row>
    <row r="13" spans="1:19">
      <c r="A13" s="1922" t="s">
        <v>249</v>
      </c>
      <c r="B13" s="1923" t="s">
        <v>250</v>
      </c>
      <c r="C13" s="1923"/>
      <c r="D13" s="1924">
        <f>SUM(D14:D45)</f>
        <v>106</v>
      </c>
      <c r="E13" s="1925"/>
      <c r="F13" s="1924">
        <f>SUM(F14:F45)</f>
        <v>133.79666666666674</v>
      </c>
      <c r="G13" s="1925"/>
      <c r="H13" s="1924">
        <f>SUM(H14:H45)</f>
        <v>12441</v>
      </c>
      <c r="I13" s="1924">
        <f>SUM(I14:I45)</f>
        <v>38988.6</v>
      </c>
      <c r="J13" s="1924">
        <f>SUM(J14:J45)</f>
        <v>9055.9980000000014</v>
      </c>
      <c r="K13" s="1922"/>
      <c r="L13" s="1922"/>
      <c r="M13" s="1922"/>
      <c r="N13" s="1922"/>
      <c r="O13" s="1922"/>
      <c r="P13" s="1922"/>
      <c r="Q13" s="1922"/>
      <c r="R13" s="1922"/>
      <c r="S13" s="1926"/>
    </row>
    <row r="14" spans="1:19" ht="28.8">
      <c r="A14" s="710" t="s">
        <v>251</v>
      </c>
      <c r="B14" s="1927" t="s">
        <v>2088</v>
      </c>
      <c r="C14" s="1928">
        <v>1</v>
      </c>
      <c r="D14" s="1928">
        <v>2</v>
      </c>
      <c r="E14" s="193">
        <v>1</v>
      </c>
      <c r="F14" s="692">
        <f>H14/75</f>
        <v>5.333333333333333</v>
      </c>
      <c r="G14" s="193">
        <v>1.3</v>
      </c>
      <c r="H14" s="1929">
        <f>'[4]Bieu 1a DH Chinh quy'!$D$21</f>
        <v>400</v>
      </c>
      <c r="I14" s="193">
        <f>D14*E14*H14</f>
        <v>800</v>
      </c>
      <c r="J14" s="1930">
        <f>D14*F14*G14*16.5</f>
        <v>228.8</v>
      </c>
      <c r="K14" s="311"/>
      <c r="L14" s="311"/>
      <c r="M14" s="311"/>
      <c r="N14" s="311"/>
      <c r="O14" s="311"/>
      <c r="P14" s="311"/>
      <c r="Q14" s="311"/>
      <c r="R14" s="311"/>
      <c r="S14" s="1931"/>
    </row>
    <row r="15" spans="1:19">
      <c r="A15" s="710" t="s">
        <v>253</v>
      </c>
      <c r="B15" s="1927" t="s">
        <v>2089</v>
      </c>
      <c r="C15" s="1928">
        <v>1</v>
      </c>
      <c r="D15" s="1928">
        <v>4</v>
      </c>
      <c r="E15" s="193">
        <v>1</v>
      </c>
      <c r="F15" s="692">
        <f>H15/75</f>
        <v>5.333333333333333</v>
      </c>
      <c r="G15" s="193">
        <v>1.3</v>
      </c>
      <c r="H15" s="1929">
        <f>'[4]Bieu 1a DH Chinh quy'!$D$21</f>
        <v>400</v>
      </c>
      <c r="I15" s="193">
        <f t="shared" ref="I15:I44" si="0">D15*E15*H15</f>
        <v>1600</v>
      </c>
      <c r="J15" s="1930">
        <f t="shared" ref="J15:J44" si="1">D15*F15*G15*16.5</f>
        <v>457.6</v>
      </c>
      <c r="K15" s="311"/>
      <c r="L15" s="311"/>
      <c r="M15" s="311"/>
      <c r="N15" s="311"/>
      <c r="O15" s="311"/>
      <c r="P15" s="311"/>
      <c r="Q15" s="311"/>
      <c r="R15" s="311"/>
      <c r="S15" s="1931"/>
    </row>
    <row r="16" spans="1:19">
      <c r="A16" s="710" t="s">
        <v>254</v>
      </c>
      <c r="B16" s="1927" t="s">
        <v>2090</v>
      </c>
      <c r="C16" s="1928"/>
      <c r="D16" s="1928">
        <v>3</v>
      </c>
      <c r="E16" s="193">
        <v>1</v>
      </c>
      <c r="F16" s="692">
        <f>'[4]Bieu 1a DH Chinh quy'!$D$28/'[4]Bieu 2a DH va tren DH'!H16</f>
        <v>1</v>
      </c>
      <c r="G16" s="193">
        <v>1.3</v>
      </c>
      <c r="H16" s="193">
        <v>400</v>
      </c>
      <c r="I16" s="193">
        <f t="shared" si="0"/>
        <v>1200</v>
      </c>
      <c r="J16" s="1930">
        <f t="shared" si="1"/>
        <v>64.350000000000009</v>
      </c>
      <c r="K16" s="311"/>
      <c r="L16" s="311"/>
      <c r="M16" s="311"/>
      <c r="N16" s="311"/>
      <c r="O16" s="311"/>
      <c r="P16" s="311"/>
      <c r="Q16" s="311"/>
      <c r="R16" s="311"/>
      <c r="S16" s="1931"/>
    </row>
    <row r="17" spans="1:19">
      <c r="A17" s="710" t="s">
        <v>255</v>
      </c>
      <c r="B17" s="1927" t="s">
        <v>2091</v>
      </c>
      <c r="C17" s="1928">
        <v>2</v>
      </c>
      <c r="D17" s="1928">
        <v>3</v>
      </c>
      <c r="E17" s="193">
        <v>1</v>
      </c>
      <c r="F17" s="692">
        <f>H17/75</f>
        <v>8.32</v>
      </c>
      <c r="G17" s="193">
        <v>1.3</v>
      </c>
      <c r="H17" s="1929">
        <f>'[4]Bieu 1a DH Chinh quy'!$D$13</f>
        <v>624</v>
      </c>
      <c r="I17" s="193">
        <f t="shared" si="0"/>
        <v>1872</v>
      </c>
      <c r="J17" s="1930">
        <f t="shared" si="1"/>
        <v>535.39200000000005</v>
      </c>
      <c r="K17" s="311"/>
      <c r="L17" s="311"/>
      <c r="M17" s="311"/>
      <c r="N17" s="311"/>
      <c r="O17" s="311"/>
      <c r="P17" s="311"/>
      <c r="Q17" s="311"/>
      <c r="R17" s="311"/>
      <c r="S17" s="1931"/>
    </row>
    <row r="18" spans="1:19">
      <c r="A18" s="710" t="s">
        <v>256</v>
      </c>
      <c r="B18" s="1927" t="s">
        <v>2092</v>
      </c>
      <c r="C18" s="1928">
        <v>3</v>
      </c>
      <c r="D18" s="1928">
        <v>3</v>
      </c>
      <c r="E18" s="193">
        <v>1</v>
      </c>
      <c r="F18" s="692">
        <f t="shared" ref="F18:F31" si="2">H18/75</f>
        <v>8.32</v>
      </c>
      <c r="G18" s="193">
        <v>1.3</v>
      </c>
      <c r="H18" s="1929">
        <f>'[4]Bieu 1a DH Chinh quy'!$D$13</f>
        <v>624</v>
      </c>
      <c r="I18" s="193">
        <f t="shared" si="0"/>
        <v>1872</v>
      </c>
      <c r="J18" s="1930">
        <f t="shared" si="1"/>
        <v>535.39200000000005</v>
      </c>
      <c r="K18" s="193"/>
      <c r="L18" s="193"/>
      <c r="M18" s="193"/>
      <c r="N18" s="193"/>
      <c r="O18" s="193"/>
      <c r="P18" s="193"/>
      <c r="Q18" s="193"/>
      <c r="R18" s="193"/>
      <c r="S18" s="1932"/>
    </row>
    <row r="19" spans="1:19">
      <c r="A19" s="710" t="s">
        <v>257</v>
      </c>
      <c r="B19" s="1927" t="s">
        <v>2093</v>
      </c>
      <c r="C19" s="1928">
        <v>3</v>
      </c>
      <c r="D19" s="1928">
        <v>3</v>
      </c>
      <c r="E19" s="193">
        <v>1</v>
      </c>
      <c r="F19" s="692">
        <f t="shared" si="2"/>
        <v>8.32</v>
      </c>
      <c r="G19" s="193">
        <v>1.3</v>
      </c>
      <c r="H19" s="1929">
        <f>'[4]Bieu 1a DH Chinh quy'!$D$13</f>
        <v>624</v>
      </c>
      <c r="I19" s="193">
        <f t="shared" si="0"/>
        <v>1872</v>
      </c>
      <c r="J19" s="1930">
        <f t="shared" si="1"/>
        <v>535.39200000000005</v>
      </c>
      <c r="K19" s="193"/>
      <c r="L19" s="193"/>
      <c r="M19" s="193"/>
      <c r="N19" s="193"/>
      <c r="O19" s="193"/>
      <c r="P19" s="193"/>
      <c r="Q19" s="193"/>
      <c r="R19" s="193"/>
      <c r="S19" s="1932"/>
    </row>
    <row r="20" spans="1:19">
      <c r="A20" s="710" t="s">
        <v>716</v>
      </c>
      <c r="B20" s="1927" t="s">
        <v>2094</v>
      </c>
      <c r="C20" s="1928">
        <v>3</v>
      </c>
      <c r="D20" s="1928">
        <v>2</v>
      </c>
      <c r="E20" s="193">
        <v>1</v>
      </c>
      <c r="F20" s="692">
        <f>H20/75/3</f>
        <v>2.7733333333333334</v>
      </c>
      <c r="G20" s="193">
        <v>1.3</v>
      </c>
      <c r="H20" s="1929">
        <f>'[4]Bieu 1a DH Chinh quy'!$D$13</f>
        <v>624</v>
      </c>
      <c r="I20" s="193">
        <f t="shared" si="0"/>
        <v>1248</v>
      </c>
      <c r="J20" s="1930">
        <f t="shared" si="1"/>
        <v>118.97600000000001</v>
      </c>
      <c r="K20" s="193"/>
      <c r="L20" s="193"/>
      <c r="M20" s="193"/>
      <c r="N20" s="193"/>
      <c r="O20" s="193"/>
      <c r="P20" s="193"/>
      <c r="Q20" s="193"/>
      <c r="R20" s="193"/>
      <c r="S20" s="1932"/>
    </row>
    <row r="21" spans="1:19">
      <c r="A21" s="710" t="s">
        <v>717</v>
      </c>
      <c r="B21" s="1927" t="s">
        <v>2095</v>
      </c>
      <c r="C21" s="1928">
        <v>3</v>
      </c>
      <c r="D21" s="1928">
        <v>2</v>
      </c>
      <c r="E21" s="193">
        <v>1</v>
      </c>
      <c r="F21" s="692">
        <f t="shared" ref="F21:F22" si="3">H21/75/3</f>
        <v>2.7733333333333334</v>
      </c>
      <c r="G21" s="193">
        <v>1.3</v>
      </c>
      <c r="H21" s="1929">
        <f>'[4]Bieu 1a DH Chinh quy'!$D$13</f>
        <v>624</v>
      </c>
      <c r="I21" s="193">
        <f t="shared" si="0"/>
        <v>1248</v>
      </c>
      <c r="J21" s="1930">
        <f t="shared" si="1"/>
        <v>118.97600000000001</v>
      </c>
      <c r="K21" s="193"/>
      <c r="L21" s="193"/>
      <c r="M21" s="193"/>
      <c r="N21" s="193"/>
      <c r="O21" s="193"/>
      <c r="P21" s="193"/>
      <c r="Q21" s="193"/>
      <c r="R21" s="193"/>
      <c r="S21" s="1932"/>
    </row>
    <row r="22" spans="1:19">
      <c r="A22" s="710" t="s">
        <v>718</v>
      </c>
      <c r="B22" s="1927" t="s">
        <v>2096</v>
      </c>
      <c r="C22" s="1928">
        <v>3</v>
      </c>
      <c r="D22" s="1928">
        <v>2</v>
      </c>
      <c r="E22" s="193">
        <v>1</v>
      </c>
      <c r="F22" s="692">
        <f t="shared" si="3"/>
        <v>2.7733333333333334</v>
      </c>
      <c r="G22" s="193">
        <v>1.3</v>
      </c>
      <c r="H22" s="1929">
        <f>'[4]Bieu 1a DH Chinh quy'!$D$13</f>
        <v>624</v>
      </c>
      <c r="I22" s="193">
        <f t="shared" si="0"/>
        <v>1248</v>
      </c>
      <c r="J22" s="1930">
        <f t="shared" si="1"/>
        <v>118.97600000000001</v>
      </c>
      <c r="K22" s="193"/>
      <c r="L22" s="193"/>
      <c r="M22" s="193"/>
      <c r="N22" s="193"/>
      <c r="O22" s="193"/>
      <c r="P22" s="193"/>
      <c r="Q22" s="193"/>
      <c r="R22" s="193"/>
      <c r="S22" s="1932"/>
    </row>
    <row r="23" spans="1:19">
      <c r="A23" s="710" t="s">
        <v>721</v>
      </c>
      <c r="B23" s="1927" t="s">
        <v>2097</v>
      </c>
      <c r="C23" s="1928">
        <v>3</v>
      </c>
      <c r="D23" s="1928">
        <v>3</v>
      </c>
      <c r="E23" s="193">
        <v>1</v>
      </c>
      <c r="F23" s="692">
        <f t="shared" si="2"/>
        <v>8.32</v>
      </c>
      <c r="G23" s="193">
        <v>1.3</v>
      </c>
      <c r="H23" s="1929">
        <f>'[4]Bieu 1a DH Chinh quy'!$D$13</f>
        <v>624</v>
      </c>
      <c r="I23" s="193">
        <f t="shared" si="0"/>
        <v>1872</v>
      </c>
      <c r="J23" s="1930">
        <f t="shared" si="1"/>
        <v>535.39200000000005</v>
      </c>
      <c r="K23" s="193"/>
      <c r="L23" s="193"/>
      <c r="M23" s="193"/>
      <c r="N23" s="193"/>
      <c r="O23" s="193"/>
      <c r="P23" s="193"/>
      <c r="Q23" s="193"/>
      <c r="R23" s="193"/>
      <c r="S23" s="1932"/>
    </row>
    <row r="24" spans="1:19">
      <c r="A24" s="710" t="s">
        <v>722</v>
      </c>
      <c r="B24" s="1927" t="s">
        <v>2098</v>
      </c>
      <c r="C24" s="1928">
        <v>4</v>
      </c>
      <c r="D24" s="1928">
        <v>4</v>
      </c>
      <c r="E24" s="193">
        <v>1</v>
      </c>
      <c r="F24" s="692">
        <f t="shared" si="2"/>
        <v>5.84</v>
      </c>
      <c r="G24" s="193">
        <v>1.3</v>
      </c>
      <c r="H24" s="1929">
        <f>'[4]Bieu 1a DH Chinh quy'!$D$12</f>
        <v>438</v>
      </c>
      <c r="I24" s="193">
        <f t="shared" si="0"/>
        <v>1752</v>
      </c>
      <c r="J24" s="1930">
        <f t="shared" si="1"/>
        <v>501.072</v>
      </c>
      <c r="K24" s="193"/>
      <c r="L24" s="193"/>
      <c r="M24" s="193"/>
      <c r="N24" s="193"/>
      <c r="O24" s="193"/>
      <c r="P24" s="193"/>
      <c r="Q24" s="193"/>
      <c r="R24" s="193"/>
      <c r="S24" s="1932"/>
    </row>
    <row r="25" spans="1:19">
      <c r="A25" s="710" t="s">
        <v>723</v>
      </c>
      <c r="B25" s="1927" t="s">
        <v>2099</v>
      </c>
      <c r="C25" s="1928">
        <v>4</v>
      </c>
      <c r="D25" s="1928">
        <v>3</v>
      </c>
      <c r="E25" s="193">
        <v>1</v>
      </c>
      <c r="F25" s="692">
        <f t="shared" si="2"/>
        <v>5.84</v>
      </c>
      <c r="G25" s="193">
        <v>1.3</v>
      </c>
      <c r="H25" s="1929">
        <f>'[4]Bieu 1a DH Chinh quy'!$D$12</f>
        <v>438</v>
      </c>
      <c r="I25" s="193">
        <f t="shared" si="0"/>
        <v>1314</v>
      </c>
      <c r="J25" s="1930">
        <f t="shared" si="1"/>
        <v>375.80399999999997</v>
      </c>
      <c r="K25" s="193"/>
      <c r="L25" s="193"/>
      <c r="M25" s="193"/>
      <c r="N25" s="193"/>
      <c r="O25" s="193"/>
      <c r="P25" s="193"/>
      <c r="Q25" s="193"/>
      <c r="R25" s="193"/>
      <c r="S25" s="1932"/>
    </row>
    <row r="26" spans="1:19" ht="28.8">
      <c r="A26" s="710" t="s">
        <v>1770</v>
      </c>
      <c r="B26" s="1927" t="s">
        <v>2100</v>
      </c>
      <c r="C26" s="1928">
        <v>5</v>
      </c>
      <c r="D26" s="1928">
        <v>2</v>
      </c>
      <c r="E26" s="193">
        <v>1</v>
      </c>
      <c r="F26" s="692">
        <f>H26/75/3</f>
        <v>1.9466666666666665</v>
      </c>
      <c r="G26" s="193">
        <v>1.3</v>
      </c>
      <c r="H26" s="1929">
        <f>'[4]Bieu 1a DH Chinh quy'!$D$12</f>
        <v>438</v>
      </c>
      <c r="I26" s="193">
        <f t="shared" si="0"/>
        <v>876</v>
      </c>
      <c r="J26" s="1930">
        <f t="shared" si="1"/>
        <v>83.511999999999986</v>
      </c>
      <c r="K26" s="193"/>
      <c r="L26" s="193"/>
      <c r="M26" s="193"/>
      <c r="N26" s="193"/>
      <c r="O26" s="193"/>
      <c r="P26" s="193"/>
      <c r="Q26" s="193"/>
      <c r="R26" s="193"/>
      <c r="S26" s="1932"/>
    </row>
    <row r="27" spans="1:19">
      <c r="A27" s="710" t="s">
        <v>1772</v>
      </c>
      <c r="B27" s="1927" t="s">
        <v>2101</v>
      </c>
      <c r="C27" s="1928">
        <v>5</v>
      </c>
      <c r="D27" s="1928">
        <v>2</v>
      </c>
      <c r="E27" s="193">
        <v>1</v>
      </c>
      <c r="F27" s="692">
        <f>H27/75/3</f>
        <v>1.9466666666666665</v>
      </c>
      <c r="G27" s="193">
        <v>1.3</v>
      </c>
      <c r="H27" s="1929">
        <f>'[4]Bieu 1a DH Chinh quy'!$D$12</f>
        <v>438</v>
      </c>
      <c r="I27" s="193">
        <f t="shared" si="0"/>
        <v>876</v>
      </c>
      <c r="J27" s="1930">
        <f t="shared" si="1"/>
        <v>83.511999999999986</v>
      </c>
      <c r="K27" s="193"/>
      <c r="L27" s="193"/>
      <c r="M27" s="193"/>
      <c r="N27" s="193"/>
      <c r="O27" s="193"/>
      <c r="P27" s="193"/>
      <c r="Q27" s="193"/>
      <c r="R27" s="193"/>
      <c r="S27" s="1932"/>
    </row>
    <row r="28" spans="1:19" ht="28.8">
      <c r="A28" s="710" t="s">
        <v>1774</v>
      </c>
      <c r="B28" s="1927" t="s">
        <v>2102</v>
      </c>
      <c r="C28" s="1928">
        <v>5</v>
      </c>
      <c r="D28" s="1928">
        <v>3</v>
      </c>
      <c r="E28" s="193">
        <v>1</v>
      </c>
      <c r="F28" s="692">
        <f t="shared" si="2"/>
        <v>5.84</v>
      </c>
      <c r="G28" s="193">
        <v>1.3</v>
      </c>
      <c r="H28" s="1929">
        <f>'[4]Bieu 1a DH Chinh quy'!$D$12</f>
        <v>438</v>
      </c>
      <c r="I28" s="193">
        <f t="shared" si="0"/>
        <v>1314</v>
      </c>
      <c r="J28" s="1930">
        <f t="shared" si="1"/>
        <v>375.80399999999997</v>
      </c>
      <c r="K28" s="193"/>
      <c r="L28" s="193"/>
      <c r="M28" s="193"/>
      <c r="N28" s="193"/>
      <c r="O28" s="193"/>
      <c r="P28" s="193"/>
      <c r="Q28" s="193"/>
      <c r="R28" s="193"/>
      <c r="S28" s="1932"/>
    </row>
    <row r="29" spans="1:19">
      <c r="A29" s="710" t="s">
        <v>1776</v>
      </c>
      <c r="B29" s="1927" t="s">
        <v>2103</v>
      </c>
      <c r="C29" s="1928">
        <v>5</v>
      </c>
      <c r="D29" s="1928">
        <v>2</v>
      </c>
      <c r="E29" s="193">
        <v>1</v>
      </c>
      <c r="F29" s="692">
        <f>H29/75/3</f>
        <v>1.9466666666666665</v>
      </c>
      <c r="G29" s="193">
        <v>1.3</v>
      </c>
      <c r="H29" s="1929">
        <f>'[4]Bieu 1a DH Chinh quy'!$D$12</f>
        <v>438</v>
      </c>
      <c r="I29" s="193">
        <f t="shared" si="0"/>
        <v>876</v>
      </c>
      <c r="J29" s="1930">
        <f t="shared" si="1"/>
        <v>83.511999999999986</v>
      </c>
      <c r="K29" s="193"/>
      <c r="L29" s="193"/>
      <c r="M29" s="193"/>
      <c r="N29" s="193"/>
      <c r="O29" s="193"/>
      <c r="P29" s="193"/>
      <c r="Q29" s="193"/>
      <c r="R29" s="193"/>
      <c r="S29" s="1932"/>
    </row>
    <row r="30" spans="1:19" ht="28.8">
      <c r="A30" s="710" t="s">
        <v>1777</v>
      </c>
      <c r="B30" s="1927" t="s">
        <v>2104</v>
      </c>
      <c r="C30" s="1928">
        <v>5</v>
      </c>
      <c r="D30" s="1928">
        <v>5</v>
      </c>
      <c r="E30" s="193">
        <v>1</v>
      </c>
      <c r="F30" s="692">
        <f t="shared" si="2"/>
        <v>5.84</v>
      </c>
      <c r="G30" s="193">
        <v>1.3</v>
      </c>
      <c r="H30" s="1929">
        <f>'[4]Bieu 1a DH Chinh quy'!$D$12</f>
        <v>438</v>
      </c>
      <c r="I30" s="193">
        <f t="shared" si="0"/>
        <v>2190</v>
      </c>
      <c r="J30" s="1930">
        <f t="shared" si="1"/>
        <v>626.34</v>
      </c>
      <c r="K30" s="193"/>
      <c r="L30" s="193"/>
      <c r="M30" s="193"/>
      <c r="N30" s="193"/>
      <c r="O30" s="193"/>
      <c r="P30" s="193"/>
      <c r="Q30" s="193"/>
      <c r="R30" s="193"/>
      <c r="S30" s="1932"/>
    </row>
    <row r="31" spans="1:19" ht="28.8">
      <c r="A31" s="710" t="s">
        <v>1779</v>
      </c>
      <c r="B31" s="1927" t="s">
        <v>2105</v>
      </c>
      <c r="C31" s="1928">
        <v>5</v>
      </c>
      <c r="D31" s="1928">
        <v>3</v>
      </c>
      <c r="E31" s="193">
        <v>1</v>
      </c>
      <c r="F31" s="692">
        <f t="shared" si="2"/>
        <v>5.84</v>
      </c>
      <c r="G31" s="193">
        <v>1.3</v>
      </c>
      <c r="H31" s="1929">
        <f>'[4]Bieu 1a DH Chinh quy'!$D$12</f>
        <v>438</v>
      </c>
      <c r="I31" s="193">
        <f t="shared" si="0"/>
        <v>1314</v>
      </c>
      <c r="J31" s="1930">
        <f t="shared" si="1"/>
        <v>375.80399999999997</v>
      </c>
      <c r="K31" s="193"/>
      <c r="L31" s="193"/>
      <c r="M31" s="193"/>
      <c r="N31" s="193"/>
      <c r="O31" s="193"/>
      <c r="P31" s="193"/>
      <c r="Q31" s="193"/>
      <c r="R31" s="193"/>
      <c r="S31" s="1932"/>
    </row>
    <row r="32" spans="1:19" ht="28.8">
      <c r="A32" s="710" t="s">
        <v>1781</v>
      </c>
      <c r="B32" s="1927" t="s">
        <v>2106</v>
      </c>
      <c r="C32" s="1928">
        <v>6</v>
      </c>
      <c r="D32" s="1928">
        <v>5</v>
      </c>
      <c r="E32" s="193">
        <v>1</v>
      </c>
      <c r="F32" s="692">
        <f>H32/75</f>
        <v>3.28</v>
      </c>
      <c r="G32" s="193">
        <v>1.3</v>
      </c>
      <c r="H32" s="1929">
        <f>'[4]Bieu 1a DH Chinh quy'!$D$11</f>
        <v>246</v>
      </c>
      <c r="I32" s="193">
        <f t="shared" si="0"/>
        <v>1230</v>
      </c>
      <c r="J32" s="1930">
        <f t="shared" si="1"/>
        <v>351.78000000000003</v>
      </c>
      <c r="K32" s="193"/>
      <c r="L32" s="193"/>
      <c r="M32" s="193"/>
      <c r="N32" s="193"/>
      <c r="O32" s="193"/>
      <c r="P32" s="193"/>
      <c r="Q32" s="193"/>
      <c r="R32" s="193"/>
      <c r="S32" s="1932"/>
    </row>
    <row r="33" spans="1:19">
      <c r="A33" s="710" t="s">
        <v>1783</v>
      </c>
      <c r="B33" s="1927" t="s">
        <v>2107</v>
      </c>
      <c r="C33" s="1928">
        <v>6</v>
      </c>
      <c r="D33" s="1928">
        <v>5</v>
      </c>
      <c r="E33" s="193">
        <v>1</v>
      </c>
      <c r="F33" s="692">
        <f t="shared" ref="F33:F44" si="4">H33/75</f>
        <v>3.28</v>
      </c>
      <c r="G33" s="193">
        <v>1.3</v>
      </c>
      <c r="H33" s="1929">
        <f>'[4]Bieu 1a DH Chinh quy'!$D$11</f>
        <v>246</v>
      </c>
      <c r="I33" s="193">
        <f t="shared" si="0"/>
        <v>1230</v>
      </c>
      <c r="J33" s="1930">
        <f t="shared" si="1"/>
        <v>351.78000000000003</v>
      </c>
      <c r="K33" s="193"/>
      <c r="L33" s="193"/>
      <c r="M33" s="193"/>
      <c r="N33" s="193"/>
      <c r="O33" s="193"/>
      <c r="P33" s="193"/>
      <c r="Q33" s="193"/>
      <c r="R33" s="193"/>
      <c r="S33" s="1932"/>
    </row>
    <row r="34" spans="1:19" ht="28.8">
      <c r="A34" s="710" t="s">
        <v>1785</v>
      </c>
      <c r="B34" s="1927" t="s">
        <v>2108</v>
      </c>
      <c r="C34" s="1928">
        <v>6</v>
      </c>
      <c r="D34" s="1928">
        <v>5</v>
      </c>
      <c r="E34" s="193">
        <v>1</v>
      </c>
      <c r="F34" s="692">
        <f t="shared" si="4"/>
        <v>3.28</v>
      </c>
      <c r="G34" s="193">
        <v>1.3</v>
      </c>
      <c r="H34" s="1929">
        <f>'[4]Bieu 1a DH Chinh quy'!$D$11</f>
        <v>246</v>
      </c>
      <c r="I34" s="193">
        <f t="shared" si="0"/>
        <v>1230</v>
      </c>
      <c r="J34" s="1930">
        <f t="shared" si="1"/>
        <v>351.78000000000003</v>
      </c>
      <c r="K34" s="193"/>
      <c r="L34" s="193"/>
      <c r="M34" s="193"/>
      <c r="N34" s="193"/>
      <c r="O34" s="193"/>
      <c r="P34" s="193"/>
      <c r="Q34" s="193"/>
      <c r="R34" s="193"/>
      <c r="S34" s="1932"/>
    </row>
    <row r="35" spans="1:19" ht="28.8">
      <c r="A35" s="710" t="s">
        <v>1787</v>
      </c>
      <c r="B35" s="1927" t="s">
        <v>2109</v>
      </c>
      <c r="C35" s="1928">
        <v>6</v>
      </c>
      <c r="D35" s="1928">
        <v>2</v>
      </c>
      <c r="E35" s="193">
        <v>1.3</v>
      </c>
      <c r="F35" s="692">
        <f>H35/24</f>
        <v>10.25</v>
      </c>
      <c r="G35" s="193">
        <v>1</v>
      </c>
      <c r="H35" s="1929">
        <f>'[4]Bieu 1a DH Chinh quy'!$D$11</f>
        <v>246</v>
      </c>
      <c r="I35" s="193">
        <f t="shared" si="0"/>
        <v>639.6</v>
      </c>
      <c r="J35" s="1930">
        <f>D35*F35*G35*15</f>
        <v>307.5</v>
      </c>
      <c r="K35" s="193"/>
      <c r="L35" s="193"/>
      <c r="M35" s="193"/>
      <c r="N35" s="193"/>
      <c r="O35" s="193"/>
      <c r="P35" s="193"/>
      <c r="Q35" s="193"/>
      <c r="R35" s="193"/>
      <c r="S35" s="1932"/>
    </row>
    <row r="36" spans="1:19" ht="43.2">
      <c r="A36" s="710" t="s">
        <v>1788</v>
      </c>
      <c r="B36" s="1927" t="s">
        <v>2110</v>
      </c>
      <c r="C36" s="1928">
        <v>7</v>
      </c>
      <c r="D36" s="1928">
        <v>4</v>
      </c>
      <c r="E36" s="193">
        <v>1</v>
      </c>
      <c r="F36" s="692">
        <f>H36/75/5</f>
        <v>0.65599999999999992</v>
      </c>
      <c r="G36" s="193">
        <v>1.3</v>
      </c>
      <c r="H36" s="1929">
        <f>'[4]Bieu 1a DH Chinh quy'!$D$11</f>
        <v>246</v>
      </c>
      <c r="I36" s="193">
        <f t="shared" si="0"/>
        <v>984</v>
      </c>
      <c r="J36" s="1930">
        <f t="shared" si="1"/>
        <v>56.28479999999999</v>
      </c>
      <c r="K36" s="193"/>
      <c r="L36" s="193"/>
      <c r="M36" s="193"/>
      <c r="N36" s="193"/>
      <c r="O36" s="193"/>
      <c r="P36" s="193"/>
      <c r="Q36" s="193"/>
      <c r="R36" s="193"/>
      <c r="S36" s="1932"/>
    </row>
    <row r="37" spans="1:19" ht="43.2">
      <c r="A37" s="710" t="s">
        <v>1789</v>
      </c>
      <c r="B37" s="1927" t="s">
        <v>2111</v>
      </c>
      <c r="C37" s="1928">
        <v>7</v>
      </c>
      <c r="D37" s="1928">
        <v>4</v>
      </c>
      <c r="E37" s="193">
        <v>1</v>
      </c>
      <c r="F37" s="692">
        <f t="shared" ref="F37:F40" si="5">H37/75/5</f>
        <v>0.65599999999999992</v>
      </c>
      <c r="G37" s="193">
        <v>1.3</v>
      </c>
      <c r="H37" s="1929">
        <f>'[4]Bieu 1a DH Chinh quy'!$D$11</f>
        <v>246</v>
      </c>
      <c r="I37" s="193">
        <f t="shared" si="0"/>
        <v>984</v>
      </c>
      <c r="J37" s="1930">
        <f t="shared" si="1"/>
        <v>56.28479999999999</v>
      </c>
      <c r="K37" s="193"/>
      <c r="L37" s="193"/>
      <c r="M37" s="193"/>
      <c r="N37" s="193"/>
      <c r="O37" s="193"/>
      <c r="P37" s="193"/>
      <c r="Q37" s="193"/>
      <c r="R37" s="193"/>
      <c r="S37" s="1932"/>
    </row>
    <row r="38" spans="1:19" ht="43.2">
      <c r="A38" s="710" t="s">
        <v>1792</v>
      </c>
      <c r="B38" s="1927" t="s">
        <v>2112</v>
      </c>
      <c r="C38" s="1928">
        <v>7</v>
      </c>
      <c r="D38" s="1928">
        <v>4</v>
      </c>
      <c r="E38" s="193">
        <v>1</v>
      </c>
      <c r="F38" s="692">
        <f t="shared" si="5"/>
        <v>0.65599999999999992</v>
      </c>
      <c r="G38" s="193">
        <v>1.3</v>
      </c>
      <c r="H38" s="1929">
        <f>'[4]Bieu 1a DH Chinh quy'!$D$11</f>
        <v>246</v>
      </c>
      <c r="I38" s="193">
        <f t="shared" si="0"/>
        <v>984</v>
      </c>
      <c r="J38" s="1930">
        <f t="shared" si="1"/>
        <v>56.28479999999999</v>
      </c>
      <c r="K38" s="193"/>
      <c r="L38" s="193"/>
      <c r="M38" s="193"/>
      <c r="N38" s="193"/>
      <c r="O38" s="193"/>
      <c r="P38" s="193"/>
      <c r="Q38" s="193"/>
      <c r="R38" s="193"/>
      <c r="S38" s="1932"/>
    </row>
    <row r="39" spans="1:19" ht="43.2">
      <c r="A39" s="710" t="s">
        <v>1794</v>
      </c>
      <c r="B39" s="1927" t="s">
        <v>2113</v>
      </c>
      <c r="C39" s="1928">
        <v>7</v>
      </c>
      <c r="D39" s="1928">
        <v>4</v>
      </c>
      <c r="E39" s="193">
        <v>1</v>
      </c>
      <c r="F39" s="692">
        <f t="shared" si="5"/>
        <v>0.65599999999999992</v>
      </c>
      <c r="G39" s="193">
        <v>1.3</v>
      </c>
      <c r="H39" s="1929">
        <f>'[4]Bieu 1a DH Chinh quy'!$D$11</f>
        <v>246</v>
      </c>
      <c r="I39" s="193">
        <f t="shared" si="0"/>
        <v>984</v>
      </c>
      <c r="J39" s="1930">
        <f t="shared" si="1"/>
        <v>56.28479999999999</v>
      </c>
      <c r="K39" s="193"/>
      <c r="L39" s="193"/>
      <c r="M39" s="193"/>
      <c r="N39" s="193"/>
      <c r="O39" s="193"/>
      <c r="P39" s="193"/>
      <c r="Q39" s="193"/>
      <c r="R39" s="193"/>
      <c r="S39" s="1932"/>
    </row>
    <row r="40" spans="1:19" ht="28.8">
      <c r="A40" s="710" t="s">
        <v>1796</v>
      </c>
      <c r="B40" s="1927" t="s">
        <v>2114</v>
      </c>
      <c r="C40" s="1928">
        <v>7</v>
      </c>
      <c r="D40" s="1928">
        <v>4</v>
      </c>
      <c r="E40" s="193">
        <v>1</v>
      </c>
      <c r="F40" s="692">
        <f t="shared" si="5"/>
        <v>0.65599999999999992</v>
      </c>
      <c r="G40" s="193">
        <v>1.3</v>
      </c>
      <c r="H40" s="1929">
        <f>'[4]Bieu 1a DH Chinh quy'!$D$11</f>
        <v>246</v>
      </c>
      <c r="I40" s="193">
        <f t="shared" si="0"/>
        <v>984</v>
      </c>
      <c r="J40" s="1930">
        <f t="shared" si="1"/>
        <v>56.28479999999999</v>
      </c>
      <c r="K40" s="193"/>
      <c r="L40" s="193"/>
      <c r="M40" s="193"/>
      <c r="N40" s="193"/>
      <c r="O40" s="193"/>
      <c r="P40" s="193"/>
      <c r="Q40" s="193"/>
      <c r="R40" s="193"/>
      <c r="S40" s="1932"/>
    </row>
    <row r="41" spans="1:19" ht="28.8">
      <c r="A41" s="710" t="s">
        <v>1798</v>
      </c>
      <c r="B41" s="1927" t="s">
        <v>2115</v>
      </c>
      <c r="C41" s="1928">
        <v>7</v>
      </c>
      <c r="D41" s="1928">
        <v>3</v>
      </c>
      <c r="E41" s="193">
        <v>1</v>
      </c>
      <c r="F41" s="692">
        <f t="shared" si="4"/>
        <v>3.28</v>
      </c>
      <c r="G41" s="193">
        <v>1.3</v>
      </c>
      <c r="H41" s="1929">
        <f>'[4]Bieu 1a DH Chinh quy'!$D$11</f>
        <v>246</v>
      </c>
      <c r="I41" s="193">
        <f t="shared" si="0"/>
        <v>738</v>
      </c>
      <c r="J41" s="1930">
        <f t="shared" si="1"/>
        <v>211.06799999999998</v>
      </c>
      <c r="K41" s="193"/>
      <c r="L41" s="193"/>
      <c r="M41" s="193"/>
      <c r="N41" s="193"/>
      <c r="O41" s="193"/>
      <c r="P41" s="193"/>
      <c r="Q41" s="193"/>
      <c r="R41" s="193"/>
      <c r="S41" s="1932"/>
    </row>
    <row r="42" spans="1:19" ht="28.8">
      <c r="A42" s="710" t="s">
        <v>1800</v>
      </c>
      <c r="B42" s="1927" t="s">
        <v>2116</v>
      </c>
      <c r="C42" s="1928">
        <v>7</v>
      </c>
      <c r="D42" s="1928">
        <v>5</v>
      </c>
      <c r="E42" s="193">
        <v>1</v>
      </c>
      <c r="F42" s="692">
        <f t="shared" si="4"/>
        <v>3.28</v>
      </c>
      <c r="G42" s="193">
        <v>1.3</v>
      </c>
      <c r="H42" s="1929">
        <f>'[4]Bieu 1a DH Chinh quy'!$D$11</f>
        <v>246</v>
      </c>
      <c r="I42" s="193">
        <f t="shared" si="0"/>
        <v>1230</v>
      </c>
      <c r="J42" s="1930">
        <f t="shared" si="1"/>
        <v>351.78000000000003</v>
      </c>
      <c r="K42" s="193"/>
      <c r="L42" s="193"/>
      <c r="M42" s="193"/>
      <c r="N42" s="193"/>
      <c r="O42" s="193"/>
      <c r="P42" s="193"/>
      <c r="Q42" s="193"/>
      <c r="R42" s="193"/>
      <c r="S42" s="1932"/>
    </row>
    <row r="43" spans="1:19" ht="28.8">
      <c r="A43" s="710" t="s">
        <v>1802</v>
      </c>
      <c r="B43" s="1927" t="s">
        <v>2117</v>
      </c>
      <c r="C43" s="1928">
        <v>7</v>
      </c>
      <c r="D43" s="1928">
        <v>2</v>
      </c>
      <c r="E43" s="193">
        <v>1</v>
      </c>
      <c r="F43" s="692">
        <f t="shared" si="4"/>
        <v>3.28</v>
      </c>
      <c r="G43" s="193">
        <v>1.3</v>
      </c>
      <c r="H43" s="1929">
        <f>'[4]Bieu 1a DH Chinh quy'!$D$11</f>
        <v>246</v>
      </c>
      <c r="I43" s="193">
        <f t="shared" si="0"/>
        <v>492</v>
      </c>
      <c r="J43" s="1930">
        <f t="shared" si="1"/>
        <v>140.71200000000002</v>
      </c>
      <c r="K43" s="193"/>
      <c r="L43" s="193"/>
      <c r="M43" s="193"/>
      <c r="N43" s="193"/>
      <c r="O43" s="193"/>
      <c r="P43" s="193"/>
      <c r="Q43" s="193"/>
      <c r="R43" s="193"/>
      <c r="S43" s="1932"/>
    </row>
    <row r="44" spans="1:19" ht="28.8">
      <c r="A44" s="710" t="s">
        <v>1803</v>
      </c>
      <c r="B44" s="1927" t="s">
        <v>2118</v>
      </c>
      <c r="C44" s="1928">
        <v>7</v>
      </c>
      <c r="D44" s="1928">
        <v>3</v>
      </c>
      <c r="E44" s="193">
        <v>1</v>
      </c>
      <c r="F44" s="692">
        <f t="shared" si="4"/>
        <v>3.28</v>
      </c>
      <c r="G44" s="193">
        <v>1.3</v>
      </c>
      <c r="H44" s="1929">
        <f>'[4]Bieu 1a DH Chinh quy'!$D$11</f>
        <v>246</v>
      </c>
      <c r="I44" s="193">
        <f t="shared" si="0"/>
        <v>738</v>
      </c>
      <c r="J44" s="1930">
        <f t="shared" si="1"/>
        <v>211.06799999999998</v>
      </c>
      <c r="K44" s="193"/>
      <c r="L44" s="193"/>
      <c r="M44" s="193"/>
      <c r="N44" s="193"/>
      <c r="O44" s="193"/>
      <c r="P44" s="193"/>
      <c r="Q44" s="193"/>
      <c r="R44" s="193"/>
      <c r="S44" s="1932"/>
    </row>
    <row r="45" spans="1:19" ht="26.4">
      <c r="A45" s="1933" t="s">
        <v>258</v>
      </c>
      <c r="B45" s="1934" t="s">
        <v>259</v>
      </c>
      <c r="C45" s="1934"/>
      <c r="D45" s="1935">
        <f>SUM(D46:D50)</f>
        <v>5</v>
      </c>
      <c r="E45" s="1935"/>
      <c r="F45" s="1935">
        <f t="shared" ref="F45:J45" si="6">SUM(F46:F50)</f>
        <v>9</v>
      </c>
      <c r="G45" s="1935"/>
      <c r="H45" s="1935">
        <f t="shared" si="6"/>
        <v>171</v>
      </c>
      <c r="I45" s="1935">
        <f t="shared" si="6"/>
        <v>1197</v>
      </c>
      <c r="J45" s="1935">
        <f t="shared" si="6"/>
        <v>742.5</v>
      </c>
      <c r="K45" s="1936"/>
      <c r="L45" s="1936"/>
      <c r="M45" s="1936"/>
      <c r="N45" s="1936"/>
      <c r="O45" s="1936"/>
      <c r="P45" s="1936"/>
      <c r="Q45" s="1936"/>
      <c r="R45" s="1936"/>
      <c r="S45" s="1937"/>
    </row>
    <row r="46" spans="1:19">
      <c r="A46" s="692" t="s">
        <v>260</v>
      </c>
      <c r="B46" s="1938" t="s">
        <v>1851</v>
      </c>
      <c r="C46" s="1938"/>
      <c r="D46" s="481"/>
      <c r="E46" s="481"/>
      <c r="F46" s="481"/>
      <c r="G46" s="193"/>
      <c r="H46" s="193"/>
      <c r="I46" s="193"/>
      <c r="J46" s="193"/>
      <c r="K46" s="193"/>
      <c r="L46" s="193"/>
      <c r="M46" s="193"/>
      <c r="N46" s="193"/>
      <c r="O46" s="193"/>
      <c r="P46" s="193"/>
      <c r="Q46" s="193"/>
      <c r="R46" s="193"/>
      <c r="S46" s="1932"/>
    </row>
    <row r="47" spans="1:19">
      <c r="A47" s="692" t="s">
        <v>261</v>
      </c>
      <c r="B47" s="1938" t="s">
        <v>1852</v>
      </c>
      <c r="C47" s="1938"/>
      <c r="D47" s="481"/>
      <c r="E47" s="481"/>
      <c r="F47" s="481"/>
      <c r="G47" s="193"/>
      <c r="H47" s="193"/>
      <c r="I47" s="193"/>
      <c r="J47" s="193"/>
      <c r="K47" s="193"/>
      <c r="L47" s="193"/>
      <c r="M47" s="193"/>
      <c r="N47" s="193"/>
      <c r="O47" s="193"/>
      <c r="P47" s="193"/>
      <c r="Q47" s="193"/>
      <c r="R47" s="193"/>
      <c r="S47" s="1932"/>
    </row>
    <row r="48" spans="1:19">
      <c r="A48" s="692" t="s">
        <v>262</v>
      </c>
      <c r="B48" s="1938" t="s">
        <v>1853</v>
      </c>
      <c r="C48" s="1938"/>
      <c r="D48" s="481"/>
      <c r="E48" s="481"/>
      <c r="F48" s="481"/>
      <c r="G48" s="193"/>
      <c r="H48" s="193"/>
      <c r="I48" s="193"/>
      <c r="J48" s="193"/>
      <c r="K48" s="193"/>
      <c r="L48" s="193"/>
      <c r="M48" s="193"/>
      <c r="N48" s="193"/>
      <c r="O48" s="193"/>
      <c r="P48" s="193"/>
      <c r="Q48" s="193"/>
      <c r="R48" s="193"/>
      <c r="S48" s="1932"/>
    </row>
    <row r="49" spans="1:19">
      <c r="A49" s="1939" t="s">
        <v>263</v>
      </c>
      <c r="B49" s="1940" t="s">
        <v>1854</v>
      </c>
      <c r="C49" s="1940"/>
      <c r="D49" s="1941">
        <v>5</v>
      </c>
      <c r="E49" s="1941">
        <v>1.4</v>
      </c>
      <c r="F49" s="1941">
        <v>9</v>
      </c>
      <c r="G49" s="1941">
        <v>1</v>
      </c>
      <c r="H49" s="1941">
        <v>171</v>
      </c>
      <c r="I49" s="1941">
        <f t="shared" ref="I49" si="7">D49*E49*H49</f>
        <v>1197</v>
      </c>
      <c r="J49" s="1941">
        <f t="shared" ref="J49" si="8">D49*F49*G49*16.5</f>
        <v>742.5</v>
      </c>
      <c r="K49" s="1941"/>
      <c r="L49" s="1941"/>
      <c r="M49" s="1941"/>
      <c r="N49" s="1941"/>
      <c r="O49" s="1941"/>
      <c r="P49" s="1941"/>
      <c r="Q49" s="1941"/>
      <c r="R49" s="1941"/>
      <c r="S49" s="1942"/>
    </row>
    <row r="50" spans="1:19">
      <c r="A50" s="692" t="s">
        <v>264</v>
      </c>
      <c r="B50" s="1938" t="s">
        <v>1855</v>
      </c>
      <c r="C50" s="1938"/>
      <c r="D50" s="481"/>
      <c r="E50" s="481"/>
      <c r="F50" s="481"/>
      <c r="G50" s="193"/>
      <c r="H50" s="481"/>
      <c r="I50" s="481"/>
      <c r="J50" s="481"/>
      <c r="K50" s="193"/>
      <c r="L50" s="193"/>
      <c r="M50" s="193"/>
      <c r="N50" s="193"/>
      <c r="O50" s="193"/>
      <c r="P50" s="193"/>
      <c r="Q50" s="193"/>
      <c r="R50" s="193"/>
      <c r="S50" s="1932"/>
    </row>
    <row r="51" spans="1:19">
      <c r="A51" s="678">
        <v>2</v>
      </c>
      <c r="B51" s="676" t="s">
        <v>265</v>
      </c>
      <c r="C51" s="676"/>
      <c r="D51" s="481"/>
      <c r="E51" s="481"/>
      <c r="F51" s="481"/>
      <c r="G51" s="193"/>
      <c r="H51" s="481"/>
      <c r="I51" s="481"/>
      <c r="J51" s="481"/>
      <c r="K51" s="193"/>
      <c r="L51" s="193"/>
      <c r="M51" s="193"/>
      <c r="N51" s="193"/>
      <c r="O51" s="193"/>
      <c r="P51" s="193"/>
      <c r="Q51" s="193"/>
      <c r="R51" s="193"/>
      <c r="S51" s="1932"/>
    </row>
    <row r="52" spans="1:19">
      <c r="A52" s="1922" t="s">
        <v>249</v>
      </c>
      <c r="B52" s="1923" t="s">
        <v>266</v>
      </c>
      <c r="C52" s="1923"/>
      <c r="D52" s="1935">
        <f>SUM(D53:D60)</f>
        <v>33</v>
      </c>
      <c r="E52" s="1935"/>
      <c r="F52" s="1935">
        <f>SUM(F53:F60)</f>
        <v>93</v>
      </c>
      <c r="G52" s="1935"/>
      <c r="H52" s="1935">
        <f>SUM(H53:H60)</f>
        <v>91</v>
      </c>
      <c r="I52" s="1935">
        <f>SUM(I53:I60)</f>
        <v>825</v>
      </c>
      <c r="J52" s="1935">
        <f>SUM(J53:J60)</f>
        <v>1748.7</v>
      </c>
      <c r="K52" s="1936"/>
      <c r="L52" s="1936"/>
      <c r="M52" s="1936"/>
      <c r="N52" s="1936"/>
      <c r="O52" s="1936"/>
      <c r="P52" s="1936"/>
      <c r="Q52" s="1936"/>
      <c r="R52" s="1936"/>
      <c r="S52" s="1937"/>
    </row>
    <row r="53" spans="1:19" ht="26.4">
      <c r="A53" s="710" t="s">
        <v>251</v>
      </c>
      <c r="B53" s="483" t="s">
        <v>2119</v>
      </c>
      <c r="C53" s="483"/>
      <c r="D53" s="193">
        <v>3</v>
      </c>
      <c r="E53" s="193">
        <v>1</v>
      </c>
      <c r="F53" s="193">
        <v>3</v>
      </c>
      <c r="G53" s="193">
        <f t="shared" ref="G53:G60" si="9">IF(H53&gt;70,"1.3",IF(H53&gt;120,"1.5",1))</f>
        <v>1</v>
      </c>
      <c r="H53" s="193">
        <v>15</v>
      </c>
      <c r="I53" s="193">
        <f t="shared" ref="I53:I58" si="10">D53*F53*H53</f>
        <v>135</v>
      </c>
      <c r="J53" s="477">
        <f t="shared" ref="J53:J58" si="11">D53*F53*16.5*0.7</f>
        <v>103.94999999999999</v>
      </c>
      <c r="K53" s="193"/>
      <c r="L53" s="193"/>
      <c r="M53" s="193"/>
      <c r="N53" s="193"/>
      <c r="O53" s="193"/>
      <c r="P53" s="193"/>
      <c r="Q53" s="193"/>
      <c r="R53" s="193"/>
      <c r="S53" s="1932"/>
    </row>
    <row r="54" spans="1:19" ht="26.4">
      <c r="A54" s="710" t="s">
        <v>253</v>
      </c>
      <c r="B54" s="483" t="s">
        <v>2120</v>
      </c>
      <c r="C54" s="483"/>
      <c r="D54" s="193">
        <v>3</v>
      </c>
      <c r="E54" s="193">
        <v>1</v>
      </c>
      <c r="F54" s="193">
        <v>3</v>
      </c>
      <c r="G54" s="193">
        <f t="shared" si="9"/>
        <v>1</v>
      </c>
      <c r="H54" s="193">
        <v>15</v>
      </c>
      <c r="I54" s="193">
        <f t="shared" si="10"/>
        <v>135</v>
      </c>
      <c r="J54" s="477">
        <f t="shared" si="11"/>
        <v>103.94999999999999</v>
      </c>
      <c r="K54" s="193"/>
      <c r="L54" s="193"/>
      <c r="M54" s="193"/>
      <c r="N54" s="193"/>
      <c r="O54" s="193"/>
      <c r="P54" s="193"/>
      <c r="Q54" s="193"/>
      <c r="R54" s="193"/>
      <c r="S54" s="1932"/>
    </row>
    <row r="55" spans="1:19" ht="26.4">
      <c r="A55" s="710" t="s">
        <v>254</v>
      </c>
      <c r="B55" s="483" t="s">
        <v>2121</v>
      </c>
      <c r="C55" s="483"/>
      <c r="D55" s="193">
        <v>3</v>
      </c>
      <c r="E55" s="193">
        <v>1</v>
      </c>
      <c r="F55" s="193">
        <v>3</v>
      </c>
      <c r="G55" s="193">
        <f t="shared" si="9"/>
        <v>1</v>
      </c>
      <c r="H55" s="193">
        <v>15</v>
      </c>
      <c r="I55" s="193">
        <f t="shared" si="10"/>
        <v>135</v>
      </c>
      <c r="J55" s="477">
        <f t="shared" si="11"/>
        <v>103.94999999999999</v>
      </c>
      <c r="K55" s="193"/>
      <c r="L55" s="193"/>
      <c r="M55" s="193"/>
      <c r="N55" s="193"/>
      <c r="O55" s="193"/>
      <c r="P55" s="193"/>
      <c r="Q55" s="193"/>
      <c r="R55" s="193"/>
      <c r="S55" s="1932"/>
    </row>
    <row r="56" spans="1:19" ht="39.6">
      <c r="A56" s="710" t="s">
        <v>255</v>
      </c>
      <c r="B56" s="483" t="s">
        <v>2122</v>
      </c>
      <c r="C56" s="483"/>
      <c r="D56" s="193">
        <v>3</v>
      </c>
      <c r="E56" s="193">
        <v>1</v>
      </c>
      <c r="F56" s="193">
        <v>3</v>
      </c>
      <c r="G56" s="193">
        <f t="shared" si="9"/>
        <v>1</v>
      </c>
      <c r="H56" s="193">
        <v>15</v>
      </c>
      <c r="I56" s="193">
        <f t="shared" si="10"/>
        <v>135</v>
      </c>
      <c r="J56" s="477">
        <f t="shared" si="11"/>
        <v>103.94999999999999</v>
      </c>
      <c r="K56" s="193"/>
      <c r="L56" s="193"/>
      <c r="M56" s="193"/>
      <c r="N56" s="193"/>
      <c r="O56" s="193"/>
      <c r="P56" s="193"/>
      <c r="Q56" s="193"/>
      <c r="R56" s="193"/>
      <c r="S56" s="1932"/>
    </row>
    <row r="57" spans="1:19" ht="26.4">
      <c r="A57" s="710" t="s">
        <v>256</v>
      </c>
      <c r="B57" s="1943" t="s">
        <v>2123</v>
      </c>
      <c r="C57" s="1943"/>
      <c r="D57" s="193">
        <v>3</v>
      </c>
      <c r="E57" s="193">
        <v>1</v>
      </c>
      <c r="F57" s="193">
        <v>3</v>
      </c>
      <c r="G57" s="193">
        <f t="shared" si="9"/>
        <v>1</v>
      </c>
      <c r="H57" s="193">
        <v>15</v>
      </c>
      <c r="I57" s="193">
        <f t="shared" si="10"/>
        <v>135</v>
      </c>
      <c r="J57" s="477">
        <f t="shared" si="11"/>
        <v>103.94999999999999</v>
      </c>
      <c r="K57" s="193"/>
      <c r="L57" s="193"/>
      <c r="M57" s="193"/>
      <c r="N57" s="193"/>
      <c r="O57" s="193"/>
      <c r="P57" s="193"/>
      <c r="Q57" s="193"/>
      <c r="R57" s="193"/>
      <c r="S57" s="1932"/>
    </row>
    <row r="58" spans="1:19" ht="26.4">
      <c r="A58" s="710" t="s">
        <v>257</v>
      </c>
      <c r="B58" s="1943" t="s">
        <v>2117</v>
      </c>
      <c r="C58" s="1943"/>
      <c r="D58" s="193">
        <v>3</v>
      </c>
      <c r="E58" s="193">
        <v>1</v>
      </c>
      <c r="F58" s="193">
        <v>3</v>
      </c>
      <c r="G58" s="193">
        <f t="shared" si="9"/>
        <v>1</v>
      </c>
      <c r="H58" s="193">
        <v>15</v>
      </c>
      <c r="I58" s="193">
        <f t="shared" si="10"/>
        <v>135</v>
      </c>
      <c r="J58" s="477">
        <f t="shared" si="11"/>
        <v>103.94999999999999</v>
      </c>
      <c r="K58" s="193"/>
      <c r="L58" s="193"/>
      <c r="M58" s="193"/>
      <c r="N58" s="193"/>
      <c r="O58" s="193"/>
      <c r="P58" s="193"/>
      <c r="Q58" s="193"/>
      <c r="R58" s="193"/>
      <c r="S58" s="1932"/>
    </row>
    <row r="59" spans="1:19">
      <c r="A59" s="684" t="s">
        <v>258</v>
      </c>
      <c r="B59" s="1944" t="s">
        <v>267</v>
      </c>
      <c r="C59" s="1944"/>
      <c r="D59" s="1932"/>
      <c r="E59" s="1932"/>
      <c r="F59" s="1932"/>
      <c r="G59" s="193"/>
      <c r="H59" s="1932"/>
      <c r="I59" s="1932"/>
      <c r="J59" s="193"/>
      <c r="K59" s="193"/>
      <c r="L59" s="193"/>
      <c r="M59" s="193"/>
      <c r="N59" s="193"/>
      <c r="O59" s="193"/>
      <c r="P59" s="193"/>
      <c r="Q59" s="193"/>
      <c r="R59" s="193"/>
      <c r="S59" s="1932"/>
    </row>
    <row r="60" spans="1:19" ht="26.4">
      <c r="A60" s="1939"/>
      <c r="B60" s="1945" t="s">
        <v>2124</v>
      </c>
      <c r="C60" s="1945"/>
      <c r="D60" s="1941">
        <v>15</v>
      </c>
      <c r="E60" s="1941">
        <v>1</v>
      </c>
      <c r="F60" s="1941">
        <v>75</v>
      </c>
      <c r="G60" s="1941">
        <f t="shared" si="9"/>
        <v>1</v>
      </c>
      <c r="H60" s="1941">
        <v>1</v>
      </c>
      <c r="I60" s="1941">
        <f>D60*E60*H60</f>
        <v>15</v>
      </c>
      <c r="J60" s="1946">
        <f>D60*F60*G60</f>
        <v>1125</v>
      </c>
      <c r="K60" s="1941"/>
      <c r="L60" s="1941"/>
      <c r="M60" s="1941"/>
      <c r="N60" s="1941"/>
      <c r="O60" s="1941"/>
      <c r="P60" s="1941"/>
      <c r="Q60" s="1941"/>
      <c r="R60" s="1941"/>
      <c r="S60" s="1947"/>
    </row>
    <row r="61" spans="1:19">
      <c r="A61" s="678">
        <v>3</v>
      </c>
      <c r="B61" s="676" t="s">
        <v>268</v>
      </c>
      <c r="C61" s="676"/>
      <c r="D61" s="1932"/>
      <c r="E61" s="1932"/>
      <c r="F61" s="1932"/>
      <c r="G61" s="193"/>
      <c r="H61" s="1932"/>
      <c r="I61" s="1932"/>
      <c r="J61" s="193"/>
      <c r="K61" s="193"/>
      <c r="L61" s="193"/>
      <c r="M61" s="193"/>
      <c r="N61" s="193"/>
      <c r="O61" s="193"/>
      <c r="P61" s="193"/>
      <c r="Q61" s="193"/>
      <c r="R61" s="193"/>
      <c r="S61" s="196"/>
    </row>
    <row r="62" spans="1:19">
      <c r="A62" s="311" t="s">
        <v>249</v>
      </c>
      <c r="B62" s="479" t="s">
        <v>269</v>
      </c>
      <c r="C62" s="479"/>
      <c r="D62" s="1932"/>
      <c r="E62" s="1932"/>
      <c r="F62" s="1932"/>
      <c r="G62" s="193"/>
      <c r="H62" s="1932"/>
      <c r="I62" s="1932"/>
      <c r="J62" s="193"/>
      <c r="K62" s="193"/>
      <c r="L62" s="193"/>
      <c r="M62" s="193"/>
      <c r="N62" s="193"/>
      <c r="O62" s="193"/>
      <c r="P62" s="193"/>
      <c r="Q62" s="193"/>
      <c r="R62" s="193"/>
      <c r="S62" s="196"/>
    </row>
    <row r="63" spans="1:19">
      <c r="A63" s="710" t="s">
        <v>251</v>
      </c>
      <c r="B63" s="194" t="s">
        <v>252</v>
      </c>
      <c r="C63" s="194"/>
      <c r="D63" s="1932"/>
      <c r="E63" s="1932"/>
      <c r="F63" s="1932"/>
      <c r="G63" s="193"/>
      <c r="H63" s="1932"/>
      <c r="I63" s="1932"/>
      <c r="J63" s="193"/>
      <c r="K63" s="193"/>
      <c r="L63" s="193"/>
      <c r="M63" s="193"/>
      <c r="N63" s="193"/>
      <c r="O63" s="193"/>
      <c r="P63" s="193"/>
      <c r="Q63" s="193"/>
      <c r="R63" s="193"/>
      <c r="S63" s="196"/>
    </row>
    <row r="64" spans="1:19">
      <c r="A64" s="710" t="s">
        <v>253</v>
      </c>
      <c r="B64" s="194" t="s">
        <v>252</v>
      </c>
      <c r="C64" s="194"/>
      <c r="D64" s="1932"/>
      <c r="E64" s="1932"/>
      <c r="F64" s="1932"/>
      <c r="G64" s="193"/>
      <c r="H64" s="1932"/>
      <c r="I64" s="1932"/>
      <c r="J64" s="193"/>
      <c r="K64" s="193"/>
      <c r="L64" s="193"/>
      <c r="M64" s="193"/>
      <c r="N64" s="193"/>
      <c r="O64" s="193"/>
      <c r="P64" s="193"/>
      <c r="Q64" s="193"/>
      <c r="R64" s="193"/>
      <c r="S64" s="196"/>
    </row>
    <row r="65" spans="1:19">
      <c r="A65" s="692"/>
      <c r="B65" s="194" t="s">
        <v>252</v>
      </c>
      <c r="C65" s="194"/>
      <c r="D65" s="1932"/>
      <c r="E65" s="1932"/>
      <c r="F65" s="1932"/>
      <c r="G65" s="193"/>
      <c r="H65" s="1932"/>
      <c r="I65" s="1932"/>
      <c r="J65" s="193"/>
      <c r="K65" s="193"/>
      <c r="L65" s="193"/>
      <c r="M65" s="193"/>
      <c r="N65" s="193"/>
      <c r="O65" s="193"/>
      <c r="P65" s="193"/>
      <c r="Q65" s="193"/>
      <c r="R65" s="193"/>
      <c r="S65" s="196"/>
    </row>
    <row r="66" spans="1:19">
      <c r="A66" s="684" t="s">
        <v>258</v>
      </c>
      <c r="B66" s="1944" t="s">
        <v>270</v>
      </c>
      <c r="C66" s="1944"/>
      <c r="D66" s="1932"/>
      <c r="E66" s="1932"/>
      <c r="F66" s="1932"/>
      <c r="G66" s="193"/>
      <c r="H66" s="1932"/>
      <c r="I66" s="1932"/>
      <c r="J66" s="193"/>
      <c r="K66" s="193"/>
      <c r="L66" s="193"/>
      <c r="M66" s="193"/>
      <c r="N66" s="193"/>
      <c r="O66" s="193"/>
      <c r="P66" s="193"/>
      <c r="Q66" s="193"/>
      <c r="R66" s="193"/>
      <c r="S66" s="196"/>
    </row>
    <row r="67" spans="1:19" ht="26.4">
      <c r="A67" s="692"/>
      <c r="B67" s="1938" t="s">
        <v>1872</v>
      </c>
      <c r="C67" s="1938"/>
      <c r="D67" s="1932"/>
      <c r="E67" s="1932"/>
      <c r="F67" s="1932"/>
      <c r="G67" s="193"/>
      <c r="H67" s="1932"/>
      <c r="I67" s="1932"/>
      <c r="J67" s="193"/>
      <c r="K67" s="193"/>
      <c r="L67" s="193"/>
      <c r="M67" s="193"/>
      <c r="N67" s="193"/>
      <c r="O67" s="193"/>
      <c r="P67" s="193"/>
      <c r="Q67" s="193"/>
      <c r="R67" s="193"/>
      <c r="S67" s="196"/>
    </row>
    <row r="68" spans="1:19" ht="26.4">
      <c r="A68" s="692"/>
      <c r="B68" s="1938" t="s">
        <v>1872</v>
      </c>
      <c r="C68" s="1938"/>
      <c r="D68" s="1932"/>
      <c r="E68" s="1932"/>
      <c r="F68" s="1932"/>
      <c r="G68" s="193"/>
      <c r="H68" s="1932"/>
      <c r="I68" s="1932"/>
      <c r="J68" s="193"/>
      <c r="K68" s="193"/>
      <c r="L68" s="193"/>
      <c r="M68" s="193"/>
      <c r="N68" s="193"/>
      <c r="O68" s="193"/>
      <c r="P68" s="193"/>
      <c r="Q68" s="193"/>
      <c r="R68" s="193"/>
      <c r="S68" s="196"/>
    </row>
    <row r="69" spans="1:19">
      <c r="A69" s="684" t="s">
        <v>271</v>
      </c>
      <c r="B69" s="1944" t="s">
        <v>272</v>
      </c>
      <c r="C69" s="1944"/>
      <c r="D69" s="1932"/>
      <c r="E69" s="1932"/>
      <c r="F69" s="1932"/>
      <c r="G69" s="193"/>
      <c r="H69" s="1932"/>
      <c r="I69" s="1932"/>
      <c r="J69" s="193"/>
      <c r="K69" s="193"/>
      <c r="L69" s="193"/>
      <c r="M69" s="193"/>
      <c r="N69" s="193"/>
      <c r="O69" s="193"/>
      <c r="P69" s="193"/>
      <c r="Q69" s="193"/>
      <c r="R69" s="193"/>
      <c r="S69" s="196"/>
    </row>
  </sheetData>
  <mergeCells count="24">
    <mergeCell ref="A5:S5"/>
    <mergeCell ref="A7:A8"/>
    <mergeCell ref="B7:B8"/>
    <mergeCell ref="C7:C8"/>
    <mergeCell ref="D7:D8"/>
    <mergeCell ref="E7:E8"/>
    <mergeCell ref="A4:S4"/>
    <mergeCell ref="A1:D1"/>
    <mergeCell ref="K1:P1"/>
    <mergeCell ref="A2:D2"/>
    <mergeCell ref="K2:P2"/>
    <mergeCell ref="A3:S3"/>
    <mergeCell ref="S7:S8"/>
    <mergeCell ref="J7:J8"/>
    <mergeCell ref="K7:M7"/>
    <mergeCell ref="F7:F8"/>
    <mergeCell ref="G7:G8"/>
    <mergeCell ref="H7:H8"/>
    <mergeCell ref="I7:I8"/>
    <mergeCell ref="R7:R8"/>
    <mergeCell ref="N7:N8"/>
    <mergeCell ref="O7:O8"/>
    <mergeCell ref="P7:P8"/>
    <mergeCell ref="Q7:Q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44140625" defaultRowHeight="13.8"/>
  <cols>
    <col min="1" max="1" width="4.109375" style="1824" customWidth="1"/>
    <col min="2" max="2" width="34.44140625" style="1824" customWidth="1"/>
    <col min="3" max="3" width="11.109375" style="1824" customWidth="1"/>
    <col min="4" max="4" width="16" style="1824" customWidth="1"/>
    <col min="5" max="5" width="8.109375" style="1824" customWidth="1"/>
    <col min="6" max="6" width="7.44140625" style="1824" customWidth="1"/>
    <col min="7" max="7" width="8.33203125" style="1824" customWidth="1"/>
    <col min="8" max="8" width="10.77734375" style="1824" customWidth="1"/>
    <col min="9" max="9" width="11.109375" style="1824" customWidth="1"/>
    <col min="10" max="10" width="7.44140625" style="1824" customWidth="1"/>
    <col min="11" max="11" width="7.33203125" style="1824" customWidth="1"/>
    <col min="12" max="12" width="8.77734375" style="1824" customWidth="1"/>
    <col min="13" max="13" width="10.33203125" style="1824" customWidth="1"/>
    <col min="14" max="14" width="11" style="1824" customWidth="1"/>
    <col min="15" max="16" width="10.6640625" style="1824" customWidth="1"/>
    <col min="17" max="17" width="10.109375" style="1824" customWidth="1"/>
    <col min="18" max="18" width="9.6640625" style="1824" customWidth="1"/>
    <col min="19" max="26" width="7.44140625" style="1824" customWidth="1"/>
    <col min="27" max="16384" width="12.44140625" style="1824"/>
  </cols>
  <sheetData>
    <row r="1" spans="1:26" ht="14.25" customHeight="1" thickBot="1">
      <c r="A1" s="2478" t="s">
        <v>699</v>
      </c>
      <c r="B1" s="2479"/>
      <c r="C1" s="2480"/>
      <c r="D1" s="1821"/>
      <c r="E1" s="1821"/>
      <c r="F1" s="1821"/>
      <c r="G1" s="1821"/>
      <c r="H1" s="1821"/>
      <c r="I1" s="1822"/>
      <c r="J1" s="2481"/>
      <c r="K1" s="2482"/>
      <c r="L1" s="2482"/>
      <c r="M1" s="2482"/>
      <c r="N1" s="2482"/>
      <c r="O1" s="2483"/>
      <c r="P1" s="1822"/>
      <c r="Q1" s="1822"/>
      <c r="R1" s="1823" t="s">
        <v>210</v>
      </c>
      <c r="S1" s="31"/>
      <c r="T1" s="31"/>
      <c r="U1" s="31"/>
      <c r="V1" s="31"/>
      <c r="W1" s="31"/>
    </row>
    <row r="2" spans="1:26" ht="14.25" customHeight="1" thickBot="1">
      <c r="A2" s="2484" t="s">
        <v>2053</v>
      </c>
      <c r="B2" s="2485"/>
      <c r="C2" s="2486"/>
      <c r="D2" s="1825"/>
      <c r="E2" s="1825"/>
      <c r="F2" s="1825"/>
      <c r="G2" s="1825"/>
      <c r="H2" s="1825"/>
      <c r="I2" s="1822"/>
      <c r="J2" s="2481"/>
      <c r="K2" s="2482"/>
      <c r="L2" s="2482"/>
      <c r="M2" s="2482"/>
      <c r="N2" s="2482"/>
      <c r="O2" s="2483"/>
      <c r="P2" s="1822"/>
      <c r="Q2" s="1822"/>
      <c r="R2" s="1822"/>
      <c r="S2" s="31"/>
      <c r="T2" s="31"/>
      <c r="U2" s="31"/>
      <c r="V2" s="31"/>
      <c r="W2" s="31"/>
    </row>
    <row r="3" spans="1:26" ht="30" customHeight="1" thickBot="1">
      <c r="A3" s="2487" t="s">
        <v>2054</v>
      </c>
      <c r="B3" s="2488"/>
      <c r="C3" s="2488"/>
      <c r="D3" s="2488"/>
      <c r="E3" s="2488"/>
      <c r="F3" s="2488"/>
      <c r="G3" s="2488"/>
      <c r="H3" s="2488"/>
      <c r="I3" s="2488"/>
      <c r="J3" s="2488"/>
      <c r="K3" s="2488"/>
      <c r="L3" s="2488"/>
      <c r="M3" s="2488"/>
      <c r="N3" s="2488"/>
      <c r="O3" s="2488"/>
      <c r="P3" s="2488"/>
      <c r="Q3" s="2488"/>
      <c r="R3" s="2489"/>
      <c r="S3" s="31"/>
      <c r="T3" s="31"/>
      <c r="U3" s="31"/>
      <c r="V3" s="31"/>
      <c r="W3" s="31"/>
    </row>
    <row r="4" spans="1:26" ht="30" customHeight="1" thickBot="1">
      <c r="A4" s="2475" t="s">
        <v>212</v>
      </c>
      <c r="B4" s="2476"/>
      <c r="C4" s="2476"/>
      <c r="D4" s="2476"/>
      <c r="E4" s="2476"/>
      <c r="F4" s="2476"/>
      <c r="G4" s="2476"/>
      <c r="H4" s="2476"/>
      <c r="I4" s="2476"/>
      <c r="J4" s="2476"/>
      <c r="K4" s="2476"/>
      <c r="L4" s="2476"/>
      <c r="M4" s="2476"/>
      <c r="N4" s="2476"/>
      <c r="O4" s="2476"/>
      <c r="P4" s="2476"/>
      <c r="Q4" s="2476"/>
      <c r="R4" s="2477"/>
      <c r="S4" s="31"/>
      <c r="T4" s="31"/>
      <c r="U4" s="31"/>
      <c r="V4" s="31"/>
      <c r="W4" s="31"/>
    </row>
    <row r="5" spans="1:26" ht="30" customHeight="1" thickBot="1">
      <c r="A5" s="2466" t="s">
        <v>1887</v>
      </c>
      <c r="B5" s="2467"/>
      <c r="C5" s="2467"/>
      <c r="D5" s="2467"/>
      <c r="E5" s="2467"/>
      <c r="F5" s="2467"/>
      <c r="G5" s="2467"/>
      <c r="H5" s="2467"/>
      <c r="I5" s="2467"/>
      <c r="J5" s="2467"/>
      <c r="K5" s="2467"/>
      <c r="L5" s="2467"/>
      <c r="M5" s="2467"/>
      <c r="N5" s="2467"/>
      <c r="O5" s="2467"/>
      <c r="P5" s="2467"/>
      <c r="Q5" s="2467"/>
      <c r="R5" s="2468"/>
      <c r="S5" s="31"/>
      <c r="T5" s="31"/>
      <c r="U5" s="31"/>
      <c r="V5" s="31"/>
      <c r="W5" s="31"/>
    </row>
    <row r="6" spans="1:26" ht="14.25" customHeight="1" thickBot="1">
      <c r="A6" s="1826"/>
      <c r="B6" s="1826"/>
      <c r="C6" s="1826"/>
      <c r="D6" s="1826"/>
      <c r="E6" s="1826"/>
      <c r="F6" s="1826"/>
      <c r="G6" s="1826"/>
      <c r="H6" s="1826"/>
      <c r="I6" s="1826"/>
      <c r="J6" s="1826"/>
      <c r="K6" s="1826"/>
      <c r="L6" s="1826"/>
      <c r="M6" s="1826"/>
      <c r="N6" s="1826"/>
      <c r="O6" s="1827" t="s">
        <v>2055</v>
      </c>
      <c r="P6" s="1826"/>
      <c r="Q6" s="1826"/>
      <c r="R6" s="1826"/>
      <c r="S6" s="31"/>
      <c r="T6" s="31"/>
      <c r="U6" s="31"/>
      <c r="V6" s="31"/>
      <c r="W6" s="31"/>
    </row>
    <row r="7" spans="1:26" ht="122.25" customHeight="1" thickTop="1" thickBot="1">
      <c r="A7" s="2469" t="s">
        <v>68</v>
      </c>
      <c r="B7" s="2464" t="s">
        <v>2056</v>
      </c>
      <c r="C7" s="2464" t="s">
        <v>215</v>
      </c>
      <c r="D7" s="2464" t="s">
        <v>216</v>
      </c>
      <c r="E7" s="2464" t="s">
        <v>217</v>
      </c>
      <c r="F7" s="2464" t="s">
        <v>218</v>
      </c>
      <c r="G7" s="2464" t="s">
        <v>219</v>
      </c>
      <c r="H7" s="2471" t="s">
        <v>220</v>
      </c>
      <c r="I7" s="2464" t="s">
        <v>221</v>
      </c>
      <c r="J7" s="2461" t="s">
        <v>222</v>
      </c>
      <c r="K7" s="2462"/>
      <c r="L7" s="2463"/>
      <c r="M7" s="2464" t="s">
        <v>223</v>
      </c>
      <c r="N7" s="2464" t="s">
        <v>224</v>
      </c>
      <c r="O7" s="2464" t="s">
        <v>225</v>
      </c>
      <c r="P7" s="2464" t="s">
        <v>226</v>
      </c>
      <c r="Q7" s="2464" t="s">
        <v>227</v>
      </c>
      <c r="R7" s="2473" t="s">
        <v>7</v>
      </c>
      <c r="S7" s="31"/>
      <c r="T7" s="31"/>
      <c r="U7" s="31"/>
      <c r="V7" s="31"/>
      <c r="W7" s="31"/>
      <c r="X7" s="1449"/>
      <c r="Y7" s="1449"/>
      <c r="Z7" s="1449"/>
    </row>
    <row r="8" spans="1:26" ht="103.5" customHeight="1" thickBot="1">
      <c r="A8" s="2470"/>
      <c r="B8" s="2465"/>
      <c r="C8" s="2465"/>
      <c r="D8" s="2465"/>
      <c r="E8" s="2465"/>
      <c r="F8" s="2465"/>
      <c r="G8" s="2465"/>
      <c r="H8" s="2472"/>
      <c r="I8" s="2465"/>
      <c r="J8" s="1828" t="s">
        <v>228</v>
      </c>
      <c r="K8" s="1828" t="s">
        <v>229</v>
      </c>
      <c r="L8" s="1828" t="s">
        <v>230</v>
      </c>
      <c r="M8" s="2465"/>
      <c r="N8" s="2465"/>
      <c r="O8" s="2465"/>
      <c r="P8" s="2465"/>
      <c r="Q8" s="2465"/>
      <c r="R8" s="2474"/>
      <c r="S8" s="31"/>
      <c r="T8" s="31"/>
      <c r="U8" s="31"/>
      <c r="V8" s="31"/>
      <c r="W8" s="31"/>
      <c r="X8" s="1449"/>
      <c r="Y8" s="1449"/>
      <c r="Z8" s="1449"/>
    </row>
    <row r="9" spans="1:26" ht="30" customHeight="1" thickTop="1" thickBot="1">
      <c r="A9" s="1829">
        <v>-1</v>
      </c>
      <c r="B9" s="1828">
        <v>-2</v>
      </c>
      <c r="C9" s="1828">
        <v>-3</v>
      </c>
      <c r="D9" s="1828">
        <v>-4</v>
      </c>
      <c r="E9" s="1828">
        <v>-5</v>
      </c>
      <c r="F9" s="1828">
        <v>-6</v>
      </c>
      <c r="G9" s="1828">
        <v>-7</v>
      </c>
      <c r="H9" s="1828" t="s">
        <v>707</v>
      </c>
      <c r="I9" s="1830" t="s">
        <v>2057</v>
      </c>
      <c r="J9" s="1828">
        <v>-10</v>
      </c>
      <c r="K9" s="1828">
        <v>-11</v>
      </c>
      <c r="L9" s="1828">
        <v>-12</v>
      </c>
      <c r="M9" s="1828">
        <v>-13</v>
      </c>
      <c r="N9" s="1828">
        <v>-14</v>
      </c>
      <c r="O9" s="1828">
        <v>-15</v>
      </c>
      <c r="P9" s="1828">
        <v>-16</v>
      </c>
      <c r="Q9" s="1831">
        <v>-17</v>
      </c>
      <c r="R9" s="1831">
        <v>-18</v>
      </c>
      <c r="S9" s="1451"/>
      <c r="T9" s="1451"/>
      <c r="U9" s="1451"/>
      <c r="V9" s="1451"/>
      <c r="W9" s="1451"/>
      <c r="X9" s="1452"/>
      <c r="Y9" s="1452"/>
      <c r="Z9" s="1452"/>
    </row>
    <row r="10" spans="1:26" ht="28.5" customHeight="1" thickBot="1">
      <c r="A10" s="1832" t="s">
        <v>79</v>
      </c>
      <c r="B10" s="1833" t="s">
        <v>2058</v>
      </c>
      <c r="C10" s="1834"/>
      <c r="D10" s="1834"/>
      <c r="E10" s="1834"/>
      <c r="F10" s="1834"/>
      <c r="G10" s="1834"/>
      <c r="H10" s="1834"/>
      <c r="I10" s="1834"/>
      <c r="J10" s="1834"/>
      <c r="K10" s="1834"/>
      <c r="L10" s="1834"/>
      <c r="M10" s="1834"/>
      <c r="N10" s="1834"/>
      <c r="O10" s="1834"/>
      <c r="P10" s="1834"/>
      <c r="Q10" s="1834"/>
      <c r="R10" s="1835"/>
      <c r="S10" s="31"/>
      <c r="T10" s="31"/>
      <c r="U10" s="31"/>
      <c r="V10" s="31"/>
      <c r="W10" s="31"/>
      <c r="X10" s="1449"/>
      <c r="Y10" s="1449"/>
      <c r="Z10" s="1449"/>
    </row>
    <row r="11" spans="1:26" ht="24" customHeight="1" thickBot="1">
      <c r="A11" s="1836" t="s">
        <v>81</v>
      </c>
      <c r="B11" s="1837" t="s">
        <v>247</v>
      </c>
      <c r="C11" s="1838"/>
      <c r="D11" s="1838"/>
      <c r="E11" s="1838"/>
      <c r="F11" s="1838"/>
      <c r="G11" s="1838"/>
      <c r="H11" s="1838"/>
      <c r="I11" s="1838"/>
      <c r="J11" s="1838"/>
      <c r="K11" s="1838"/>
      <c r="L11" s="1838"/>
      <c r="M11" s="1838"/>
      <c r="N11" s="1838"/>
      <c r="O11" s="1838"/>
      <c r="P11" s="1838"/>
      <c r="Q11" s="1838"/>
      <c r="R11" s="1839"/>
      <c r="S11" s="31"/>
      <c r="T11" s="31"/>
      <c r="U11" s="31"/>
      <c r="V11" s="31"/>
      <c r="W11" s="31"/>
      <c r="X11" s="1449"/>
      <c r="Y11" s="1449"/>
      <c r="Z11" s="1449"/>
    </row>
    <row r="12" spans="1:26" ht="17.25" customHeight="1" thickBot="1">
      <c r="A12" s="1840">
        <v>1</v>
      </c>
      <c r="B12" s="1841" t="s">
        <v>248</v>
      </c>
      <c r="C12" s="1842"/>
      <c r="D12" s="1842"/>
      <c r="E12" s="1842"/>
      <c r="F12" s="1842"/>
      <c r="G12" s="1842"/>
      <c r="H12" s="1843">
        <v>7404</v>
      </c>
      <c r="I12" s="1844" t="s">
        <v>2059</v>
      </c>
      <c r="J12" s="1844" t="s">
        <v>2060</v>
      </c>
      <c r="K12" s="1842"/>
      <c r="L12" s="1845"/>
      <c r="M12" s="1845"/>
      <c r="N12" s="1845"/>
      <c r="O12" s="1845"/>
      <c r="P12" s="1845"/>
      <c r="Q12" s="1845"/>
      <c r="R12" s="1846"/>
      <c r="S12" s="31"/>
      <c r="T12" s="31"/>
      <c r="U12" s="31"/>
      <c r="V12" s="31"/>
      <c r="W12" s="31"/>
      <c r="X12" s="1449"/>
      <c r="Y12" s="1449"/>
      <c r="Z12" s="1449"/>
    </row>
    <row r="13" spans="1:26" ht="15.75" customHeight="1" thickBot="1">
      <c r="A13" s="1847" t="s">
        <v>249</v>
      </c>
      <c r="B13" s="1848" t="s">
        <v>2061</v>
      </c>
      <c r="C13" s="1842"/>
      <c r="D13" s="1842"/>
      <c r="E13" s="1842"/>
      <c r="F13" s="1842"/>
      <c r="G13" s="1842"/>
      <c r="H13" s="1844">
        <v>6124</v>
      </c>
      <c r="I13" s="1844">
        <v>6563.5</v>
      </c>
      <c r="J13" s="1849">
        <v>4319.5</v>
      </c>
      <c r="K13" s="1849"/>
      <c r="L13" s="1849">
        <v>2244</v>
      </c>
      <c r="M13" s="1850"/>
      <c r="N13" s="1850"/>
      <c r="O13" s="1850"/>
      <c r="P13" s="1850"/>
      <c r="Q13" s="1850"/>
      <c r="R13" s="1851"/>
      <c r="S13" s="58"/>
      <c r="T13" s="58"/>
      <c r="U13" s="58"/>
      <c r="V13" s="58"/>
      <c r="W13" s="58"/>
      <c r="X13" s="59"/>
      <c r="Y13" s="59"/>
      <c r="Z13" s="59"/>
    </row>
    <row r="14" spans="1:26" ht="15.75" customHeight="1" thickBot="1">
      <c r="A14" s="1847"/>
      <c r="B14" s="1848" t="s">
        <v>1410</v>
      </c>
      <c r="C14" s="1852">
        <f t="shared" ref="C14:J14" si="0">SUM(C15:C29)</f>
        <v>49</v>
      </c>
      <c r="D14" s="1852">
        <f t="shared" si="0"/>
        <v>14.700000000000001</v>
      </c>
      <c r="E14" s="1852">
        <f t="shared" si="0"/>
        <v>59</v>
      </c>
      <c r="F14" s="1852">
        <f t="shared" si="0"/>
        <v>14</v>
      </c>
      <c r="G14" s="1852">
        <f t="shared" si="0"/>
        <v>800</v>
      </c>
      <c r="H14" s="1852">
        <f t="shared" si="0"/>
        <v>3086</v>
      </c>
      <c r="I14" s="1852">
        <f t="shared" si="0"/>
        <v>3207.5</v>
      </c>
      <c r="J14" s="1852">
        <f t="shared" si="0"/>
        <v>1887.5</v>
      </c>
      <c r="K14" s="1852"/>
      <c r="L14" s="1852">
        <f>SUM(L15:L29)</f>
        <v>1320</v>
      </c>
      <c r="M14" s="1850"/>
      <c r="N14" s="1850"/>
      <c r="O14" s="1850"/>
      <c r="P14" s="1850"/>
      <c r="Q14" s="1850"/>
      <c r="R14" s="1851"/>
      <c r="S14" s="58"/>
      <c r="T14" s="58"/>
      <c r="U14" s="58"/>
      <c r="V14" s="58"/>
      <c r="W14" s="58"/>
      <c r="X14" s="59"/>
      <c r="Y14" s="59"/>
      <c r="Z14" s="59"/>
    </row>
    <row r="15" spans="1:26" ht="28.05" customHeight="1" thickBot="1">
      <c r="A15" s="1853" t="s">
        <v>251</v>
      </c>
      <c r="B15" s="1854" t="s">
        <v>2062</v>
      </c>
      <c r="C15" s="1805">
        <v>4</v>
      </c>
      <c r="D15" s="1805">
        <v>1.1000000000000001</v>
      </c>
      <c r="E15" s="1805">
        <v>3</v>
      </c>
      <c r="F15" s="1805">
        <v>1</v>
      </c>
      <c r="G15" s="1805">
        <v>60</v>
      </c>
      <c r="H15" s="1805">
        <v>264</v>
      </c>
      <c r="I15" s="1805">
        <v>198</v>
      </c>
      <c r="J15" s="1855">
        <v>198</v>
      </c>
      <c r="K15" s="1806"/>
      <c r="L15" s="1806"/>
      <c r="M15" s="1850"/>
      <c r="N15" s="1850"/>
      <c r="O15" s="1850"/>
      <c r="P15" s="1850"/>
      <c r="Q15" s="1850"/>
      <c r="R15" s="1856" t="s">
        <v>2063</v>
      </c>
      <c r="S15" s="58"/>
      <c r="T15" s="58"/>
      <c r="U15" s="58"/>
      <c r="V15" s="58"/>
      <c r="W15" s="58"/>
      <c r="X15" s="59"/>
      <c r="Y15" s="59"/>
      <c r="Z15" s="59"/>
    </row>
    <row r="16" spans="1:26" ht="15.75" customHeight="1" thickBot="1">
      <c r="A16" s="1857" t="s">
        <v>253</v>
      </c>
      <c r="B16" s="1854" t="s">
        <v>2064</v>
      </c>
      <c r="C16" s="1805">
        <v>4</v>
      </c>
      <c r="D16" s="1805">
        <v>1.1000000000000001</v>
      </c>
      <c r="E16" s="1805">
        <v>3</v>
      </c>
      <c r="F16" s="1805">
        <v>1</v>
      </c>
      <c r="G16" s="1805">
        <v>60</v>
      </c>
      <c r="H16" s="1805">
        <v>264</v>
      </c>
      <c r="I16" s="1858">
        <v>198</v>
      </c>
      <c r="J16" s="1855">
        <v>198</v>
      </c>
      <c r="K16" s="1806"/>
      <c r="L16" s="1806"/>
      <c r="M16" s="1850"/>
      <c r="N16" s="1850"/>
      <c r="O16" s="1850"/>
      <c r="P16" s="1850"/>
      <c r="Q16" s="1850"/>
      <c r="R16" s="1856" t="s">
        <v>2063</v>
      </c>
      <c r="S16" s="58"/>
      <c r="T16" s="58"/>
      <c r="U16" s="58"/>
      <c r="V16" s="58"/>
      <c r="W16" s="58"/>
      <c r="X16" s="59"/>
      <c r="Y16" s="59"/>
      <c r="Z16" s="59"/>
    </row>
    <row r="17" spans="1:26" ht="27" customHeight="1" thickBot="1">
      <c r="A17" s="1857" t="s">
        <v>254</v>
      </c>
      <c r="B17" s="1854" t="s">
        <v>2065</v>
      </c>
      <c r="C17" s="1805">
        <v>5</v>
      </c>
      <c r="D17" s="1805">
        <v>1.1000000000000001</v>
      </c>
      <c r="E17" s="1805">
        <v>3</v>
      </c>
      <c r="F17" s="1805">
        <v>1</v>
      </c>
      <c r="G17" s="1805">
        <v>60</v>
      </c>
      <c r="H17" s="1805">
        <v>330</v>
      </c>
      <c r="I17" s="1805">
        <v>247.5</v>
      </c>
      <c r="J17" s="1855">
        <v>247.5</v>
      </c>
      <c r="K17" s="1806"/>
      <c r="L17" s="1806"/>
      <c r="M17" s="1850"/>
      <c r="N17" s="1850"/>
      <c r="O17" s="1850"/>
      <c r="P17" s="1850"/>
      <c r="Q17" s="1850"/>
      <c r="R17" s="1856" t="s">
        <v>2063</v>
      </c>
      <c r="S17" s="58"/>
      <c r="T17" s="58"/>
      <c r="U17" s="58"/>
      <c r="V17" s="58"/>
      <c r="W17" s="58"/>
      <c r="X17" s="59"/>
      <c r="Y17" s="59"/>
      <c r="Z17" s="59"/>
    </row>
    <row r="18" spans="1:26" ht="16.2" customHeight="1" thickBot="1">
      <c r="A18" s="1857" t="s">
        <v>255</v>
      </c>
      <c r="B18" s="1859" t="s">
        <v>2066</v>
      </c>
      <c r="C18" s="1805">
        <v>2</v>
      </c>
      <c r="D18" s="1805">
        <v>2</v>
      </c>
      <c r="E18" s="1805">
        <v>10</v>
      </c>
      <c r="F18" s="1805">
        <v>1</v>
      </c>
      <c r="G18" s="1805">
        <v>20</v>
      </c>
      <c r="H18" s="1805">
        <v>80</v>
      </c>
      <c r="I18" s="1805">
        <v>320</v>
      </c>
      <c r="J18" s="1855">
        <v>320</v>
      </c>
      <c r="K18" s="1806"/>
      <c r="L18" s="1806"/>
      <c r="M18" s="1850"/>
      <c r="N18" s="1850"/>
      <c r="O18" s="1850"/>
      <c r="P18" s="1850"/>
      <c r="Q18" s="1850"/>
      <c r="R18" s="1856" t="s">
        <v>2063</v>
      </c>
      <c r="S18" s="58"/>
      <c r="T18" s="58"/>
      <c r="U18" s="58"/>
      <c r="V18" s="58"/>
      <c r="W18" s="58"/>
      <c r="X18" s="59"/>
      <c r="Y18" s="59"/>
      <c r="Z18" s="59"/>
    </row>
    <row r="19" spans="1:26" ht="16.2" customHeight="1" thickBot="1">
      <c r="A19" s="1800"/>
      <c r="B19" s="1860"/>
      <c r="C19" s="1802"/>
      <c r="D19" s="1802"/>
      <c r="E19" s="1802"/>
      <c r="F19" s="1802"/>
      <c r="G19" s="1802"/>
      <c r="H19" s="1861"/>
      <c r="I19" s="1861"/>
      <c r="J19" s="1862"/>
      <c r="K19" s="1803"/>
      <c r="L19" s="1803"/>
      <c r="M19" s="1804"/>
      <c r="N19" s="1804"/>
      <c r="O19" s="1804"/>
      <c r="P19" s="1804"/>
      <c r="Q19" s="1804"/>
      <c r="R19" s="1863"/>
      <c r="S19" s="58"/>
      <c r="T19" s="58"/>
      <c r="U19" s="58"/>
      <c r="V19" s="58"/>
      <c r="W19" s="58"/>
      <c r="X19" s="59"/>
      <c r="Y19" s="59"/>
      <c r="Z19" s="59"/>
    </row>
    <row r="20" spans="1:26" ht="15.75" customHeight="1" thickBot="1">
      <c r="A20" s="1800" t="s">
        <v>256</v>
      </c>
      <c r="B20" s="1801" t="s">
        <v>2067</v>
      </c>
      <c r="C20" s="1802">
        <v>5</v>
      </c>
      <c r="D20" s="1802">
        <v>1.1000000000000001</v>
      </c>
      <c r="E20" s="1802">
        <v>4</v>
      </c>
      <c r="F20" s="1802">
        <v>1</v>
      </c>
      <c r="G20" s="1802">
        <v>60</v>
      </c>
      <c r="H20" s="1802">
        <v>330</v>
      </c>
      <c r="I20" s="1802">
        <v>330</v>
      </c>
      <c r="J20" s="1864">
        <v>330</v>
      </c>
      <c r="K20" s="1803"/>
      <c r="L20" s="1803"/>
      <c r="M20" s="1804"/>
      <c r="N20" s="1804"/>
      <c r="O20" s="1804"/>
      <c r="P20" s="1804"/>
      <c r="Q20" s="1804"/>
      <c r="R20" s="1863" t="s">
        <v>753</v>
      </c>
      <c r="S20" s="58"/>
      <c r="T20" s="58"/>
      <c r="U20" s="58"/>
      <c r="V20" s="58"/>
      <c r="W20" s="58"/>
      <c r="X20" s="59"/>
      <c r="Y20" s="59"/>
      <c r="Z20" s="59"/>
    </row>
    <row r="21" spans="1:26" ht="15.75" customHeight="1" thickBot="1">
      <c r="A21" s="1800" t="s">
        <v>257</v>
      </c>
      <c r="B21" s="1801" t="s">
        <v>2068</v>
      </c>
      <c r="C21" s="1802">
        <v>4</v>
      </c>
      <c r="D21" s="1802">
        <v>1</v>
      </c>
      <c r="E21" s="1802">
        <v>4</v>
      </c>
      <c r="F21" s="1802">
        <v>1</v>
      </c>
      <c r="G21" s="1802">
        <v>60</v>
      </c>
      <c r="H21" s="1802">
        <v>240</v>
      </c>
      <c r="I21" s="1865">
        <v>264</v>
      </c>
      <c r="J21" s="1864"/>
      <c r="K21" s="1864"/>
      <c r="L21" s="1864">
        <v>264</v>
      </c>
      <c r="M21" s="1804"/>
      <c r="N21" s="1804"/>
      <c r="O21" s="1804"/>
      <c r="P21" s="1804"/>
      <c r="Q21" s="1804"/>
      <c r="R21" s="1863" t="s">
        <v>753</v>
      </c>
      <c r="S21" s="58"/>
      <c r="T21" s="58"/>
      <c r="U21" s="58"/>
      <c r="V21" s="58"/>
      <c r="W21" s="58"/>
      <c r="X21" s="59"/>
      <c r="Y21" s="59"/>
      <c r="Z21" s="59"/>
    </row>
    <row r="22" spans="1:26" ht="15.75" customHeight="1" thickBot="1">
      <c r="A22" s="1800" t="s">
        <v>716</v>
      </c>
      <c r="B22" s="1801" t="s">
        <v>2069</v>
      </c>
      <c r="C22" s="1802">
        <v>3</v>
      </c>
      <c r="D22" s="1802">
        <v>1.3</v>
      </c>
      <c r="E22" s="1802">
        <v>4</v>
      </c>
      <c r="F22" s="1802">
        <v>1</v>
      </c>
      <c r="G22" s="1802">
        <v>60</v>
      </c>
      <c r="H22" s="1802">
        <v>234</v>
      </c>
      <c r="I22" s="1865">
        <v>198</v>
      </c>
      <c r="J22" s="1864">
        <v>198</v>
      </c>
      <c r="K22" s="1803"/>
      <c r="L22" s="1803"/>
      <c r="M22" s="1804"/>
      <c r="N22" s="1804"/>
      <c r="O22" s="1804"/>
      <c r="P22" s="1804"/>
      <c r="Q22" s="1804"/>
      <c r="R22" s="1863" t="s">
        <v>753</v>
      </c>
      <c r="S22" s="58"/>
      <c r="T22" s="58"/>
      <c r="U22" s="58"/>
      <c r="V22" s="58"/>
      <c r="W22" s="58"/>
      <c r="X22" s="59"/>
      <c r="Y22" s="59"/>
      <c r="Z22" s="59"/>
    </row>
    <row r="23" spans="1:26" ht="25.05" customHeight="1" thickBot="1">
      <c r="A23" s="1800" t="s">
        <v>717</v>
      </c>
      <c r="B23" s="1801" t="s">
        <v>2070</v>
      </c>
      <c r="C23" s="1802">
        <v>3</v>
      </c>
      <c r="D23" s="1802">
        <v>1</v>
      </c>
      <c r="E23" s="1802">
        <v>4</v>
      </c>
      <c r="F23" s="1802">
        <v>1</v>
      </c>
      <c r="G23" s="1802">
        <v>60</v>
      </c>
      <c r="H23" s="1802">
        <v>180</v>
      </c>
      <c r="I23" s="1865">
        <v>198</v>
      </c>
      <c r="J23" s="1864"/>
      <c r="K23" s="1864"/>
      <c r="L23" s="1864">
        <v>198</v>
      </c>
      <c r="M23" s="1804"/>
      <c r="N23" s="1804"/>
      <c r="O23" s="1804"/>
      <c r="P23" s="1804"/>
      <c r="Q23" s="1804"/>
      <c r="R23" s="1863" t="s">
        <v>753</v>
      </c>
      <c r="S23" s="58"/>
      <c r="T23" s="58"/>
      <c r="U23" s="58"/>
      <c r="V23" s="58"/>
      <c r="W23" s="58"/>
      <c r="X23" s="59"/>
      <c r="Y23" s="59"/>
      <c r="Z23" s="59"/>
    </row>
    <row r="24" spans="1:26" ht="20.25" customHeight="1" thickBot="1">
      <c r="A24" s="1807" t="s">
        <v>718</v>
      </c>
      <c r="B24" s="1866" t="s">
        <v>2071</v>
      </c>
      <c r="C24" s="1802">
        <v>2</v>
      </c>
      <c r="D24" s="1802">
        <v>1</v>
      </c>
      <c r="E24" s="1802">
        <v>4</v>
      </c>
      <c r="F24" s="1802">
        <v>1</v>
      </c>
      <c r="G24" s="1802">
        <v>60</v>
      </c>
      <c r="H24" s="1802">
        <v>120</v>
      </c>
      <c r="I24" s="1865">
        <v>132</v>
      </c>
      <c r="J24" s="1864">
        <v>132</v>
      </c>
      <c r="K24" s="1803"/>
      <c r="L24" s="1803"/>
      <c r="M24" s="1804"/>
      <c r="N24" s="1804"/>
      <c r="O24" s="1804"/>
      <c r="P24" s="1804"/>
      <c r="Q24" s="1804"/>
      <c r="R24" s="1863" t="s">
        <v>753</v>
      </c>
      <c r="S24" s="58"/>
      <c r="T24" s="58"/>
      <c r="U24" s="58"/>
      <c r="V24" s="58"/>
      <c r="W24" s="58"/>
      <c r="X24" s="59"/>
      <c r="Y24" s="59"/>
      <c r="Z24" s="59"/>
    </row>
    <row r="25" spans="1:26" ht="15.75" customHeight="1" thickBot="1">
      <c r="A25" s="1867" t="s">
        <v>721</v>
      </c>
      <c r="B25" s="1801" t="s">
        <v>1289</v>
      </c>
      <c r="C25" s="1802">
        <v>4</v>
      </c>
      <c r="D25" s="1802">
        <v>1</v>
      </c>
      <c r="E25" s="1802">
        <v>4</v>
      </c>
      <c r="F25" s="1802">
        <v>1</v>
      </c>
      <c r="G25" s="1802">
        <v>60</v>
      </c>
      <c r="H25" s="1802">
        <v>240</v>
      </c>
      <c r="I25" s="1868">
        <v>264</v>
      </c>
      <c r="J25" s="1864"/>
      <c r="K25" s="1864"/>
      <c r="L25" s="1864">
        <v>264</v>
      </c>
      <c r="M25" s="1804"/>
      <c r="N25" s="1804"/>
      <c r="O25" s="1804"/>
      <c r="P25" s="1804"/>
      <c r="Q25" s="1804"/>
      <c r="R25" s="1863" t="s">
        <v>746</v>
      </c>
      <c r="S25" s="58"/>
      <c r="T25" s="58"/>
      <c r="U25" s="58"/>
      <c r="V25" s="58"/>
      <c r="W25" s="58"/>
      <c r="X25" s="59"/>
      <c r="Y25" s="59"/>
      <c r="Z25" s="59"/>
    </row>
    <row r="26" spans="1:26" ht="15.75" customHeight="1" thickBot="1">
      <c r="A26" s="1867" t="s">
        <v>722</v>
      </c>
      <c r="B26" s="1801" t="s">
        <v>2072</v>
      </c>
      <c r="C26" s="1802">
        <v>2</v>
      </c>
      <c r="D26" s="1802">
        <v>1</v>
      </c>
      <c r="E26" s="1802">
        <v>4</v>
      </c>
      <c r="F26" s="1802">
        <v>1</v>
      </c>
      <c r="G26" s="1802">
        <v>60</v>
      </c>
      <c r="H26" s="1802">
        <v>120</v>
      </c>
      <c r="I26" s="1802">
        <v>132</v>
      </c>
      <c r="J26" s="1864"/>
      <c r="K26" s="1864"/>
      <c r="L26" s="1864">
        <v>132</v>
      </c>
      <c r="M26" s="1804"/>
      <c r="N26" s="1804"/>
      <c r="O26" s="1804"/>
      <c r="P26" s="1804"/>
      <c r="Q26" s="1804"/>
      <c r="R26" s="1863" t="s">
        <v>746</v>
      </c>
      <c r="S26" s="58"/>
      <c r="T26" s="58"/>
      <c r="U26" s="58"/>
      <c r="V26" s="58"/>
      <c r="W26" s="58"/>
      <c r="X26" s="59"/>
      <c r="Y26" s="59"/>
      <c r="Z26" s="59"/>
    </row>
    <row r="27" spans="1:26" ht="15.75" customHeight="1" thickBot="1">
      <c r="A27" s="1867" t="s">
        <v>723</v>
      </c>
      <c r="B27" s="1801" t="s">
        <v>2073</v>
      </c>
      <c r="C27" s="1802">
        <v>4</v>
      </c>
      <c r="D27" s="1802">
        <v>1</v>
      </c>
      <c r="E27" s="1802">
        <v>4</v>
      </c>
      <c r="F27" s="1802">
        <v>1</v>
      </c>
      <c r="G27" s="1802">
        <v>60</v>
      </c>
      <c r="H27" s="1802">
        <v>120</v>
      </c>
      <c r="I27" s="1865">
        <v>264</v>
      </c>
      <c r="J27" s="1864"/>
      <c r="K27" s="1864"/>
      <c r="L27" s="1864">
        <v>264</v>
      </c>
      <c r="M27" s="1804"/>
      <c r="N27" s="1804"/>
      <c r="O27" s="1804"/>
      <c r="P27" s="1804"/>
      <c r="Q27" s="1804"/>
      <c r="R27" s="1863" t="s">
        <v>746</v>
      </c>
      <c r="S27" s="58"/>
      <c r="T27" s="58"/>
      <c r="U27" s="58"/>
      <c r="V27" s="58"/>
      <c r="W27" s="58"/>
      <c r="X27" s="59"/>
      <c r="Y27" s="59"/>
      <c r="Z27" s="59"/>
    </row>
    <row r="28" spans="1:26" ht="15.75" customHeight="1" thickBot="1">
      <c r="A28" s="1867" t="s">
        <v>1770</v>
      </c>
      <c r="B28" s="1801" t="s">
        <v>2074</v>
      </c>
      <c r="C28" s="1802">
        <v>3</v>
      </c>
      <c r="D28" s="1802">
        <v>1</v>
      </c>
      <c r="E28" s="1802">
        <v>4</v>
      </c>
      <c r="F28" s="1802">
        <v>1</v>
      </c>
      <c r="G28" s="1802">
        <v>60</v>
      </c>
      <c r="H28" s="1802">
        <v>180</v>
      </c>
      <c r="I28" s="1868">
        <v>198</v>
      </c>
      <c r="J28" s="1864"/>
      <c r="K28" s="1864"/>
      <c r="L28" s="1864">
        <v>198</v>
      </c>
      <c r="M28" s="1804"/>
      <c r="N28" s="1804"/>
      <c r="O28" s="1804"/>
      <c r="P28" s="1804"/>
      <c r="Q28" s="1804"/>
      <c r="R28" s="1863" t="s">
        <v>746</v>
      </c>
      <c r="S28" s="58"/>
      <c r="T28" s="58"/>
      <c r="U28" s="58"/>
      <c r="V28" s="58"/>
      <c r="W28" s="58"/>
      <c r="X28" s="59"/>
      <c r="Y28" s="59"/>
      <c r="Z28" s="59"/>
    </row>
    <row r="29" spans="1:26" ht="15.75" customHeight="1" thickBot="1">
      <c r="A29" s="1867" t="s">
        <v>1772</v>
      </c>
      <c r="B29" s="1866" t="s">
        <v>2075</v>
      </c>
      <c r="C29" s="1802">
        <v>4</v>
      </c>
      <c r="D29" s="1802" t="s">
        <v>2076</v>
      </c>
      <c r="E29" s="1802">
        <v>4</v>
      </c>
      <c r="F29" s="1802">
        <v>1</v>
      </c>
      <c r="G29" s="1802">
        <v>60</v>
      </c>
      <c r="H29" s="1802">
        <v>384</v>
      </c>
      <c r="I29" s="1802">
        <v>264</v>
      </c>
      <c r="J29" s="1864">
        <v>264</v>
      </c>
      <c r="K29" s="1803"/>
      <c r="L29" s="1803"/>
      <c r="M29" s="1804"/>
      <c r="N29" s="1804"/>
      <c r="O29" s="1804"/>
      <c r="P29" s="1804"/>
      <c r="Q29" s="1804"/>
      <c r="R29" s="1863" t="s">
        <v>746</v>
      </c>
      <c r="S29" s="58"/>
      <c r="T29" s="58"/>
      <c r="U29" s="58"/>
      <c r="V29" s="58"/>
      <c r="W29" s="58"/>
      <c r="X29" s="59"/>
      <c r="Y29" s="59"/>
      <c r="Z29" s="59"/>
    </row>
    <row r="30" spans="1:26" s="1873" customFormat="1" ht="15.75" customHeight="1" thickBot="1">
      <c r="A30" s="1869"/>
      <c r="B30" s="1870" t="s">
        <v>581</v>
      </c>
      <c r="C30" s="1861">
        <f t="shared" ref="C30:J30" si="1">SUM(C31:C48)</f>
        <v>52</v>
      </c>
      <c r="D30" s="1861">
        <f t="shared" si="1"/>
        <v>15.499999999999998</v>
      </c>
      <c r="E30" s="1861">
        <f t="shared" si="1"/>
        <v>74</v>
      </c>
      <c r="F30" s="1861">
        <f t="shared" si="1"/>
        <v>15</v>
      </c>
      <c r="G30" s="1861">
        <f t="shared" si="1"/>
        <v>800</v>
      </c>
      <c r="H30" s="1861">
        <f t="shared" si="1"/>
        <v>4138</v>
      </c>
      <c r="I30" s="1861">
        <f t="shared" si="1"/>
        <v>4082</v>
      </c>
      <c r="J30" s="1861">
        <f t="shared" si="1"/>
        <v>2632</v>
      </c>
      <c r="K30" s="1861"/>
      <c r="L30" s="1861">
        <f>SUM(L31:L48)</f>
        <v>924</v>
      </c>
      <c r="M30" s="1871"/>
      <c r="N30" s="1871"/>
      <c r="O30" s="1871"/>
      <c r="P30" s="1871"/>
      <c r="Q30" s="1871"/>
      <c r="R30" s="1872"/>
      <c r="S30" s="58"/>
      <c r="T30" s="58"/>
      <c r="U30" s="58"/>
      <c r="V30" s="58"/>
      <c r="W30" s="58"/>
      <c r="X30" s="59"/>
      <c r="Y30" s="59"/>
      <c r="Z30" s="59"/>
    </row>
    <row r="31" spans="1:26" ht="15.75" customHeight="1" thickBot="1">
      <c r="A31" s="1874" t="s">
        <v>260</v>
      </c>
      <c r="B31" s="1875" t="s">
        <v>2077</v>
      </c>
      <c r="C31" s="1802">
        <v>4</v>
      </c>
      <c r="D31" s="1802">
        <v>1</v>
      </c>
      <c r="E31" s="1802">
        <v>4</v>
      </c>
      <c r="F31" s="1802">
        <v>1</v>
      </c>
      <c r="G31" s="1802">
        <v>60</v>
      </c>
      <c r="H31" s="1802">
        <v>240</v>
      </c>
      <c r="I31" s="1802">
        <v>264</v>
      </c>
      <c r="J31" s="1864">
        <v>264</v>
      </c>
      <c r="K31" s="1803"/>
      <c r="L31" s="1803"/>
      <c r="M31" s="1804"/>
      <c r="N31" s="1804"/>
      <c r="O31" s="1804"/>
      <c r="P31" s="1804"/>
      <c r="Q31" s="1804"/>
      <c r="R31" s="1863" t="s">
        <v>2063</v>
      </c>
      <c r="S31" s="58"/>
      <c r="T31" s="58"/>
      <c r="U31" s="58"/>
      <c r="V31" s="58"/>
      <c r="W31" s="58"/>
      <c r="X31" s="59"/>
      <c r="Y31" s="59"/>
      <c r="Z31" s="59"/>
    </row>
    <row r="32" spans="1:26" ht="15.75" customHeight="1" thickBot="1">
      <c r="A32" s="1874" t="s">
        <v>261</v>
      </c>
      <c r="B32" s="1875" t="s">
        <v>2078</v>
      </c>
      <c r="C32" s="1802">
        <v>3</v>
      </c>
      <c r="D32" s="1802">
        <v>1</v>
      </c>
      <c r="E32" s="1802">
        <v>4</v>
      </c>
      <c r="F32" s="1802">
        <v>1</v>
      </c>
      <c r="G32" s="1802">
        <v>60</v>
      </c>
      <c r="H32" s="1802">
        <v>180</v>
      </c>
      <c r="I32" s="1802">
        <v>198</v>
      </c>
      <c r="J32" s="1864">
        <v>198</v>
      </c>
      <c r="K32" s="1803"/>
      <c r="L32" s="1803"/>
      <c r="M32" s="1804"/>
      <c r="N32" s="1804"/>
      <c r="O32" s="1804"/>
      <c r="P32" s="1804"/>
      <c r="Q32" s="1804"/>
      <c r="R32" s="1863" t="s">
        <v>2063</v>
      </c>
      <c r="S32" s="58"/>
      <c r="T32" s="58"/>
      <c r="U32" s="58"/>
      <c r="V32" s="58"/>
      <c r="W32" s="58"/>
      <c r="X32" s="59"/>
      <c r="Y32" s="59"/>
      <c r="Z32" s="59"/>
    </row>
    <row r="33" spans="1:26" ht="15.75" customHeight="1" thickBot="1">
      <c r="A33" s="1874" t="s">
        <v>2079</v>
      </c>
      <c r="B33" s="1875" t="s">
        <v>2080</v>
      </c>
      <c r="C33" s="1802">
        <v>2</v>
      </c>
      <c r="D33" s="1802">
        <v>2</v>
      </c>
      <c r="E33" s="1802">
        <v>10</v>
      </c>
      <c r="F33" s="1802">
        <v>1</v>
      </c>
      <c r="G33" s="1802">
        <v>20</v>
      </c>
      <c r="H33" s="1802">
        <v>80</v>
      </c>
      <c r="I33" s="1802">
        <v>320</v>
      </c>
      <c r="J33" s="1864">
        <v>320</v>
      </c>
      <c r="K33" s="1803"/>
      <c r="L33" s="1803"/>
      <c r="M33" s="1804"/>
      <c r="N33" s="1804"/>
      <c r="O33" s="1804"/>
      <c r="P33" s="1804"/>
      <c r="Q33" s="1804"/>
      <c r="R33" s="1863" t="s">
        <v>2063</v>
      </c>
      <c r="S33" s="58"/>
      <c r="T33" s="58"/>
      <c r="U33" s="58"/>
      <c r="V33" s="58"/>
      <c r="W33" s="58"/>
      <c r="X33" s="59"/>
      <c r="Y33" s="59"/>
      <c r="Z33" s="59"/>
    </row>
    <row r="34" spans="1:26" ht="15.75" customHeight="1" thickBot="1">
      <c r="A34" s="1874" t="s">
        <v>2081</v>
      </c>
      <c r="B34" s="1875" t="s">
        <v>2082</v>
      </c>
      <c r="C34" s="1802">
        <v>2</v>
      </c>
      <c r="D34" s="1802">
        <v>1</v>
      </c>
      <c r="E34" s="1802">
        <v>4</v>
      </c>
      <c r="F34" s="1802">
        <v>1</v>
      </c>
      <c r="G34" s="1802">
        <v>60</v>
      </c>
      <c r="H34" s="1802">
        <v>120</v>
      </c>
      <c r="I34" s="1802">
        <v>132</v>
      </c>
      <c r="J34" s="1864"/>
      <c r="K34" s="1864"/>
      <c r="L34" s="1864">
        <v>132</v>
      </c>
      <c r="M34" s="1804"/>
      <c r="N34" s="1804"/>
      <c r="O34" s="1804"/>
      <c r="P34" s="1804"/>
      <c r="Q34" s="1804"/>
      <c r="R34" s="1863" t="s">
        <v>2063</v>
      </c>
      <c r="S34" s="58"/>
      <c r="T34" s="58"/>
      <c r="U34" s="58"/>
      <c r="V34" s="58"/>
      <c r="W34" s="58"/>
      <c r="X34" s="59"/>
      <c r="Y34" s="59"/>
      <c r="Z34" s="59"/>
    </row>
    <row r="35" spans="1:26" ht="15.75" customHeight="1" thickBot="1">
      <c r="A35" s="1874" t="s">
        <v>264</v>
      </c>
      <c r="B35" s="1875" t="s">
        <v>2083</v>
      </c>
      <c r="C35" s="1802">
        <v>5</v>
      </c>
      <c r="D35" s="1802">
        <v>1.1000000000000001</v>
      </c>
      <c r="E35" s="1802">
        <v>4</v>
      </c>
      <c r="F35" s="1802">
        <v>1</v>
      </c>
      <c r="G35" s="1802">
        <v>60</v>
      </c>
      <c r="H35" s="1802">
        <v>330</v>
      </c>
      <c r="I35" s="1865">
        <v>330</v>
      </c>
      <c r="J35" s="1864">
        <v>330</v>
      </c>
      <c r="K35" s="1803"/>
      <c r="L35" s="1803"/>
      <c r="M35" s="1804"/>
      <c r="N35" s="1804"/>
      <c r="O35" s="1804"/>
      <c r="P35" s="1804"/>
      <c r="Q35" s="1804"/>
      <c r="R35" s="1863" t="s">
        <v>753</v>
      </c>
      <c r="S35" s="58"/>
      <c r="T35" s="58"/>
      <c r="U35" s="58"/>
      <c r="V35" s="58"/>
      <c r="W35" s="58"/>
      <c r="X35" s="59"/>
      <c r="Y35" s="59"/>
      <c r="Z35" s="59"/>
    </row>
    <row r="36" spans="1:26" ht="15.75" customHeight="1" thickBot="1">
      <c r="A36" s="1874" t="s">
        <v>726</v>
      </c>
      <c r="B36" s="1875" t="s">
        <v>1376</v>
      </c>
      <c r="C36" s="1802">
        <v>5</v>
      </c>
      <c r="D36" s="1802">
        <v>1.1000000000000001</v>
      </c>
      <c r="E36" s="1802">
        <v>4</v>
      </c>
      <c r="F36" s="1802">
        <v>1</v>
      </c>
      <c r="G36" s="1802">
        <v>60</v>
      </c>
      <c r="H36" s="1802">
        <v>330</v>
      </c>
      <c r="I36" s="1865">
        <v>330</v>
      </c>
      <c r="J36" s="1864">
        <v>330</v>
      </c>
      <c r="K36" s="1803"/>
      <c r="L36" s="1803"/>
      <c r="M36" s="1804"/>
      <c r="N36" s="1804"/>
      <c r="O36" s="1804"/>
      <c r="P36" s="1804"/>
      <c r="Q36" s="1804"/>
      <c r="R36" s="1863" t="s">
        <v>753</v>
      </c>
      <c r="S36" s="58"/>
      <c r="T36" s="58"/>
      <c r="U36" s="58"/>
      <c r="V36" s="58"/>
      <c r="W36" s="58"/>
      <c r="X36" s="59"/>
      <c r="Y36" s="59"/>
      <c r="Z36" s="59"/>
    </row>
    <row r="37" spans="1:26" ht="15.75" customHeight="1" thickBot="1">
      <c r="A37" s="1874" t="s">
        <v>727</v>
      </c>
      <c r="B37" s="1876" t="s">
        <v>2084</v>
      </c>
      <c r="C37" s="1802">
        <v>5</v>
      </c>
      <c r="D37" s="1802">
        <v>1.1000000000000001</v>
      </c>
      <c r="E37" s="1802">
        <v>4</v>
      </c>
      <c r="F37" s="1802">
        <v>1</v>
      </c>
      <c r="G37" s="1802">
        <v>60</v>
      </c>
      <c r="H37" s="1802">
        <v>330</v>
      </c>
      <c r="I37" s="1865">
        <v>330</v>
      </c>
      <c r="J37" s="1864">
        <v>330</v>
      </c>
      <c r="K37" s="1803"/>
      <c r="L37" s="1803"/>
      <c r="M37" s="1804"/>
      <c r="N37" s="1804"/>
      <c r="O37" s="1804"/>
      <c r="P37" s="1804"/>
      <c r="Q37" s="1804"/>
      <c r="R37" s="1863" t="s">
        <v>753</v>
      </c>
      <c r="S37" s="58"/>
      <c r="T37" s="58"/>
      <c r="U37" s="58"/>
      <c r="V37" s="58"/>
      <c r="W37" s="58"/>
      <c r="X37" s="59"/>
      <c r="Y37" s="59"/>
      <c r="Z37" s="59"/>
    </row>
    <row r="38" spans="1:26" ht="15.75" customHeight="1" thickBot="1">
      <c r="A38" s="1812" t="s">
        <v>728</v>
      </c>
      <c r="B38" s="1860" t="s">
        <v>2085</v>
      </c>
      <c r="C38" s="1877">
        <v>4</v>
      </c>
      <c r="D38" s="1877">
        <v>1.1000000000000001</v>
      </c>
      <c r="E38" s="1877">
        <v>4</v>
      </c>
      <c r="F38" s="1877">
        <v>1</v>
      </c>
      <c r="G38" s="1877">
        <v>60</v>
      </c>
      <c r="H38" s="1877">
        <v>264</v>
      </c>
      <c r="I38" s="1878">
        <v>264</v>
      </c>
      <c r="J38" s="1879"/>
      <c r="K38" s="1879"/>
      <c r="L38" s="1879">
        <v>264</v>
      </c>
      <c r="M38" s="1880"/>
      <c r="N38" s="1880"/>
      <c r="O38" s="1880"/>
      <c r="P38" s="1880"/>
      <c r="Q38" s="1880"/>
      <c r="R38" s="1881" t="s">
        <v>753</v>
      </c>
      <c r="S38" s="58"/>
      <c r="T38" s="58"/>
      <c r="U38" s="58"/>
      <c r="V38" s="58"/>
      <c r="W38" s="58"/>
      <c r="X38" s="59"/>
      <c r="Y38" s="59"/>
      <c r="Z38" s="59"/>
    </row>
    <row r="39" spans="1:26" ht="15.75" customHeight="1">
      <c r="A39" s="1759"/>
      <c r="B39" s="1882"/>
      <c r="C39" s="1883"/>
      <c r="D39" s="1883"/>
      <c r="E39" s="1883"/>
      <c r="F39" s="1883"/>
      <c r="G39" s="1883"/>
      <c r="H39" s="1884"/>
      <c r="I39" s="1885"/>
      <c r="J39" s="1886"/>
      <c r="K39" s="1886"/>
      <c r="L39" s="1886"/>
      <c r="M39" s="1887"/>
      <c r="N39" s="1887"/>
      <c r="O39" s="1887"/>
      <c r="P39" s="1887"/>
      <c r="Q39" s="1887"/>
      <c r="R39" s="1888"/>
      <c r="S39" s="58"/>
      <c r="T39" s="58"/>
      <c r="U39" s="58"/>
      <c r="V39" s="58"/>
      <c r="W39" s="58"/>
      <c r="X39" s="59"/>
      <c r="Y39" s="59"/>
      <c r="Z39" s="59"/>
    </row>
    <row r="40" spans="1:26" ht="15.75" customHeight="1">
      <c r="A40" s="1759" t="s">
        <v>729</v>
      </c>
      <c r="B40" s="1760" t="s">
        <v>2007</v>
      </c>
      <c r="C40" s="193">
        <v>2</v>
      </c>
      <c r="D40" s="193">
        <v>1</v>
      </c>
      <c r="E40" s="193">
        <v>4</v>
      </c>
      <c r="F40" s="193">
        <v>1</v>
      </c>
      <c r="G40" s="193">
        <v>60</v>
      </c>
      <c r="H40" s="193">
        <v>120</v>
      </c>
      <c r="I40" s="193">
        <v>132</v>
      </c>
      <c r="J40" s="1274">
        <v>264</v>
      </c>
      <c r="K40" s="1761"/>
      <c r="L40" s="1761"/>
      <c r="M40" s="1889"/>
      <c r="N40" s="1889"/>
      <c r="O40" s="1889"/>
      <c r="P40" s="1889"/>
      <c r="Q40" s="1889"/>
      <c r="R40" s="686" t="s">
        <v>746</v>
      </c>
      <c r="S40" s="58"/>
      <c r="T40" s="58"/>
      <c r="U40" s="58"/>
      <c r="V40" s="58"/>
      <c r="W40" s="58"/>
      <c r="X40" s="59"/>
      <c r="Y40" s="59"/>
      <c r="Z40" s="59"/>
    </row>
    <row r="41" spans="1:26" ht="15.75" customHeight="1">
      <c r="A41" s="1759" t="s">
        <v>730</v>
      </c>
      <c r="B41" s="1762" t="s">
        <v>2008</v>
      </c>
      <c r="C41" s="193">
        <v>4</v>
      </c>
      <c r="D41" s="193">
        <v>1.1000000000000001</v>
      </c>
      <c r="E41" s="193">
        <v>4</v>
      </c>
      <c r="F41" s="193">
        <v>1</v>
      </c>
      <c r="G41" s="193">
        <v>60</v>
      </c>
      <c r="H41" s="193">
        <v>264</v>
      </c>
      <c r="I41" s="193">
        <v>264</v>
      </c>
      <c r="J41" s="1761"/>
      <c r="K41" s="1274"/>
      <c r="L41" s="1274">
        <v>198</v>
      </c>
      <c r="M41" s="1889"/>
      <c r="N41" s="1889"/>
      <c r="O41" s="1889"/>
      <c r="P41" s="1889"/>
      <c r="Q41" s="1889"/>
      <c r="R41" s="686" t="s">
        <v>746</v>
      </c>
      <c r="S41" s="58"/>
      <c r="T41" s="58"/>
      <c r="U41" s="58"/>
      <c r="V41" s="58"/>
      <c r="W41" s="58"/>
      <c r="X41" s="59"/>
      <c r="Y41" s="59"/>
      <c r="Z41" s="59"/>
    </row>
    <row r="42" spans="1:26" ht="15.75" customHeight="1">
      <c r="A42" s="1763" t="s">
        <v>731</v>
      </c>
      <c r="B42" s="1760" t="s">
        <v>2009</v>
      </c>
      <c r="C42" s="193">
        <v>3</v>
      </c>
      <c r="D42" s="193">
        <v>1</v>
      </c>
      <c r="E42" s="193">
        <v>4</v>
      </c>
      <c r="F42" s="193">
        <v>1</v>
      </c>
      <c r="G42" s="193">
        <v>60</v>
      </c>
      <c r="H42" s="193">
        <v>180</v>
      </c>
      <c r="I42" s="193">
        <v>198</v>
      </c>
      <c r="J42" s="1761"/>
      <c r="K42" s="1274"/>
      <c r="L42" s="1274">
        <v>330</v>
      </c>
      <c r="M42" s="1889"/>
      <c r="N42" s="1889"/>
      <c r="O42" s="1889"/>
      <c r="P42" s="1889"/>
      <c r="Q42" s="1889"/>
      <c r="R42" s="686" t="s">
        <v>746</v>
      </c>
      <c r="S42" s="58"/>
      <c r="T42" s="58"/>
      <c r="U42" s="58"/>
      <c r="V42" s="58"/>
      <c r="W42" s="58"/>
      <c r="X42" s="59"/>
      <c r="Y42" s="59"/>
      <c r="Z42" s="59"/>
    </row>
    <row r="43" spans="1:26" ht="15.75" customHeight="1">
      <c r="A43" s="1764" t="s">
        <v>732</v>
      </c>
      <c r="B43" s="1760" t="s">
        <v>2010</v>
      </c>
      <c r="C43" s="193">
        <v>4</v>
      </c>
      <c r="D43" s="193">
        <v>1</v>
      </c>
      <c r="E43" s="193">
        <v>4</v>
      </c>
      <c r="F43" s="193">
        <v>1</v>
      </c>
      <c r="G43" s="193">
        <v>60</v>
      </c>
      <c r="H43" s="193">
        <v>240</v>
      </c>
      <c r="I43" s="193">
        <v>264</v>
      </c>
      <c r="J43" s="1274">
        <v>198</v>
      </c>
      <c r="K43" s="1761"/>
      <c r="L43" s="1761"/>
      <c r="M43" s="1889"/>
      <c r="N43" s="1889"/>
      <c r="O43" s="1889"/>
      <c r="P43" s="1889"/>
      <c r="Q43" s="1889"/>
      <c r="R43" s="686" t="s">
        <v>746</v>
      </c>
      <c r="S43" s="58"/>
      <c r="T43" s="58"/>
      <c r="U43" s="58"/>
      <c r="V43" s="58"/>
      <c r="W43" s="58"/>
      <c r="X43" s="59"/>
      <c r="Y43" s="59"/>
      <c r="Z43" s="59"/>
    </row>
    <row r="44" spans="1:26" ht="15.75" customHeight="1">
      <c r="A44" s="1764" t="s">
        <v>2011</v>
      </c>
      <c r="B44" s="1760" t="s">
        <v>2012</v>
      </c>
      <c r="C44" s="193">
        <v>3</v>
      </c>
      <c r="D44" s="193">
        <v>1</v>
      </c>
      <c r="E44" s="193">
        <v>4</v>
      </c>
      <c r="F44" s="193">
        <v>1</v>
      </c>
      <c r="G44" s="193">
        <v>60</v>
      </c>
      <c r="H44" s="193">
        <v>180</v>
      </c>
      <c r="I44" s="193">
        <v>198</v>
      </c>
      <c r="J44" s="1274"/>
      <c r="K44" s="1761"/>
      <c r="L44" s="1761"/>
      <c r="M44" s="1889"/>
      <c r="N44" s="1889"/>
      <c r="O44" s="1889"/>
      <c r="P44" s="1889"/>
      <c r="Q44" s="1889"/>
      <c r="R44" s="686"/>
      <c r="S44" s="58"/>
      <c r="T44" s="58"/>
      <c r="U44" s="58"/>
      <c r="V44" s="58"/>
      <c r="W44" s="58"/>
      <c r="X44" s="59"/>
      <c r="Y44" s="59"/>
      <c r="Z44" s="59"/>
    </row>
    <row r="45" spans="1:26" ht="15.75" customHeight="1">
      <c r="A45" s="1765" t="s">
        <v>261</v>
      </c>
      <c r="B45" s="1766" t="s">
        <v>1852</v>
      </c>
      <c r="C45" s="1767"/>
      <c r="D45" s="1767"/>
      <c r="E45" s="1767"/>
      <c r="F45" s="1767"/>
      <c r="G45" s="1767"/>
      <c r="H45" s="1767"/>
      <c r="I45" s="1767"/>
      <c r="J45" s="1768"/>
      <c r="K45" s="1768"/>
      <c r="L45" s="1768"/>
      <c r="M45" s="1768"/>
      <c r="N45" s="1768"/>
      <c r="O45" s="1768"/>
      <c r="P45" s="1768"/>
      <c r="Q45" s="1768"/>
      <c r="R45" s="1890"/>
      <c r="S45" s="58"/>
      <c r="T45" s="58"/>
      <c r="U45" s="58"/>
      <c r="V45" s="58"/>
      <c r="W45" s="58"/>
      <c r="X45" s="59"/>
      <c r="Y45" s="59"/>
      <c r="Z45" s="59"/>
    </row>
    <row r="46" spans="1:26" ht="15.75" customHeight="1">
      <c r="A46" s="1765" t="s">
        <v>262</v>
      </c>
      <c r="B46" s="1766" t="s">
        <v>1853</v>
      </c>
      <c r="C46" s="1767"/>
      <c r="D46" s="1767"/>
      <c r="E46" s="1767"/>
      <c r="F46" s="1767"/>
      <c r="G46" s="1767"/>
      <c r="H46" s="1767"/>
      <c r="I46" s="1767"/>
      <c r="J46" s="1768"/>
      <c r="K46" s="1768"/>
      <c r="L46" s="1768"/>
      <c r="M46" s="1768"/>
      <c r="N46" s="1768"/>
      <c r="O46" s="1768"/>
      <c r="P46" s="1768"/>
      <c r="Q46" s="1768"/>
      <c r="R46" s="1890"/>
      <c r="S46" s="58"/>
      <c r="T46" s="58"/>
      <c r="U46" s="58"/>
      <c r="V46" s="58"/>
      <c r="W46" s="58"/>
      <c r="X46" s="59"/>
      <c r="Y46" s="59"/>
      <c r="Z46" s="59"/>
    </row>
    <row r="47" spans="1:26" ht="15.75" customHeight="1">
      <c r="A47" s="1765" t="s">
        <v>263</v>
      </c>
      <c r="B47" s="1766" t="s">
        <v>1854</v>
      </c>
      <c r="C47" s="1767">
        <v>4</v>
      </c>
      <c r="D47" s="1767">
        <v>1</v>
      </c>
      <c r="E47" s="1767">
        <v>10</v>
      </c>
      <c r="F47" s="1767">
        <v>1</v>
      </c>
      <c r="G47" s="1767">
        <v>20</v>
      </c>
      <c r="H47" s="1767">
        <v>800</v>
      </c>
      <c r="I47" s="1767">
        <v>660</v>
      </c>
      <c r="J47" s="1768">
        <v>200</v>
      </c>
      <c r="K47" s="1768"/>
      <c r="L47" s="1768"/>
      <c r="M47" s="1768"/>
      <c r="N47" s="1768"/>
      <c r="O47" s="1768"/>
      <c r="P47" s="1768"/>
      <c r="Q47" s="1768"/>
      <c r="R47" s="1890" t="s">
        <v>749</v>
      </c>
      <c r="S47" s="58"/>
      <c r="T47" s="58"/>
      <c r="U47" s="58"/>
      <c r="V47" s="58"/>
      <c r="W47" s="58"/>
      <c r="X47" s="59"/>
      <c r="Y47" s="59"/>
      <c r="Z47" s="59"/>
    </row>
    <row r="48" spans="1:26" ht="15.75" customHeight="1">
      <c r="A48" s="1769" t="s">
        <v>264</v>
      </c>
      <c r="B48" s="1766" t="s">
        <v>1855</v>
      </c>
      <c r="C48" s="1767">
        <v>2</v>
      </c>
      <c r="D48" s="1767"/>
      <c r="E48" s="1767">
        <v>6</v>
      </c>
      <c r="F48" s="1767">
        <v>1</v>
      </c>
      <c r="G48" s="1767">
        <v>40</v>
      </c>
      <c r="H48" s="1767">
        <v>480</v>
      </c>
      <c r="I48" s="1767">
        <v>198</v>
      </c>
      <c r="J48" s="1768">
        <v>198</v>
      </c>
      <c r="K48" s="1768"/>
      <c r="L48" s="1768"/>
      <c r="M48" s="1768"/>
      <c r="N48" s="1768"/>
      <c r="O48" s="1768"/>
      <c r="P48" s="1768"/>
      <c r="Q48" s="1768"/>
      <c r="R48" s="1890" t="s">
        <v>2063</v>
      </c>
      <c r="S48" s="58"/>
      <c r="T48" s="58"/>
      <c r="U48" s="58"/>
      <c r="V48" s="58"/>
      <c r="W48" s="58"/>
      <c r="X48" s="59"/>
      <c r="Y48" s="59"/>
      <c r="Z48" s="59"/>
    </row>
    <row r="49" spans="1:26" ht="15.75" customHeight="1">
      <c r="A49" s="1770">
        <v>2</v>
      </c>
      <c r="B49" s="1771" t="s">
        <v>265</v>
      </c>
      <c r="C49" s="1772"/>
      <c r="D49" s="1772"/>
      <c r="E49" s="1772"/>
      <c r="F49" s="1772"/>
      <c r="G49" s="1772"/>
      <c r="H49" s="1772"/>
      <c r="I49" s="1772"/>
      <c r="J49" s="1768"/>
      <c r="K49" s="1768"/>
      <c r="L49" s="1768"/>
      <c r="M49" s="1768"/>
      <c r="N49" s="1768"/>
      <c r="O49" s="1768"/>
      <c r="P49" s="1768"/>
      <c r="Q49" s="1768"/>
      <c r="R49" s="1890"/>
      <c r="S49" s="58"/>
      <c r="T49" s="58"/>
      <c r="U49" s="58"/>
      <c r="V49" s="58"/>
      <c r="W49" s="58"/>
      <c r="X49" s="59"/>
      <c r="Y49" s="59"/>
      <c r="Z49" s="59"/>
    </row>
    <row r="50" spans="1:26" ht="15.75" customHeight="1">
      <c r="A50" s="1773" t="s">
        <v>249</v>
      </c>
      <c r="B50" s="1774" t="s">
        <v>266</v>
      </c>
      <c r="C50" s="1775">
        <f>SUM(C51:C58)</f>
        <v>24</v>
      </c>
      <c r="D50" s="1775">
        <f t="shared" ref="D50:L50" si="2">SUM(D51:D58)</f>
        <v>12</v>
      </c>
      <c r="E50" s="1775">
        <f t="shared" si="2"/>
        <v>8</v>
      </c>
      <c r="F50" s="1775">
        <f t="shared" si="2"/>
        <v>8</v>
      </c>
      <c r="G50" s="1775">
        <f t="shared" si="2"/>
        <v>72</v>
      </c>
      <c r="H50" s="1775">
        <f t="shared" si="2"/>
        <v>324</v>
      </c>
      <c r="I50" s="1775">
        <f t="shared" si="2"/>
        <v>198</v>
      </c>
      <c r="J50" s="1775">
        <f t="shared" si="2"/>
        <v>0</v>
      </c>
      <c r="K50" s="1775">
        <f t="shared" si="2"/>
        <v>0</v>
      </c>
      <c r="L50" s="1775">
        <f t="shared" si="2"/>
        <v>396</v>
      </c>
      <c r="M50" s="1768"/>
      <c r="N50" s="1768"/>
      <c r="O50" s="1768"/>
      <c r="P50" s="1768"/>
      <c r="Q50" s="1768"/>
      <c r="R50" s="1890"/>
      <c r="S50" s="58"/>
      <c r="T50" s="58"/>
      <c r="U50" s="58"/>
      <c r="V50" s="58"/>
      <c r="W50" s="58"/>
      <c r="X50" s="59"/>
      <c r="Y50" s="59"/>
      <c r="Z50" s="59"/>
    </row>
    <row r="51" spans="1:26" ht="15.75" customHeight="1">
      <c r="A51" s="1776" t="s">
        <v>251</v>
      </c>
      <c r="B51" s="1777" t="s">
        <v>2013</v>
      </c>
      <c r="C51" s="1778">
        <v>3</v>
      </c>
      <c r="D51" s="1778">
        <v>1.5</v>
      </c>
      <c r="E51" s="1778">
        <v>1</v>
      </c>
      <c r="F51" s="1778">
        <v>1</v>
      </c>
      <c r="G51" s="1778">
        <v>9</v>
      </c>
      <c r="H51" s="1778">
        <f t="shared" ref="H51:H58" si="3">C51*D51*G51</f>
        <v>40.5</v>
      </c>
      <c r="I51" s="1779">
        <v>49.5</v>
      </c>
      <c r="J51" s="1780"/>
      <c r="K51" s="1780"/>
      <c r="L51" s="1780">
        <v>49.5</v>
      </c>
      <c r="M51" s="1780"/>
      <c r="N51" s="1780"/>
      <c r="O51" s="1780"/>
      <c r="P51" s="1780"/>
      <c r="Q51" s="1780"/>
      <c r="R51" s="1891"/>
      <c r="S51" s="58"/>
      <c r="T51" s="58"/>
      <c r="U51" s="58"/>
      <c r="V51" s="58"/>
      <c r="W51" s="58"/>
      <c r="X51" s="59"/>
      <c r="Y51" s="59"/>
      <c r="Z51" s="59"/>
    </row>
    <row r="52" spans="1:26" ht="27" customHeight="1">
      <c r="A52" s="1781" t="s">
        <v>253</v>
      </c>
      <c r="B52" s="1777" t="s">
        <v>2014</v>
      </c>
      <c r="C52" s="1778">
        <v>3</v>
      </c>
      <c r="D52" s="1778">
        <v>1.5</v>
      </c>
      <c r="E52" s="1778">
        <v>1</v>
      </c>
      <c r="F52" s="1778">
        <v>1</v>
      </c>
      <c r="G52" s="1778">
        <v>9</v>
      </c>
      <c r="H52" s="1778">
        <f t="shared" si="3"/>
        <v>40.5</v>
      </c>
      <c r="I52" s="1779" t="s">
        <v>2015</v>
      </c>
      <c r="J52" s="1780"/>
      <c r="K52" s="1780"/>
      <c r="L52" s="1780">
        <v>49.5</v>
      </c>
      <c r="M52" s="1780"/>
      <c r="N52" s="1780"/>
      <c r="O52" s="1780"/>
      <c r="P52" s="1780"/>
      <c r="Q52" s="1780"/>
      <c r="R52" s="1891"/>
      <c r="S52" s="58"/>
      <c r="T52" s="58"/>
      <c r="U52" s="58"/>
      <c r="V52" s="58"/>
      <c r="W52" s="58"/>
      <c r="X52" s="59"/>
      <c r="Y52" s="59"/>
      <c r="Z52" s="59"/>
    </row>
    <row r="53" spans="1:26" ht="15.75" customHeight="1">
      <c r="A53" s="1782" t="s">
        <v>254</v>
      </c>
      <c r="B53" s="1777" t="s">
        <v>2016</v>
      </c>
      <c r="C53" s="1778">
        <v>3</v>
      </c>
      <c r="D53" s="1778">
        <v>1.5</v>
      </c>
      <c r="E53" s="1778">
        <v>1</v>
      </c>
      <c r="F53" s="1778">
        <v>1</v>
      </c>
      <c r="G53" s="1778">
        <v>9</v>
      </c>
      <c r="H53" s="1778">
        <f t="shared" si="3"/>
        <v>40.5</v>
      </c>
      <c r="I53" s="1779" t="s">
        <v>2015</v>
      </c>
      <c r="J53" s="1780"/>
      <c r="K53" s="1780"/>
      <c r="L53" s="1780">
        <v>49.5</v>
      </c>
      <c r="M53" s="1780"/>
      <c r="N53" s="1780"/>
      <c r="O53" s="1780"/>
      <c r="P53" s="1780"/>
      <c r="Q53" s="1780"/>
      <c r="R53" s="1891"/>
      <c r="S53" s="58"/>
      <c r="T53" s="58"/>
      <c r="U53" s="58"/>
      <c r="V53" s="58"/>
      <c r="W53" s="58"/>
      <c r="X53" s="59"/>
      <c r="Y53" s="59"/>
      <c r="Z53" s="59"/>
    </row>
    <row r="54" spans="1:26" ht="15.75" customHeight="1">
      <c r="A54" s="1783" t="s">
        <v>255</v>
      </c>
      <c r="B54" s="1777" t="s">
        <v>2017</v>
      </c>
      <c r="C54" s="1778">
        <v>3</v>
      </c>
      <c r="D54" s="1778">
        <v>1.5</v>
      </c>
      <c r="E54" s="1778">
        <v>1</v>
      </c>
      <c r="F54" s="1778">
        <v>1</v>
      </c>
      <c r="G54" s="1778">
        <v>9</v>
      </c>
      <c r="H54" s="1778">
        <f t="shared" si="3"/>
        <v>40.5</v>
      </c>
      <c r="I54" s="1779" t="s">
        <v>2015</v>
      </c>
      <c r="J54" s="1780"/>
      <c r="K54" s="1780"/>
      <c r="L54" s="1780">
        <v>49.5</v>
      </c>
      <c r="M54" s="1780"/>
      <c r="N54" s="1780"/>
      <c r="O54" s="1780"/>
      <c r="P54" s="1780"/>
      <c r="Q54" s="1780"/>
      <c r="R54" s="1891"/>
      <c r="S54" s="58"/>
      <c r="T54" s="58"/>
      <c r="U54" s="58"/>
      <c r="V54" s="58"/>
      <c r="W54" s="58"/>
      <c r="X54" s="59"/>
      <c r="Y54" s="59"/>
      <c r="Z54" s="59"/>
    </row>
    <row r="55" spans="1:26" ht="15.75" customHeight="1">
      <c r="A55" s="1781" t="s">
        <v>256</v>
      </c>
      <c r="B55" s="1777" t="s">
        <v>2018</v>
      </c>
      <c r="C55" s="1778">
        <v>3</v>
      </c>
      <c r="D55" s="1778">
        <v>1.5</v>
      </c>
      <c r="E55" s="1778">
        <v>1</v>
      </c>
      <c r="F55" s="1778">
        <v>1</v>
      </c>
      <c r="G55" s="1778">
        <v>9</v>
      </c>
      <c r="H55" s="1778">
        <f t="shared" si="3"/>
        <v>40.5</v>
      </c>
      <c r="I55" s="1779" t="s">
        <v>2015</v>
      </c>
      <c r="J55" s="1780"/>
      <c r="K55" s="1780"/>
      <c r="L55" s="1780">
        <v>49.5</v>
      </c>
      <c r="M55" s="1780"/>
      <c r="N55" s="1780"/>
      <c r="O55" s="1780"/>
      <c r="P55" s="1780"/>
      <c r="Q55" s="1780"/>
      <c r="R55" s="1891"/>
      <c r="S55" s="58"/>
      <c r="T55" s="58"/>
      <c r="U55" s="58"/>
      <c r="V55" s="58"/>
      <c r="W55" s="58"/>
      <c r="X55" s="59"/>
      <c r="Y55" s="59"/>
      <c r="Z55" s="59"/>
    </row>
    <row r="56" spans="1:26" ht="15.75" customHeight="1">
      <c r="A56" s="1782" t="s">
        <v>257</v>
      </c>
      <c r="B56" s="1777" t="s">
        <v>2019</v>
      </c>
      <c r="C56" s="1778">
        <v>3</v>
      </c>
      <c r="D56" s="1778">
        <v>1.5</v>
      </c>
      <c r="E56" s="1778">
        <v>1</v>
      </c>
      <c r="F56" s="1778">
        <v>1</v>
      </c>
      <c r="G56" s="1778">
        <v>9</v>
      </c>
      <c r="H56" s="1778">
        <f t="shared" si="3"/>
        <v>40.5</v>
      </c>
      <c r="I56" s="1779">
        <v>49.5</v>
      </c>
      <c r="J56" s="1780"/>
      <c r="K56" s="1780"/>
      <c r="L56" s="1780">
        <v>49.5</v>
      </c>
      <c r="M56" s="1780"/>
      <c r="N56" s="1780"/>
      <c r="O56" s="1780"/>
      <c r="P56" s="1780"/>
      <c r="Q56" s="1780"/>
      <c r="R56" s="1891"/>
      <c r="S56" s="58"/>
      <c r="T56" s="58"/>
      <c r="U56" s="58"/>
      <c r="V56" s="58"/>
      <c r="W56" s="58"/>
      <c r="X56" s="59"/>
      <c r="Y56" s="59"/>
      <c r="Z56" s="59"/>
    </row>
    <row r="57" spans="1:26" ht="15.75" customHeight="1">
      <c r="A57" s="1765" t="s">
        <v>716</v>
      </c>
      <c r="B57" s="1777" t="s">
        <v>2020</v>
      </c>
      <c r="C57" s="1778">
        <v>3</v>
      </c>
      <c r="D57" s="1778">
        <v>1.5</v>
      </c>
      <c r="E57" s="1778">
        <v>1</v>
      </c>
      <c r="F57" s="1778">
        <v>1</v>
      </c>
      <c r="G57" s="1778">
        <v>9</v>
      </c>
      <c r="H57" s="1778">
        <f t="shared" si="3"/>
        <v>40.5</v>
      </c>
      <c r="I57" s="1779">
        <v>49.5</v>
      </c>
      <c r="J57" s="1780"/>
      <c r="K57" s="1780"/>
      <c r="L57" s="1780">
        <v>49.5</v>
      </c>
      <c r="M57" s="1780"/>
      <c r="N57" s="1780"/>
      <c r="O57" s="1780"/>
      <c r="P57" s="1780"/>
      <c r="Q57" s="1780"/>
      <c r="R57" s="1891"/>
      <c r="S57" s="58"/>
      <c r="T57" s="58"/>
      <c r="U57" s="58"/>
      <c r="V57" s="58"/>
      <c r="W57" s="58"/>
      <c r="X57" s="59"/>
      <c r="Y57" s="59"/>
      <c r="Z57" s="59"/>
    </row>
    <row r="58" spans="1:26" ht="15.75" customHeight="1">
      <c r="A58" s="1765" t="s">
        <v>717</v>
      </c>
      <c r="B58" s="1777" t="s">
        <v>2021</v>
      </c>
      <c r="C58" s="1778">
        <v>3</v>
      </c>
      <c r="D58" s="1778">
        <v>1.5</v>
      </c>
      <c r="E58" s="1778">
        <v>1</v>
      </c>
      <c r="F58" s="1778">
        <v>1</v>
      </c>
      <c r="G58" s="1778">
        <v>9</v>
      </c>
      <c r="H58" s="1778">
        <f t="shared" si="3"/>
        <v>40.5</v>
      </c>
      <c r="I58" s="1779">
        <v>49.5</v>
      </c>
      <c r="J58" s="1780"/>
      <c r="K58" s="1780"/>
      <c r="L58" s="1780">
        <v>49.5</v>
      </c>
      <c r="M58" s="1780"/>
      <c r="N58" s="1780"/>
      <c r="O58" s="1780"/>
      <c r="P58" s="1780"/>
      <c r="Q58" s="1780"/>
      <c r="R58" s="1891"/>
      <c r="S58" s="58"/>
      <c r="T58" s="58"/>
      <c r="U58" s="58"/>
      <c r="V58" s="58"/>
      <c r="W58" s="58"/>
      <c r="X58" s="59"/>
      <c r="Y58" s="59"/>
      <c r="Z58" s="59"/>
    </row>
    <row r="59" spans="1:26" ht="15.75" customHeight="1">
      <c r="A59" s="1784" t="s">
        <v>258</v>
      </c>
      <c r="B59" s="1785" t="s">
        <v>267</v>
      </c>
      <c r="C59" s="1786">
        <f>SUM(C60:C61)</f>
        <v>0</v>
      </c>
      <c r="D59" s="1786">
        <f t="shared" ref="D59:J59" si="4">SUM(D60:D61)</f>
        <v>70</v>
      </c>
      <c r="E59" s="1786">
        <f t="shared" si="4"/>
        <v>2</v>
      </c>
      <c r="F59" s="1786">
        <f t="shared" si="4"/>
        <v>2</v>
      </c>
      <c r="G59" s="1786">
        <f t="shared" si="4"/>
        <v>35</v>
      </c>
      <c r="H59" s="1775">
        <v>1225</v>
      </c>
      <c r="I59" s="1786"/>
      <c r="J59" s="1786">
        <f t="shared" si="4"/>
        <v>14</v>
      </c>
      <c r="K59" s="1780"/>
      <c r="L59" s="1780"/>
      <c r="M59" s="1780"/>
      <c r="N59" s="1780"/>
      <c r="O59" s="1780"/>
      <c r="P59" s="1780"/>
      <c r="Q59" s="1780"/>
      <c r="R59" s="1891"/>
      <c r="S59" s="58"/>
      <c r="T59" s="58"/>
      <c r="U59" s="58"/>
      <c r="V59" s="58"/>
      <c r="W59" s="58"/>
      <c r="X59" s="59"/>
      <c r="Y59" s="59"/>
      <c r="Z59" s="59"/>
    </row>
    <row r="60" spans="1:26" ht="15.75" customHeight="1">
      <c r="A60" s="1769"/>
      <c r="B60" s="1787" t="s">
        <v>2022</v>
      </c>
      <c r="C60" s="1778"/>
      <c r="D60" s="1778">
        <v>35</v>
      </c>
      <c r="E60" s="1778">
        <v>1</v>
      </c>
      <c r="F60" s="1778">
        <v>1</v>
      </c>
      <c r="G60" s="1778">
        <v>18</v>
      </c>
      <c r="H60" s="1778">
        <v>630</v>
      </c>
      <c r="I60" s="1779"/>
      <c r="J60" s="1780">
        <v>7</v>
      </c>
      <c r="K60" s="1780"/>
      <c r="L60" s="1780"/>
      <c r="M60" s="1780"/>
      <c r="N60" s="1780"/>
      <c r="O60" s="1780"/>
      <c r="P60" s="1780"/>
      <c r="Q60" s="1780"/>
      <c r="R60" s="1891"/>
      <c r="S60" s="58"/>
      <c r="T60" s="58"/>
      <c r="U60" s="58"/>
      <c r="V60" s="58"/>
      <c r="W60" s="58"/>
      <c r="X60" s="59"/>
      <c r="Y60" s="59"/>
      <c r="Z60" s="59"/>
    </row>
    <row r="61" spans="1:26" ht="15.75" customHeight="1">
      <c r="A61" s="1770">
        <v>3</v>
      </c>
      <c r="B61" s="1787" t="s">
        <v>2023</v>
      </c>
      <c r="C61" s="1778"/>
      <c r="D61" s="1778">
        <v>35</v>
      </c>
      <c r="E61" s="1778">
        <v>1</v>
      </c>
      <c r="F61" s="1778">
        <v>1</v>
      </c>
      <c r="G61" s="1778">
        <v>17</v>
      </c>
      <c r="H61" s="1778">
        <v>595</v>
      </c>
      <c r="I61" s="1779"/>
      <c r="J61" s="1780">
        <v>7</v>
      </c>
      <c r="K61" s="1780"/>
      <c r="L61" s="1780"/>
      <c r="M61" s="1780"/>
      <c r="N61" s="1780"/>
      <c r="O61" s="1780"/>
      <c r="P61" s="1780"/>
      <c r="Q61" s="1780"/>
      <c r="R61" s="1891"/>
      <c r="S61" s="58"/>
      <c r="T61" s="58"/>
      <c r="U61" s="58"/>
      <c r="V61" s="58"/>
      <c r="W61" s="58"/>
      <c r="X61" s="59"/>
      <c r="Y61" s="59"/>
      <c r="Z61" s="59"/>
    </row>
    <row r="62" spans="1:26" ht="15.75" customHeight="1">
      <c r="A62" s="1773" t="s">
        <v>249</v>
      </c>
      <c r="B62" s="1774" t="s">
        <v>269</v>
      </c>
      <c r="C62" s="1788"/>
      <c r="D62" s="1788"/>
      <c r="E62" s="1788"/>
      <c r="F62" s="1788"/>
      <c r="G62" s="1788"/>
      <c r="H62" s="1788"/>
      <c r="I62" s="1789"/>
      <c r="J62" s="1768"/>
      <c r="K62" s="1768"/>
      <c r="L62" s="1768"/>
      <c r="M62" s="1768"/>
      <c r="N62" s="1768"/>
      <c r="O62" s="1768"/>
      <c r="P62" s="1768"/>
      <c r="Q62" s="1768"/>
      <c r="R62" s="1890"/>
      <c r="S62" s="58"/>
      <c r="T62" s="58"/>
      <c r="U62" s="58"/>
      <c r="V62" s="58"/>
      <c r="W62" s="58"/>
      <c r="X62" s="59"/>
      <c r="Y62" s="59"/>
      <c r="Z62" s="59"/>
    </row>
    <row r="63" spans="1:26" ht="21.75" customHeight="1">
      <c r="A63" s="1776" t="s">
        <v>251</v>
      </c>
      <c r="B63" s="1790" t="s">
        <v>252</v>
      </c>
      <c r="C63" s="1788"/>
      <c r="D63" s="1788"/>
      <c r="E63" s="1788"/>
      <c r="F63" s="1788"/>
      <c r="G63" s="1788"/>
      <c r="H63" s="1788"/>
      <c r="I63" s="1789"/>
      <c r="J63" s="1768"/>
      <c r="K63" s="1768"/>
      <c r="L63" s="1768"/>
      <c r="M63" s="1768"/>
      <c r="N63" s="1768"/>
      <c r="O63" s="1768"/>
      <c r="P63" s="1768"/>
      <c r="Q63" s="1768"/>
      <c r="R63" s="1890"/>
      <c r="S63" s="58"/>
      <c r="T63" s="58"/>
      <c r="U63" s="58"/>
      <c r="V63" s="58"/>
      <c r="W63" s="58"/>
      <c r="X63" s="59"/>
      <c r="Y63" s="59"/>
      <c r="Z63" s="59"/>
    </row>
    <row r="64" spans="1:26" ht="15.75" customHeight="1">
      <c r="A64" s="1781" t="s">
        <v>253</v>
      </c>
      <c r="B64" s="1790" t="s">
        <v>252</v>
      </c>
      <c r="C64" s="1788"/>
      <c r="D64" s="1788"/>
      <c r="E64" s="1788"/>
      <c r="F64" s="1788"/>
      <c r="G64" s="1788"/>
      <c r="H64" s="1788"/>
      <c r="I64" s="1789"/>
      <c r="J64" s="1768"/>
      <c r="K64" s="1768"/>
      <c r="L64" s="1768"/>
      <c r="M64" s="1768"/>
      <c r="N64" s="1768"/>
      <c r="O64" s="1768"/>
      <c r="P64" s="1768"/>
      <c r="Q64" s="1768"/>
      <c r="R64" s="1890"/>
      <c r="S64" s="58"/>
      <c r="T64" s="58"/>
      <c r="U64" s="58"/>
      <c r="V64" s="58"/>
      <c r="W64" s="58"/>
      <c r="X64" s="59"/>
      <c r="Y64" s="59"/>
      <c r="Z64" s="59"/>
    </row>
    <row r="65" spans="1:27" ht="15.75" customHeight="1" thickBot="1">
      <c r="A65" s="1769"/>
      <c r="B65" s="1790" t="s">
        <v>252</v>
      </c>
      <c r="C65" s="1788"/>
      <c r="D65" s="1788"/>
      <c r="E65" s="1788"/>
      <c r="F65" s="1788"/>
      <c r="G65" s="1788"/>
      <c r="H65" s="1788"/>
      <c r="I65" s="1789"/>
      <c r="J65" s="1768"/>
      <c r="K65" s="1768"/>
      <c r="L65" s="1768"/>
      <c r="M65" s="1768"/>
      <c r="N65" s="1768"/>
      <c r="O65" s="1768"/>
      <c r="P65" s="1768"/>
      <c r="Q65" s="1768"/>
      <c r="R65" s="1890"/>
      <c r="S65" s="58"/>
      <c r="T65" s="58"/>
      <c r="U65" s="58"/>
      <c r="V65" s="58"/>
      <c r="W65" s="58"/>
      <c r="X65" s="59"/>
      <c r="Y65" s="59"/>
      <c r="Z65" s="59"/>
    </row>
    <row r="66" spans="1:27" ht="36" customHeight="1" thickBot="1">
      <c r="A66" s="1791" t="s">
        <v>258</v>
      </c>
      <c r="B66" s="1792" t="s">
        <v>270</v>
      </c>
      <c r="C66" s="1788"/>
      <c r="D66" s="1788"/>
      <c r="E66" s="1788"/>
      <c r="F66" s="1788"/>
      <c r="G66" s="1788"/>
      <c r="H66" s="1788"/>
      <c r="I66" s="1789"/>
      <c r="J66" s="1768"/>
      <c r="K66" s="1768"/>
      <c r="L66" s="1768"/>
      <c r="M66" s="1768"/>
      <c r="N66" s="1768"/>
      <c r="O66" s="1768"/>
      <c r="P66" s="1768"/>
      <c r="Q66" s="1768"/>
      <c r="R66" s="1890"/>
      <c r="S66" s="1892"/>
      <c r="T66" s="1892"/>
      <c r="U66" s="58"/>
      <c r="V66" s="58"/>
      <c r="W66" s="58"/>
      <c r="X66" s="59"/>
      <c r="Y66" s="59"/>
      <c r="Z66" s="59"/>
    </row>
    <row r="67" spans="1:27" ht="15.75" customHeight="1" thickBot="1">
      <c r="A67" s="1769"/>
      <c r="B67" s="1766" t="s">
        <v>1872</v>
      </c>
      <c r="C67" s="1788"/>
      <c r="D67" s="1788"/>
      <c r="E67" s="1788"/>
      <c r="F67" s="1788"/>
      <c r="G67" s="1788"/>
      <c r="H67" s="1788"/>
      <c r="I67" s="1789"/>
      <c r="J67" s="1768"/>
      <c r="K67" s="1768"/>
      <c r="L67" s="1768"/>
      <c r="M67" s="1768"/>
      <c r="N67" s="1768"/>
      <c r="O67" s="1768"/>
      <c r="P67" s="1768"/>
      <c r="Q67" s="1768"/>
      <c r="R67" s="1890"/>
      <c r="S67" s="1892"/>
      <c r="T67" s="1892"/>
      <c r="U67" s="58"/>
      <c r="V67" s="58"/>
      <c r="W67" s="58"/>
      <c r="X67" s="59"/>
      <c r="Y67" s="59"/>
      <c r="Z67" s="59"/>
    </row>
    <row r="68" spans="1:27" ht="15.75" customHeight="1" thickBot="1">
      <c r="A68" s="1769"/>
      <c r="B68" s="1766" t="s">
        <v>1872</v>
      </c>
      <c r="C68" s="1788"/>
      <c r="D68" s="1788"/>
      <c r="E68" s="1788"/>
      <c r="F68" s="1788"/>
      <c r="G68" s="1788"/>
      <c r="H68" s="1788"/>
      <c r="I68" s="1789"/>
      <c r="J68" s="1768"/>
      <c r="K68" s="1768"/>
      <c r="L68" s="1768"/>
      <c r="M68" s="1768"/>
      <c r="N68" s="1768"/>
      <c r="O68" s="1768"/>
      <c r="P68" s="1768"/>
      <c r="Q68" s="1768"/>
      <c r="R68" s="1890"/>
      <c r="S68" s="1892"/>
      <c r="T68" s="1892"/>
      <c r="U68" s="58"/>
      <c r="V68" s="58"/>
      <c r="W68" s="58"/>
      <c r="X68" s="59"/>
      <c r="Y68" s="59"/>
      <c r="Z68" s="59"/>
    </row>
    <row r="69" spans="1:27" ht="15.75" customHeight="1" thickBot="1">
      <c r="A69" s="1769"/>
      <c r="B69" s="1792" t="s">
        <v>272</v>
      </c>
      <c r="C69" s="1788"/>
      <c r="D69" s="1788"/>
      <c r="E69" s="1788"/>
      <c r="F69" s="1788"/>
      <c r="G69" s="1788"/>
      <c r="H69" s="1788"/>
      <c r="I69" s="1793"/>
      <c r="J69" s="1794"/>
      <c r="K69" s="1794"/>
      <c r="L69" s="1768"/>
      <c r="M69" s="1768"/>
      <c r="N69" s="1768"/>
      <c r="O69" s="1768"/>
      <c r="P69" s="1768"/>
      <c r="Q69" s="1768"/>
      <c r="R69" s="1890"/>
      <c r="S69" s="1892"/>
      <c r="T69" s="1892"/>
      <c r="U69" s="58"/>
      <c r="V69" s="58"/>
      <c r="W69" s="58"/>
      <c r="X69" s="59"/>
      <c r="Y69" s="59"/>
      <c r="Z69" s="59"/>
    </row>
    <row r="70" spans="1:27" ht="15.75" customHeight="1" thickBot="1">
      <c r="A70" s="1791" t="s">
        <v>271</v>
      </c>
      <c r="B70" s="1792" t="s">
        <v>2024</v>
      </c>
      <c r="C70" s="1775">
        <f>SUM(C71:C87)</f>
        <v>58</v>
      </c>
      <c r="D70" s="1775">
        <f t="shared" ref="D70:J70" si="5">SUM(D71:D87)</f>
        <v>17</v>
      </c>
      <c r="E70" s="1775">
        <f t="shared" si="5"/>
        <v>170</v>
      </c>
      <c r="F70" s="1775">
        <f t="shared" si="5"/>
        <v>17</v>
      </c>
      <c r="G70" s="1775">
        <f t="shared" si="5"/>
        <v>1190</v>
      </c>
      <c r="H70" s="1775">
        <f t="shared" si="5"/>
        <v>4060</v>
      </c>
      <c r="I70" s="1775">
        <f t="shared" si="5"/>
        <v>11370</v>
      </c>
      <c r="J70" s="1775">
        <f t="shared" si="5"/>
        <v>7605</v>
      </c>
      <c r="K70" s="1775">
        <f>SUM(K71:K87)</f>
        <v>3765</v>
      </c>
      <c r="L70" s="1768"/>
      <c r="M70" s="1768"/>
      <c r="N70" s="1768"/>
      <c r="O70" s="1768"/>
      <c r="P70" s="1768"/>
      <c r="Q70" s="1768"/>
      <c r="R70" s="1890"/>
      <c r="S70" s="1892"/>
      <c r="T70" s="1892"/>
      <c r="U70" s="58"/>
      <c r="V70" s="58"/>
      <c r="W70" s="58"/>
      <c r="X70" s="59"/>
      <c r="Y70" s="59"/>
      <c r="Z70" s="59"/>
    </row>
    <row r="71" spans="1:27" ht="15.75" customHeight="1" thickBot="1">
      <c r="A71" s="1795" t="s">
        <v>1873</v>
      </c>
      <c r="B71" s="1796" t="s">
        <v>2025</v>
      </c>
      <c r="C71" s="1797">
        <v>5</v>
      </c>
      <c r="D71" s="1797">
        <v>1</v>
      </c>
      <c r="E71" s="1797">
        <v>10</v>
      </c>
      <c r="F71" s="1797">
        <v>1</v>
      </c>
      <c r="G71" s="1797">
        <v>70</v>
      </c>
      <c r="H71" s="1797">
        <v>350</v>
      </c>
      <c r="I71" s="1797">
        <v>825</v>
      </c>
      <c r="J71" s="1798"/>
      <c r="K71" s="1797">
        <v>825</v>
      </c>
      <c r="L71" s="1799"/>
      <c r="M71" s="1799"/>
      <c r="N71" s="1799"/>
      <c r="O71" s="1799"/>
      <c r="P71" s="1799"/>
      <c r="Q71" s="1799"/>
      <c r="R71" s="1890"/>
      <c r="S71" s="1892"/>
      <c r="T71" s="1892"/>
      <c r="U71" s="58"/>
      <c r="V71" s="58"/>
      <c r="W71" s="58"/>
      <c r="X71" s="59"/>
      <c r="Y71" s="59"/>
      <c r="Z71" s="59"/>
    </row>
    <row r="72" spans="1:27" ht="15.75" customHeight="1" thickBot="1">
      <c r="A72" s="1800" t="s">
        <v>1875</v>
      </c>
      <c r="B72" s="1801" t="s">
        <v>2009</v>
      </c>
      <c r="C72" s="1802">
        <v>5</v>
      </c>
      <c r="D72" s="1802">
        <v>1</v>
      </c>
      <c r="E72" s="1802">
        <v>10</v>
      </c>
      <c r="F72" s="1802">
        <v>1</v>
      </c>
      <c r="G72" s="1802">
        <v>70</v>
      </c>
      <c r="H72" s="1802">
        <v>350</v>
      </c>
      <c r="I72" s="1802">
        <v>825</v>
      </c>
      <c r="J72" s="1803"/>
      <c r="K72" s="1802">
        <v>825</v>
      </c>
      <c r="L72" s="1804"/>
      <c r="M72" s="1804"/>
      <c r="N72" s="1804"/>
      <c r="O72" s="1804"/>
      <c r="P72" s="1804"/>
      <c r="Q72" s="1804"/>
      <c r="R72" s="1768"/>
      <c r="S72" s="1890"/>
      <c r="T72" s="1892"/>
      <c r="U72" s="1892"/>
      <c r="V72" s="58"/>
      <c r="W72" s="58"/>
      <c r="X72" s="58"/>
      <c r="Y72" s="59"/>
      <c r="Z72" s="59"/>
      <c r="AA72" s="59"/>
    </row>
    <row r="73" spans="1:27" ht="15.75" customHeight="1" thickBot="1">
      <c r="A73" s="1800" t="s">
        <v>1877</v>
      </c>
      <c r="B73" s="1801" t="s">
        <v>2026</v>
      </c>
      <c r="C73" s="1802">
        <v>2</v>
      </c>
      <c r="D73" s="1802">
        <v>1</v>
      </c>
      <c r="E73" s="1802">
        <v>10</v>
      </c>
      <c r="F73" s="1802">
        <v>1</v>
      </c>
      <c r="G73" s="1802">
        <v>70</v>
      </c>
      <c r="H73" s="1805">
        <v>140</v>
      </c>
      <c r="I73" s="1805">
        <v>330</v>
      </c>
      <c r="J73" s="1805">
        <v>330</v>
      </c>
      <c r="K73" s="1806"/>
      <c r="L73" s="1804"/>
      <c r="M73" s="1804"/>
      <c r="N73" s="1804"/>
      <c r="O73" s="1804"/>
      <c r="P73" s="1804"/>
      <c r="Q73" s="1804"/>
      <c r="R73" s="1890"/>
      <c r="S73" s="1892"/>
      <c r="T73" s="1892"/>
      <c r="U73" s="58"/>
      <c r="V73" s="58"/>
      <c r="W73" s="58"/>
      <c r="X73" s="59"/>
      <c r="Y73" s="59"/>
      <c r="Z73" s="59"/>
    </row>
    <row r="74" spans="1:27" ht="15.75" customHeight="1" thickBot="1">
      <c r="A74" s="1807" t="s">
        <v>1879</v>
      </c>
      <c r="B74" s="1801" t="s">
        <v>2027</v>
      </c>
      <c r="C74" s="1802">
        <v>3</v>
      </c>
      <c r="D74" s="1802">
        <v>1</v>
      </c>
      <c r="E74" s="1802">
        <v>10</v>
      </c>
      <c r="F74" s="1802">
        <v>1</v>
      </c>
      <c r="G74" s="1802">
        <v>70</v>
      </c>
      <c r="H74" s="1805">
        <v>210</v>
      </c>
      <c r="I74" s="1805">
        <v>795</v>
      </c>
      <c r="J74" s="1805">
        <v>795</v>
      </c>
      <c r="K74" s="1806"/>
      <c r="L74" s="1804"/>
      <c r="M74" s="1804"/>
      <c r="N74" s="1804"/>
      <c r="O74" s="1804"/>
      <c r="P74" s="1804"/>
      <c r="Q74" s="1804"/>
      <c r="R74" s="1893"/>
      <c r="S74" s="1892"/>
      <c r="T74" s="1892"/>
      <c r="U74" s="58"/>
      <c r="V74" s="58"/>
      <c r="W74" s="58"/>
      <c r="X74" s="59"/>
      <c r="Y74" s="59"/>
      <c r="Z74" s="59"/>
    </row>
    <row r="75" spans="1:27" ht="15.75" customHeight="1" thickBot="1">
      <c r="A75" s="1800" t="s">
        <v>1881</v>
      </c>
      <c r="B75" s="1801" t="s">
        <v>2028</v>
      </c>
      <c r="C75" s="1802">
        <v>2</v>
      </c>
      <c r="D75" s="1802">
        <v>1</v>
      </c>
      <c r="E75" s="1802">
        <v>10</v>
      </c>
      <c r="F75" s="1802">
        <v>1</v>
      </c>
      <c r="G75" s="1802">
        <v>70</v>
      </c>
      <c r="H75" s="1805">
        <v>140</v>
      </c>
      <c r="I75" s="1805">
        <v>330</v>
      </c>
      <c r="J75" s="1806"/>
      <c r="K75" s="1805">
        <v>330</v>
      </c>
      <c r="L75" s="1804"/>
      <c r="M75" s="1804"/>
      <c r="N75" s="1804"/>
      <c r="O75" s="1804"/>
      <c r="P75" s="1804"/>
      <c r="Q75" s="1804"/>
      <c r="R75" s="1893"/>
      <c r="S75" s="1892"/>
      <c r="T75" s="1892"/>
      <c r="U75" s="58"/>
      <c r="V75" s="58"/>
      <c r="W75" s="58"/>
      <c r="X75" s="59"/>
      <c r="Y75" s="59"/>
      <c r="Z75" s="59"/>
    </row>
    <row r="76" spans="1:27" ht="15.75" customHeight="1" thickBot="1">
      <c r="A76" s="1800" t="s">
        <v>2029</v>
      </c>
      <c r="B76" s="1801" t="s">
        <v>2030</v>
      </c>
      <c r="C76" s="1802">
        <v>2</v>
      </c>
      <c r="D76" s="1802">
        <v>1</v>
      </c>
      <c r="E76" s="1802">
        <v>10</v>
      </c>
      <c r="F76" s="1802">
        <v>1</v>
      </c>
      <c r="G76" s="1802">
        <v>70</v>
      </c>
      <c r="H76" s="1805">
        <v>140</v>
      </c>
      <c r="I76" s="1805">
        <v>330</v>
      </c>
      <c r="J76" s="1806"/>
      <c r="K76" s="1805">
        <v>330</v>
      </c>
      <c r="L76" s="1804"/>
      <c r="M76" s="1804"/>
      <c r="N76" s="1804"/>
      <c r="O76" s="1804"/>
      <c r="P76" s="1804"/>
      <c r="Q76" s="1804"/>
      <c r="R76" s="1893"/>
      <c r="S76" s="1892"/>
      <c r="T76" s="1892"/>
      <c r="U76" s="58"/>
      <c r="V76" s="58"/>
      <c r="W76" s="58"/>
      <c r="X76" s="59"/>
      <c r="Y76" s="59"/>
      <c r="Z76" s="59"/>
    </row>
    <row r="77" spans="1:27" ht="15.75" customHeight="1" thickBot="1">
      <c r="A77" s="1807" t="s">
        <v>2031</v>
      </c>
      <c r="B77" s="1801" t="s">
        <v>2032</v>
      </c>
      <c r="C77" s="1802">
        <v>2</v>
      </c>
      <c r="D77" s="1802">
        <v>1</v>
      </c>
      <c r="E77" s="1802">
        <v>10</v>
      </c>
      <c r="F77" s="1802">
        <v>1</v>
      </c>
      <c r="G77" s="1802">
        <v>70</v>
      </c>
      <c r="H77" s="1805">
        <v>140</v>
      </c>
      <c r="I77" s="1805">
        <v>330</v>
      </c>
      <c r="J77" s="1806"/>
      <c r="K77" s="1805">
        <v>330</v>
      </c>
      <c r="L77" s="1804"/>
      <c r="M77" s="1804"/>
      <c r="N77" s="1804"/>
      <c r="O77" s="1804"/>
      <c r="P77" s="1804"/>
      <c r="Q77" s="1804"/>
      <c r="R77" s="1893"/>
      <c r="S77" s="1892"/>
      <c r="T77" s="1892"/>
      <c r="U77" s="58"/>
      <c r="V77" s="58"/>
      <c r="W77" s="58"/>
      <c r="X77" s="59"/>
      <c r="Y77" s="59"/>
      <c r="Z77" s="59"/>
    </row>
    <row r="78" spans="1:27" ht="15.75" customHeight="1" thickBot="1">
      <c r="A78" s="1800" t="s">
        <v>2033</v>
      </c>
      <c r="B78" s="1801" t="s">
        <v>2034</v>
      </c>
      <c r="C78" s="1802">
        <v>3</v>
      </c>
      <c r="D78" s="1802">
        <v>1</v>
      </c>
      <c r="E78" s="1802">
        <v>10</v>
      </c>
      <c r="F78" s="1802">
        <v>1</v>
      </c>
      <c r="G78" s="1802">
        <v>70</v>
      </c>
      <c r="H78" s="1805">
        <v>210</v>
      </c>
      <c r="I78" s="1805">
        <v>795</v>
      </c>
      <c r="J78" s="1806"/>
      <c r="K78" s="1805">
        <v>795</v>
      </c>
      <c r="L78" s="1804"/>
      <c r="M78" s="1804"/>
      <c r="N78" s="1804"/>
      <c r="O78" s="1804"/>
      <c r="P78" s="1804"/>
      <c r="Q78" s="1804"/>
      <c r="R78" s="1893"/>
      <c r="S78" s="1892"/>
      <c r="T78" s="1892"/>
      <c r="U78" s="58"/>
      <c r="V78" s="58"/>
      <c r="W78" s="58"/>
      <c r="X78" s="59"/>
      <c r="Y78" s="59"/>
      <c r="Z78" s="59"/>
    </row>
    <row r="79" spans="1:27" ht="15.75" customHeight="1" thickBot="1">
      <c r="A79" s="1808" t="s">
        <v>2035</v>
      </c>
      <c r="B79" s="1801" t="s">
        <v>2036</v>
      </c>
      <c r="C79" s="1802">
        <v>3</v>
      </c>
      <c r="D79" s="1802">
        <v>1</v>
      </c>
      <c r="E79" s="1802">
        <v>10</v>
      </c>
      <c r="F79" s="1802">
        <v>1</v>
      </c>
      <c r="G79" s="1802">
        <v>70</v>
      </c>
      <c r="H79" s="1805">
        <v>210</v>
      </c>
      <c r="I79" s="1805">
        <v>795</v>
      </c>
      <c r="J79" s="1805">
        <v>795</v>
      </c>
      <c r="K79" s="1806"/>
      <c r="L79" s="1804"/>
      <c r="M79" s="1804"/>
      <c r="N79" s="1804"/>
      <c r="O79" s="1804"/>
      <c r="P79" s="1804"/>
      <c r="Q79" s="1804"/>
      <c r="R79" s="1893"/>
      <c r="S79" s="1892"/>
      <c r="T79" s="1892"/>
      <c r="U79" s="58"/>
      <c r="V79" s="58"/>
      <c r="W79" s="58"/>
      <c r="X79" s="59"/>
      <c r="Y79" s="59"/>
      <c r="Z79" s="59"/>
    </row>
    <row r="80" spans="1:27" ht="15.75" customHeight="1" thickBot="1">
      <c r="A80" s="1809" t="s">
        <v>2037</v>
      </c>
      <c r="B80" s="1801" t="s">
        <v>2038</v>
      </c>
      <c r="C80" s="1802">
        <v>5</v>
      </c>
      <c r="D80" s="1802">
        <v>1</v>
      </c>
      <c r="E80" s="1802">
        <v>10</v>
      </c>
      <c r="F80" s="1802">
        <v>1</v>
      </c>
      <c r="G80" s="1802">
        <v>70</v>
      </c>
      <c r="H80" s="1805">
        <v>350</v>
      </c>
      <c r="I80" s="1805">
        <v>825</v>
      </c>
      <c r="J80" s="1805">
        <v>825</v>
      </c>
      <c r="K80" s="1806"/>
      <c r="L80" s="1804"/>
      <c r="M80" s="1804"/>
      <c r="N80" s="1804"/>
      <c r="O80" s="1804"/>
      <c r="P80" s="1804"/>
      <c r="Q80" s="1804"/>
      <c r="R80" s="1893"/>
      <c r="S80" s="1892"/>
      <c r="T80" s="1892"/>
      <c r="U80" s="58"/>
      <c r="V80" s="58"/>
      <c r="W80" s="58"/>
      <c r="X80" s="59"/>
      <c r="Y80" s="59"/>
      <c r="Z80" s="59"/>
    </row>
    <row r="81" spans="1:26" ht="15.75" customHeight="1" thickBot="1">
      <c r="A81" s="1809" t="s">
        <v>2039</v>
      </c>
      <c r="B81" s="1801" t="s">
        <v>2040</v>
      </c>
      <c r="C81" s="1802">
        <v>5</v>
      </c>
      <c r="D81" s="1802">
        <v>1</v>
      </c>
      <c r="E81" s="1802">
        <v>10</v>
      </c>
      <c r="F81" s="1802">
        <v>1</v>
      </c>
      <c r="G81" s="1802">
        <v>70</v>
      </c>
      <c r="H81" s="1805">
        <v>350</v>
      </c>
      <c r="I81" s="1805">
        <v>825</v>
      </c>
      <c r="J81" s="1805">
        <v>825</v>
      </c>
      <c r="K81" s="1806"/>
      <c r="L81" s="1804"/>
      <c r="M81" s="1804"/>
      <c r="N81" s="1804"/>
      <c r="O81" s="1804"/>
      <c r="P81" s="1804"/>
      <c r="Q81" s="1804"/>
      <c r="R81" s="1893"/>
      <c r="S81" s="1892"/>
      <c r="T81" s="1892"/>
      <c r="U81" s="58"/>
      <c r="V81" s="58"/>
      <c r="W81" s="58"/>
      <c r="X81" s="59"/>
      <c r="Y81" s="59"/>
      <c r="Z81" s="59"/>
    </row>
    <row r="82" spans="1:26" ht="15.75" customHeight="1" thickBot="1">
      <c r="A82" s="1809" t="s">
        <v>2041</v>
      </c>
      <c r="B82" s="1801" t="s">
        <v>2042</v>
      </c>
      <c r="C82" s="1802">
        <v>5</v>
      </c>
      <c r="D82" s="1802">
        <v>1</v>
      </c>
      <c r="E82" s="1802">
        <v>10</v>
      </c>
      <c r="F82" s="1802">
        <v>1</v>
      </c>
      <c r="G82" s="1802">
        <v>70</v>
      </c>
      <c r="H82" s="1805">
        <v>350</v>
      </c>
      <c r="I82" s="1805">
        <v>825</v>
      </c>
      <c r="J82" s="1805">
        <v>825</v>
      </c>
      <c r="K82" s="1806"/>
      <c r="L82" s="1804"/>
      <c r="M82" s="1804"/>
      <c r="N82" s="1804"/>
      <c r="O82" s="1804"/>
      <c r="P82" s="1804"/>
      <c r="Q82" s="1804"/>
      <c r="R82" s="1893"/>
      <c r="S82" s="1892"/>
      <c r="T82" s="1892"/>
      <c r="U82" s="58"/>
      <c r="V82" s="58"/>
      <c r="W82" s="58"/>
      <c r="X82" s="59"/>
      <c r="Y82" s="59"/>
      <c r="Z82" s="59"/>
    </row>
    <row r="83" spans="1:26" ht="15.75" customHeight="1" thickBot="1">
      <c r="A83" s="1810" t="s">
        <v>2043</v>
      </c>
      <c r="B83" s="1796" t="s">
        <v>2044</v>
      </c>
      <c r="C83" s="1797">
        <v>3</v>
      </c>
      <c r="D83" s="1797">
        <v>1</v>
      </c>
      <c r="E83" s="1797">
        <v>10</v>
      </c>
      <c r="F83" s="1797">
        <v>1</v>
      </c>
      <c r="G83" s="1797">
        <v>70</v>
      </c>
      <c r="H83" s="1805">
        <v>210</v>
      </c>
      <c r="I83" s="1805">
        <v>795</v>
      </c>
      <c r="J83" s="1805">
        <v>795</v>
      </c>
      <c r="K83" s="1811"/>
      <c r="L83" s="1799"/>
      <c r="M83" s="1799"/>
      <c r="N83" s="1799"/>
      <c r="O83" s="1799"/>
      <c r="P83" s="1799"/>
      <c r="Q83" s="1799"/>
      <c r="R83" s="1893"/>
      <c r="S83" s="1892"/>
      <c r="T83" s="1892"/>
      <c r="U83" s="58"/>
      <c r="V83" s="58"/>
      <c r="W83" s="58"/>
      <c r="X83" s="59"/>
      <c r="Y83" s="59"/>
      <c r="Z83" s="59"/>
    </row>
    <row r="84" spans="1:26" ht="15.75" customHeight="1" thickBot="1">
      <c r="A84" s="1812" t="s">
        <v>2045</v>
      </c>
      <c r="B84" s="1801" t="s">
        <v>2046</v>
      </c>
      <c r="C84" s="1802">
        <v>3</v>
      </c>
      <c r="D84" s="1802">
        <v>1</v>
      </c>
      <c r="E84" s="1802">
        <v>10</v>
      </c>
      <c r="F84" s="1802">
        <v>1</v>
      </c>
      <c r="G84" s="1802">
        <v>70</v>
      </c>
      <c r="H84" s="1805">
        <v>210</v>
      </c>
      <c r="I84" s="1805">
        <v>795</v>
      </c>
      <c r="J84" s="1805">
        <v>795</v>
      </c>
      <c r="K84" s="1806"/>
      <c r="L84" s="1804"/>
      <c r="M84" s="1804"/>
      <c r="N84" s="1804"/>
      <c r="O84" s="1804"/>
      <c r="P84" s="1804"/>
      <c r="Q84" s="1804"/>
      <c r="R84" s="1893"/>
      <c r="S84" s="1892"/>
      <c r="T84" s="1892"/>
      <c r="U84" s="58"/>
      <c r="V84" s="58"/>
      <c r="W84" s="58"/>
      <c r="X84" s="59"/>
      <c r="Y84" s="59"/>
      <c r="Z84" s="59"/>
    </row>
    <row r="85" spans="1:26" ht="15.75" customHeight="1" thickBot="1">
      <c r="A85" s="1812" t="s">
        <v>2047</v>
      </c>
      <c r="B85" s="1801" t="s">
        <v>2048</v>
      </c>
      <c r="C85" s="1802">
        <v>2</v>
      </c>
      <c r="D85" s="1802">
        <v>1</v>
      </c>
      <c r="E85" s="1802">
        <v>10</v>
      </c>
      <c r="F85" s="1802">
        <v>1</v>
      </c>
      <c r="G85" s="1802">
        <v>70</v>
      </c>
      <c r="H85" s="1805">
        <v>140</v>
      </c>
      <c r="I85" s="1805">
        <v>330</v>
      </c>
      <c r="J85" s="1805"/>
      <c r="K85" s="1805">
        <v>330</v>
      </c>
      <c r="L85" s="1804"/>
      <c r="M85" s="1804"/>
      <c r="N85" s="1804"/>
      <c r="O85" s="1804"/>
      <c r="P85" s="1804"/>
      <c r="Q85" s="1804"/>
      <c r="R85" s="1893"/>
      <c r="S85" s="1892"/>
      <c r="T85" s="1892"/>
      <c r="U85" s="58"/>
      <c r="V85" s="58"/>
      <c r="W85" s="58"/>
      <c r="X85" s="59"/>
      <c r="Y85" s="59"/>
      <c r="Z85" s="59"/>
    </row>
    <row r="86" spans="1:26" ht="15.75" customHeight="1" thickBot="1">
      <c r="A86" s="1812" t="s">
        <v>2049</v>
      </c>
      <c r="B86" s="1801" t="s">
        <v>2050</v>
      </c>
      <c r="C86" s="1802">
        <v>5</v>
      </c>
      <c r="D86" s="1802">
        <v>1</v>
      </c>
      <c r="E86" s="1802">
        <v>10</v>
      </c>
      <c r="F86" s="1802">
        <v>1</v>
      </c>
      <c r="G86" s="1802">
        <v>70</v>
      </c>
      <c r="H86" s="1805">
        <v>350</v>
      </c>
      <c r="I86" s="1805">
        <v>825</v>
      </c>
      <c r="J86" s="1805">
        <v>825</v>
      </c>
      <c r="K86" s="1806"/>
      <c r="L86" s="1804"/>
      <c r="M86" s="1804"/>
      <c r="N86" s="1804"/>
      <c r="O86" s="1804"/>
      <c r="P86" s="1804"/>
      <c r="Q86" s="1804"/>
      <c r="R86" s="1893"/>
      <c r="S86" s="1892"/>
      <c r="T86" s="1892"/>
      <c r="U86" s="58"/>
      <c r="V86" s="58"/>
      <c r="W86" s="58"/>
      <c r="X86" s="59"/>
      <c r="Y86" s="59"/>
      <c r="Z86" s="59"/>
    </row>
    <row r="87" spans="1:26" ht="15.75" customHeight="1" thickBot="1">
      <c r="A87" s="1813" t="s">
        <v>2051</v>
      </c>
      <c r="B87" s="1796" t="s">
        <v>2052</v>
      </c>
      <c r="C87" s="1797">
        <v>3</v>
      </c>
      <c r="D87" s="1797">
        <v>1</v>
      </c>
      <c r="E87" s="1797">
        <v>10</v>
      </c>
      <c r="F87" s="1797">
        <v>1</v>
      </c>
      <c r="G87" s="1797">
        <v>70</v>
      </c>
      <c r="H87" s="1805">
        <v>210</v>
      </c>
      <c r="I87" s="1805">
        <v>795</v>
      </c>
      <c r="J87" s="1805">
        <v>795</v>
      </c>
      <c r="K87" s="1811"/>
      <c r="L87" s="1799"/>
      <c r="M87" s="1799"/>
      <c r="N87" s="1799"/>
      <c r="O87" s="1799"/>
      <c r="P87" s="1799"/>
      <c r="Q87" s="1799"/>
      <c r="R87" s="1894"/>
      <c r="S87" s="1892"/>
      <c r="T87" s="1892"/>
      <c r="U87" s="58"/>
      <c r="V87" s="58"/>
      <c r="W87" s="58"/>
      <c r="X87" s="59"/>
      <c r="Y87" s="59"/>
      <c r="Z87" s="59"/>
    </row>
    <row r="88" spans="1:26" ht="15.75" customHeight="1" thickBot="1">
      <c r="A88" s="1814">
        <v>2</v>
      </c>
      <c r="B88" s="1815" t="s">
        <v>277</v>
      </c>
      <c r="C88" s="1816"/>
      <c r="D88" s="1816"/>
      <c r="E88" s="1816"/>
      <c r="F88" s="1816"/>
      <c r="G88" s="1816"/>
      <c r="H88" s="1816"/>
      <c r="I88" s="1816"/>
      <c r="J88" s="1804"/>
      <c r="K88" s="1804"/>
      <c r="L88" s="1804"/>
      <c r="M88" s="1804"/>
      <c r="N88" s="1804"/>
      <c r="O88" s="1804"/>
      <c r="P88" s="1804"/>
      <c r="Q88" s="1804"/>
      <c r="R88" s="1893"/>
      <c r="S88" s="1892"/>
      <c r="T88" s="1892"/>
      <c r="U88" s="58"/>
      <c r="V88" s="58"/>
      <c r="W88" s="58"/>
      <c r="X88" s="59"/>
      <c r="Y88" s="59"/>
      <c r="Z88" s="59"/>
    </row>
    <row r="89" spans="1:26" ht="15.75" customHeight="1" thickBot="1">
      <c r="A89" s="1814" t="s">
        <v>249</v>
      </c>
      <c r="B89" s="1817" t="s">
        <v>278</v>
      </c>
      <c r="C89" s="1816"/>
      <c r="D89" s="1816"/>
      <c r="E89" s="1816"/>
      <c r="F89" s="1816"/>
      <c r="G89" s="1816"/>
      <c r="H89" s="1816"/>
      <c r="I89" s="1816"/>
      <c r="J89" s="1804"/>
      <c r="K89" s="1804"/>
      <c r="L89" s="1804"/>
      <c r="M89" s="1804"/>
      <c r="N89" s="1804"/>
      <c r="O89" s="1804"/>
      <c r="P89" s="1804"/>
      <c r="Q89" s="1804"/>
      <c r="R89" s="1893"/>
      <c r="S89" s="1892"/>
      <c r="T89" s="1892"/>
      <c r="U89" s="58"/>
      <c r="V89" s="58"/>
      <c r="W89" s="58"/>
      <c r="X89" s="59"/>
      <c r="Y89" s="59"/>
      <c r="Z89" s="59"/>
    </row>
    <row r="90" spans="1:26" ht="15.75" customHeight="1" thickBot="1">
      <c r="A90" s="1807" t="s">
        <v>251</v>
      </c>
      <c r="B90" s="1801" t="s">
        <v>252</v>
      </c>
      <c r="C90" s="1816"/>
      <c r="D90" s="1816"/>
      <c r="E90" s="1816"/>
      <c r="F90" s="1816"/>
      <c r="G90" s="1816"/>
      <c r="H90" s="1816"/>
      <c r="I90" s="1816"/>
      <c r="J90" s="1804"/>
      <c r="K90" s="1804"/>
      <c r="L90" s="1804"/>
      <c r="M90" s="1804"/>
      <c r="N90" s="1804"/>
      <c r="O90" s="1804"/>
      <c r="P90" s="1804"/>
      <c r="Q90" s="1804"/>
      <c r="R90" s="1893"/>
      <c r="S90" s="1892"/>
      <c r="T90" s="1892"/>
      <c r="U90" s="58"/>
      <c r="V90" s="58"/>
      <c r="W90" s="58"/>
      <c r="X90" s="59"/>
      <c r="Y90" s="59"/>
      <c r="Z90" s="59"/>
    </row>
    <row r="91" spans="1:26" ht="15.75" customHeight="1" thickBot="1">
      <c r="A91" s="1800" t="s">
        <v>253</v>
      </c>
      <c r="B91" s="1801" t="s">
        <v>252</v>
      </c>
      <c r="C91" s="1816"/>
      <c r="D91" s="1816"/>
      <c r="E91" s="1816"/>
      <c r="F91" s="1816"/>
      <c r="G91" s="1816"/>
      <c r="H91" s="1816"/>
      <c r="I91" s="1816"/>
      <c r="J91" s="1804"/>
      <c r="K91" s="1804"/>
      <c r="L91" s="1804"/>
      <c r="M91" s="1804"/>
      <c r="N91" s="1804"/>
      <c r="O91" s="1804"/>
      <c r="P91" s="1804"/>
      <c r="Q91" s="1804"/>
      <c r="R91" s="1893"/>
      <c r="S91" s="1892"/>
      <c r="T91" s="1892"/>
      <c r="U91" s="58"/>
      <c r="V91" s="58"/>
      <c r="W91" s="58"/>
      <c r="X91" s="59"/>
      <c r="Y91" s="59"/>
      <c r="Z91" s="59"/>
    </row>
    <row r="92" spans="1:26" ht="15.75" customHeight="1" thickBot="1">
      <c r="A92" s="1800" t="s">
        <v>254</v>
      </c>
      <c r="B92" s="1801" t="s">
        <v>252</v>
      </c>
      <c r="C92" s="1816"/>
      <c r="D92" s="1816"/>
      <c r="E92" s="1816"/>
      <c r="F92" s="1816"/>
      <c r="G92" s="1816"/>
      <c r="H92" s="1816"/>
      <c r="I92" s="1816"/>
      <c r="J92" s="1804"/>
      <c r="K92" s="1804"/>
      <c r="L92" s="1804"/>
      <c r="M92" s="1804"/>
      <c r="N92" s="1804"/>
      <c r="O92" s="1804"/>
      <c r="P92" s="1804"/>
      <c r="Q92" s="1804"/>
      <c r="R92" s="1893"/>
      <c r="S92" s="1892"/>
      <c r="T92" s="1892"/>
      <c r="U92" s="58"/>
      <c r="V92" s="58"/>
      <c r="W92" s="58"/>
      <c r="X92" s="59"/>
      <c r="Y92" s="59"/>
      <c r="Z92" s="59"/>
    </row>
    <row r="93" spans="1:26" ht="15.75" customHeight="1" thickBot="1">
      <c r="A93" s="1807" t="s">
        <v>255</v>
      </c>
      <c r="B93" s="1801" t="s">
        <v>252</v>
      </c>
      <c r="C93" s="1816"/>
      <c r="D93" s="1816"/>
      <c r="E93" s="1816"/>
      <c r="F93" s="1816"/>
      <c r="G93" s="1816"/>
      <c r="H93" s="1816"/>
      <c r="I93" s="1816"/>
      <c r="J93" s="1804"/>
      <c r="K93" s="1804"/>
      <c r="L93" s="1804"/>
      <c r="M93" s="1804"/>
      <c r="N93" s="1804"/>
      <c r="O93" s="1804"/>
      <c r="P93" s="1804"/>
      <c r="Q93" s="1804"/>
      <c r="R93" s="1893"/>
      <c r="S93" s="1892"/>
      <c r="T93" s="1892"/>
      <c r="U93" s="58"/>
      <c r="V93" s="58"/>
      <c r="W93" s="58"/>
      <c r="X93" s="59"/>
      <c r="Y93" s="59"/>
      <c r="Z93" s="59"/>
    </row>
    <row r="94" spans="1:26" ht="15.75" customHeight="1" thickBot="1">
      <c r="A94" s="1800" t="s">
        <v>256</v>
      </c>
      <c r="B94" s="1801" t="s">
        <v>252</v>
      </c>
      <c r="C94" s="1816"/>
      <c r="D94" s="1816"/>
      <c r="E94" s="1816"/>
      <c r="F94" s="1816"/>
      <c r="G94" s="1816"/>
      <c r="H94" s="1816"/>
      <c r="I94" s="1816"/>
      <c r="J94" s="1804"/>
      <c r="K94" s="1804"/>
      <c r="L94" s="1804"/>
      <c r="M94" s="1804"/>
      <c r="N94" s="1804"/>
      <c r="O94" s="1804"/>
      <c r="P94" s="1804"/>
      <c r="Q94" s="1804"/>
      <c r="R94" s="1893"/>
      <c r="S94" s="1892"/>
      <c r="T94" s="1892"/>
      <c r="U94" s="58"/>
      <c r="V94" s="58"/>
      <c r="W94" s="58"/>
      <c r="X94" s="59"/>
      <c r="Y94" s="59"/>
      <c r="Z94" s="59"/>
    </row>
    <row r="95" spans="1:26" ht="15.75" customHeight="1" thickBot="1">
      <c r="A95" s="1818" t="s">
        <v>258</v>
      </c>
      <c r="B95" s="1819"/>
      <c r="C95" s="1816"/>
      <c r="D95" s="1816"/>
      <c r="E95" s="1816"/>
      <c r="F95" s="1816"/>
      <c r="G95" s="1816"/>
      <c r="H95" s="1816"/>
      <c r="I95" s="1816"/>
      <c r="J95" s="1804"/>
      <c r="K95" s="1804"/>
      <c r="L95" s="1804"/>
      <c r="M95" s="1804"/>
      <c r="N95" s="1804"/>
      <c r="O95" s="1804"/>
      <c r="P95" s="1804"/>
      <c r="Q95" s="1804"/>
      <c r="R95" s="1893"/>
      <c r="S95" s="1892"/>
      <c r="T95" s="1892"/>
      <c r="U95" s="58"/>
      <c r="V95" s="58"/>
      <c r="W95" s="58"/>
      <c r="X95" s="59"/>
      <c r="Y95" s="59"/>
      <c r="Z95" s="59"/>
    </row>
    <row r="96" spans="1:26" ht="20.25" customHeight="1" thickBot="1">
      <c r="A96" s="1814" t="s">
        <v>279</v>
      </c>
      <c r="B96" s="1820" t="s">
        <v>280</v>
      </c>
      <c r="C96" s="1816"/>
      <c r="D96" s="1816"/>
      <c r="E96" s="1816"/>
      <c r="F96" s="1816"/>
      <c r="G96" s="1816"/>
      <c r="H96" s="1816"/>
      <c r="I96" s="1816"/>
      <c r="J96" s="1804"/>
      <c r="K96" s="1804"/>
      <c r="L96" s="1804"/>
      <c r="M96" s="1804"/>
      <c r="N96" s="1804"/>
      <c r="O96" s="1804"/>
      <c r="P96" s="1804"/>
      <c r="Q96" s="1804"/>
      <c r="R96" s="1893"/>
      <c r="S96" s="1892"/>
      <c r="T96" s="1892"/>
      <c r="U96" s="37"/>
      <c r="V96" s="37"/>
      <c r="W96" s="37"/>
      <c r="X96" s="1566"/>
      <c r="Y96" s="1566"/>
      <c r="Z96" s="1566"/>
    </row>
    <row r="97" spans="1:26" ht="20.25" customHeight="1" thickBot="1">
      <c r="A97" s="1895"/>
      <c r="B97" s="1896"/>
      <c r="C97" s="1816"/>
      <c r="D97" s="1816"/>
      <c r="E97" s="1816"/>
      <c r="F97" s="1816"/>
      <c r="G97" s="1816"/>
      <c r="H97" s="1816"/>
      <c r="I97" s="1816"/>
      <c r="J97" s="1804"/>
      <c r="K97" s="1804"/>
      <c r="L97" s="1804"/>
      <c r="M97" s="1804"/>
      <c r="N97" s="1804"/>
      <c r="O97" s="1804"/>
      <c r="P97" s="1804"/>
      <c r="Q97" s="1804"/>
      <c r="R97" s="1893"/>
      <c r="S97" s="1892"/>
      <c r="T97" s="1892"/>
      <c r="U97" s="37"/>
      <c r="V97" s="37"/>
      <c r="W97" s="37"/>
      <c r="X97" s="1566"/>
      <c r="Y97" s="1566"/>
      <c r="Z97" s="1566"/>
    </row>
    <row r="98" spans="1:26" ht="20.25" customHeight="1" thickBot="1">
      <c r="A98" s="1897"/>
      <c r="B98" s="1816"/>
      <c r="C98" s="1816"/>
      <c r="D98" s="1816"/>
      <c r="E98" s="1816"/>
      <c r="F98" s="1816"/>
      <c r="G98" s="1816"/>
      <c r="H98" s="1816"/>
      <c r="I98" s="1816"/>
      <c r="J98" s="1804"/>
      <c r="K98" s="1804"/>
      <c r="L98" s="1804"/>
      <c r="M98" s="1804"/>
      <c r="N98" s="1804"/>
      <c r="O98" s="1804"/>
      <c r="P98" s="1804"/>
      <c r="Q98" s="1804"/>
      <c r="R98" s="1893"/>
      <c r="S98" s="1892"/>
      <c r="T98" s="1892"/>
      <c r="U98" s="37"/>
      <c r="V98" s="37"/>
      <c r="W98" s="37"/>
      <c r="X98" s="1566"/>
      <c r="Y98" s="1566"/>
      <c r="Z98" s="1566"/>
    </row>
    <row r="99" spans="1:26" ht="20.25" customHeight="1" thickBot="1">
      <c r="A99" s="1898" t="s">
        <v>1924</v>
      </c>
      <c r="B99" s="1899" t="s">
        <v>1925</v>
      </c>
      <c r="C99" s="1900"/>
      <c r="D99" s="1900"/>
      <c r="E99" s="1900"/>
      <c r="F99" s="1901" t="s">
        <v>2086</v>
      </c>
      <c r="G99" s="1901"/>
      <c r="H99" s="1900"/>
      <c r="I99" s="1901" t="s">
        <v>2086</v>
      </c>
      <c r="J99" s="1901" t="s">
        <v>2086</v>
      </c>
      <c r="K99" s="1901" t="s">
        <v>2086</v>
      </c>
      <c r="L99" s="1901" t="s">
        <v>2086</v>
      </c>
      <c r="M99" s="1901" t="s">
        <v>2086</v>
      </c>
      <c r="N99" s="1901" t="s">
        <v>2086</v>
      </c>
      <c r="O99" s="1901" t="s">
        <v>2086</v>
      </c>
      <c r="P99" s="1901" t="s">
        <v>2086</v>
      </c>
      <c r="Q99" s="1901" t="s">
        <v>2086</v>
      </c>
      <c r="R99" s="1902"/>
      <c r="S99" s="1892"/>
      <c r="T99" s="1892"/>
      <c r="U99" s="37"/>
      <c r="V99" s="37"/>
      <c r="W99" s="37"/>
      <c r="X99" s="1566"/>
      <c r="Y99" s="1566"/>
      <c r="Z99" s="1566"/>
    </row>
    <row r="100" spans="1:26" ht="20.25" customHeight="1" thickBot="1">
      <c r="A100" s="1903" t="s">
        <v>81</v>
      </c>
      <c r="B100" s="1904" t="s">
        <v>1926</v>
      </c>
      <c r="C100" s="1900" t="s">
        <v>281</v>
      </c>
      <c r="D100" s="1900"/>
      <c r="E100" s="1900"/>
      <c r="F100" s="1900"/>
      <c r="G100" s="1900"/>
      <c r="H100" s="1900"/>
      <c r="I100" s="1900"/>
      <c r="J100" s="1905"/>
      <c r="K100" s="1905"/>
      <c r="L100" s="1905"/>
      <c r="M100" s="1905"/>
      <c r="N100" s="1905"/>
      <c r="O100" s="1905"/>
      <c r="P100" s="1905"/>
      <c r="Q100" s="1905"/>
      <c r="R100" s="1902"/>
      <c r="S100" s="1892"/>
      <c r="T100" s="1892"/>
      <c r="U100" s="37"/>
      <c r="V100" s="37"/>
      <c r="W100" s="37"/>
      <c r="X100" s="1566"/>
      <c r="Y100" s="1566"/>
      <c r="Z100" s="1566"/>
    </row>
    <row r="101" spans="1:26" ht="20.25" customHeight="1" thickBot="1">
      <c r="A101" s="1898" t="s">
        <v>104</v>
      </c>
      <c r="B101" s="1820" t="s">
        <v>282</v>
      </c>
      <c r="C101" s="1900" t="s">
        <v>281</v>
      </c>
      <c r="D101" s="1900"/>
      <c r="E101" s="1900"/>
      <c r="F101" s="1900"/>
      <c r="G101" s="1900"/>
      <c r="H101" s="1900"/>
      <c r="I101" s="1900"/>
      <c r="J101" s="1905"/>
      <c r="K101" s="1905"/>
      <c r="L101" s="1905"/>
      <c r="M101" s="1905"/>
      <c r="N101" s="1905"/>
      <c r="O101" s="1905"/>
      <c r="P101" s="1905"/>
      <c r="Q101" s="1905"/>
      <c r="R101" s="1902"/>
      <c r="S101" s="1892"/>
      <c r="T101" s="1892"/>
      <c r="U101" s="37"/>
      <c r="V101" s="37"/>
      <c r="W101" s="37"/>
      <c r="X101" s="1566"/>
      <c r="Y101" s="1566"/>
      <c r="Z101" s="1566"/>
    </row>
    <row r="102" spans="1:26" ht="20.25" hidden="1" customHeight="1">
      <c r="A102" s="1898" t="s">
        <v>113</v>
      </c>
      <c r="B102" s="1899" t="s">
        <v>268</v>
      </c>
      <c r="C102" s="1900" t="s">
        <v>281</v>
      </c>
      <c r="D102" s="1900"/>
      <c r="E102" s="1900"/>
      <c r="F102" s="1900"/>
      <c r="G102" s="1900"/>
      <c r="H102" s="1900"/>
      <c r="I102" s="1900"/>
      <c r="J102" s="1905"/>
      <c r="K102" s="1905"/>
      <c r="L102" s="1905"/>
      <c r="M102" s="1905"/>
      <c r="N102" s="1905"/>
      <c r="O102" s="1905"/>
      <c r="P102" s="1905"/>
      <c r="Q102" s="1905"/>
      <c r="R102" s="1902"/>
      <c r="S102" s="1892"/>
      <c r="T102" s="1892"/>
      <c r="U102" s="37"/>
      <c r="V102" s="37"/>
      <c r="W102" s="37"/>
      <c r="X102" s="1566"/>
      <c r="Y102" s="1566"/>
      <c r="Z102" s="1566"/>
    </row>
    <row r="103" spans="1:26" ht="20.25" customHeight="1" thickBot="1">
      <c r="A103" s="1906"/>
      <c r="B103" s="1905"/>
      <c r="C103" s="1900"/>
      <c r="D103" s="1900"/>
      <c r="E103" s="1900"/>
      <c r="F103" s="1900"/>
      <c r="G103" s="1900"/>
      <c r="H103" s="1900"/>
      <c r="I103" s="1900"/>
      <c r="J103" s="1905"/>
      <c r="K103" s="1905"/>
      <c r="L103" s="1905"/>
      <c r="M103" s="1905"/>
      <c r="N103" s="1905"/>
      <c r="O103" s="1905"/>
      <c r="P103" s="1905"/>
      <c r="Q103" s="1905"/>
      <c r="R103" s="1902"/>
      <c r="S103" s="1892"/>
      <c r="T103" s="1892"/>
      <c r="U103" s="37"/>
      <c r="V103" s="37"/>
      <c r="W103" s="37"/>
      <c r="X103" s="1566"/>
      <c r="Y103" s="1566"/>
      <c r="Z103" s="1566"/>
    </row>
    <row r="104" spans="1:26" ht="20.25" customHeight="1" thickBot="1">
      <c r="A104" s="1907"/>
      <c r="B104" s="1904" t="s">
        <v>1928</v>
      </c>
      <c r="C104" s="1900" t="s">
        <v>281</v>
      </c>
      <c r="D104" s="1900"/>
      <c r="E104" s="1900"/>
      <c r="F104" s="1900"/>
      <c r="G104" s="1900"/>
      <c r="H104" s="1900"/>
      <c r="I104" s="1900"/>
      <c r="J104" s="1905"/>
      <c r="K104" s="1905"/>
      <c r="L104" s="1905"/>
      <c r="M104" s="1905"/>
      <c r="N104" s="1905"/>
      <c r="O104" s="1905"/>
      <c r="P104" s="1905"/>
      <c r="Q104" s="1905"/>
      <c r="R104" s="1902"/>
      <c r="S104" s="1892"/>
      <c r="T104" s="1892"/>
      <c r="U104" s="37"/>
      <c r="V104" s="37"/>
      <c r="W104" s="37"/>
      <c r="X104" s="1566"/>
      <c r="Y104" s="1566"/>
      <c r="Z104" s="1566"/>
    </row>
    <row r="105" spans="1:26" ht="20.25" customHeight="1" thickBot="1">
      <c r="A105" s="1908"/>
      <c r="B105" s="1904" t="s">
        <v>1929</v>
      </c>
      <c r="C105" s="1901" t="s">
        <v>281</v>
      </c>
      <c r="D105" s="1901"/>
      <c r="E105" s="1901"/>
      <c r="F105" s="1901"/>
      <c r="G105" s="1901"/>
      <c r="H105" s="1901"/>
      <c r="I105" s="1900"/>
      <c r="J105" s="1905"/>
      <c r="K105" s="1905"/>
      <c r="L105" s="1905"/>
      <c r="M105" s="1905"/>
      <c r="N105" s="1905"/>
      <c r="O105" s="1905"/>
      <c r="P105" s="1905"/>
      <c r="Q105" s="1905"/>
      <c r="R105" s="1902"/>
      <c r="S105" s="1892"/>
      <c r="T105" s="1892"/>
      <c r="U105" s="37"/>
      <c r="V105" s="37"/>
      <c r="W105" s="37"/>
      <c r="X105" s="1566"/>
      <c r="Y105" s="1566"/>
      <c r="Z105" s="1566"/>
    </row>
    <row r="106" spans="1:26" ht="20.25" customHeight="1" thickBot="1">
      <c r="A106" s="1906"/>
      <c r="B106" s="1904" t="s">
        <v>283</v>
      </c>
      <c r="C106" s="1900"/>
      <c r="D106" s="1900"/>
      <c r="E106" s="1900"/>
      <c r="F106" s="1900"/>
      <c r="G106" s="1900"/>
      <c r="H106" s="1900"/>
      <c r="I106" s="1900"/>
      <c r="J106" s="1905"/>
      <c r="K106" s="1905"/>
      <c r="L106" s="1905"/>
      <c r="M106" s="1905"/>
      <c r="N106" s="1905"/>
      <c r="O106" s="1905"/>
      <c r="P106" s="1905"/>
      <c r="Q106" s="1905"/>
      <c r="R106" s="1902"/>
      <c r="S106" s="1892"/>
      <c r="T106" s="1892"/>
      <c r="U106" s="37"/>
      <c r="V106" s="37"/>
      <c r="W106" s="37"/>
      <c r="X106" s="1566"/>
      <c r="Y106" s="1566"/>
      <c r="Z106" s="1566"/>
    </row>
    <row r="107" spans="1:26" ht="21" customHeight="1" thickBot="1">
      <c r="A107" s="1906"/>
      <c r="B107" s="1820" t="s">
        <v>284</v>
      </c>
      <c r="C107" s="1900"/>
      <c r="D107" s="1900"/>
      <c r="E107" s="1900"/>
      <c r="F107" s="1900"/>
      <c r="G107" s="1900"/>
      <c r="H107" s="1900"/>
      <c r="I107" s="1900"/>
      <c r="J107" s="1905"/>
      <c r="K107" s="1905"/>
      <c r="L107" s="1905"/>
      <c r="M107" s="1905"/>
      <c r="N107" s="1905"/>
      <c r="O107" s="1905"/>
      <c r="P107" s="1905"/>
      <c r="Q107" s="1905"/>
      <c r="R107" s="1902"/>
      <c r="S107" s="1892"/>
      <c r="T107" s="1892"/>
      <c r="U107" s="31"/>
      <c r="V107" s="31"/>
      <c r="W107" s="31"/>
      <c r="X107" s="1449"/>
      <c r="Y107" s="1449"/>
      <c r="Z107" s="1449"/>
    </row>
    <row r="108" spans="1:26" ht="21" customHeight="1" thickBot="1">
      <c r="A108" s="1807"/>
      <c r="B108" s="1804"/>
      <c r="C108" s="1816"/>
      <c r="D108" s="1816"/>
      <c r="E108" s="1816"/>
      <c r="F108" s="1816"/>
      <c r="G108" s="1816"/>
      <c r="H108" s="1816"/>
      <c r="I108" s="1816"/>
      <c r="J108" s="1804"/>
      <c r="K108" s="1804"/>
      <c r="L108" s="1804"/>
      <c r="M108" s="1804"/>
      <c r="N108" s="1804"/>
      <c r="O108" s="1804"/>
      <c r="P108" s="1804"/>
      <c r="Q108" s="1804"/>
      <c r="R108" s="1893"/>
      <c r="S108" s="1892"/>
      <c r="T108" s="1892"/>
      <c r="U108" s="31"/>
      <c r="V108" s="31"/>
      <c r="W108" s="31"/>
      <c r="X108" s="1449"/>
      <c r="Y108" s="1449"/>
      <c r="Z108" s="1449"/>
    </row>
    <row r="109" spans="1:26" ht="21" customHeight="1" thickBot="1">
      <c r="A109" s="1909"/>
      <c r="B109" s="1910"/>
      <c r="C109" s="1911"/>
      <c r="D109" s="1911"/>
      <c r="E109" s="1911"/>
      <c r="F109" s="1911"/>
      <c r="G109" s="1911"/>
      <c r="H109" s="1911"/>
      <c r="I109" s="1911"/>
      <c r="J109" s="1910"/>
      <c r="K109" s="1910"/>
      <c r="L109" s="1910"/>
      <c r="M109" s="1910"/>
      <c r="N109" s="1910"/>
      <c r="O109" s="1910"/>
      <c r="P109" s="1910"/>
      <c r="Q109" s="1910"/>
      <c r="R109" s="1912"/>
      <c r="S109" s="1892"/>
      <c r="T109" s="1892"/>
      <c r="U109" s="31"/>
      <c r="V109" s="31"/>
      <c r="W109" s="31"/>
    </row>
    <row r="110" spans="1:26" ht="39.75" customHeight="1" thickTop="1">
      <c r="A110" s="1575"/>
      <c r="B110" s="2458" t="s">
        <v>285</v>
      </c>
      <c r="C110" s="2459"/>
      <c r="D110" s="2459"/>
      <c r="E110" s="2459"/>
      <c r="F110" s="2459"/>
      <c r="G110" s="2459"/>
      <c r="H110" s="2459"/>
      <c r="I110" s="2459"/>
      <c r="J110" s="2459"/>
      <c r="K110" s="2459"/>
      <c r="L110" s="2459"/>
      <c r="M110" s="1577"/>
      <c r="N110" s="1577"/>
      <c r="O110" s="1577"/>
      <c r="P110" s="1577"/>
      <c r="Q110" s="1577"/>
      <c r="R110" s="906"/>
      <c r="S110" s="31"/>
      <c r="T110" s="31"/>
      <c r="U110" s="31"/>
      <c r="V110" s="31"/>
      <c r="W110" s="31"/>
    </row>
    <row r="111" spans="1:26" ht="20.25" customHeight="1">
      <c r="A111" s="1575"/>
      <c r="B111" s="2460" t="s">
        <v>286</v>
      </c>
      <c r="C111" s="2459"/>
      <c r="D111" s="2459"/>
      <c r="E111" s="2459"/>
      <c r="F111" s="2459"/>
      <c r="G111" s="2459"/>
      <c r="H111" s="2459"/>
      <c r="I111" s="2459"/>
      <c r="J111" s="2459"/>
      <c r="K111" s="2459"/>
      <c r="L111" s="2459"/>
      <c r="M111" s="1577"/>
      <c r="N111" s="1577"/>
      <c r="O111" s="1577"/>
      <c r="P111" s="1577"/>
      <c r="Q111" s="1577"/>
      <c r="R111" s="906"/>
      <c r="S111" s="31"/>
      <c r="T111" s="31"/>
      <c r="U111" s="31"/>
      <c r="V111" s="31"/>
      <c r="W111" s="31"/>
    </row>
    <row r="112" spans="1:26" ht="15" customHeight="1">
      <c r="A112" s="1575"/>
      <c r="B112" s="1913" t="s">
        <v>287</v>
      </c>
      <c r="C112" s="1914"/>
      <c r="D112" s="1914"/>
      <c r="E112" s="1914"/>
      <c r="F112" s="1914"/>
      <c r="G112" s="1914"/>
      <c r="H112" s="1914"/>
      <c r="I112" s="1914"/>
      <c r="J112" s="1914"/>
      <c r="K112" s="1914"/>
      <c r="L112" s="1914"/>
      <c r="M112" s="1577"/>
      <c r="N112" s="1577"/>
      <c r="O112" s="1577"/>
      <c r="P112" s="1577"/>
      <c r="Q112" s="1577"/>
      <c r="R112" s="1575"/>
      <c r="S112" s="31"/>
      <c r="T112" s="31"/>
      <c r="U112" s="31"/>
      <c r="V112" s="31"/>
      <c r="W112" s="31"/>
    </row>
    <row r="113" spans="1:23" ht="14.25" customHeight="1">
      <c r="A113" s="1575"/>
      <c r="B113" s="1913" t="s">
        <v>288</v>
      </c>
      <c r="C113" s="1577"/>
      <c r="D113" s="1577"/>
      <c r="E113" s="1577"/>
      <c r="F113" s="1577"/>
      <c r="G113" s="1577"/>
      <c r="H113" s="1577"/>
      <c r="I113" s="1577"/>
      <c r="J113" s="1577"/>
      <c r="K113" s="1577"/>
      <c r="L113" s="1577"/>
      <c r="M113" s="1577"/>
      <c r="N113" s="1577"/>
      <c r="O113" s="1577"/>
      <c r="P113" s="1577"/>
      <c r="Q113" s="1577"/>
      <c r="R113" s="31"/>
      <c r="S113" s="31"/>
      <c r="T113" s="31"/>
      <c r="U113" s="31"/>
      <c r="V113" s="31"/>
      <c r="W113" s="31"/>
    </row>
    <row r="114" spans="1:23" ht="14.25" customHeight="1">
      <c r="A114" s="1575"/>
      <c r="B114" s="1913" t="s">
        <v>289</v>
      </c>
      <c r="C114" s="1577"/>
      <c r="D114" s="1577"/>
      <c r="E114" s="1577"/>
      <c r="F114" s="1577"/>
      <c r="G114" s="1577"/>
      <c r="H114" s="1577"/>
      <c r="I114" s="1577"/>
      <c r="J114" s="1577"/>
      <c r="K114" s="1577"/>
      <c r="L114" s="1577"/>
      <c r="M114" s="1577"/>
      <c r="N114" s="1577"/>
      <c r="O114" s="1577"/>
      <c r="P114" s="1577"/>
      <c r="Q114" s="1577"/>
      <c r="R114" s="31"/>
      <c r="S114" s="31"/>
      <c r="T114" s="31"/>
      <c r="U114" s="31"/>
      <c r="V114" s="31"/>
      <c r="W114" s="31"/>
    </row>
    <row r="115" spans="1:23" ht="14.25" customHeight="1">
      <c r="A115" s="1575"/>
      <c r="B115" s="1913" t="s">
        <v>290</v>
      </c>
      <c r="C115" s="1577"/>
      <c r="D115" s="1577"/>
      <c r="E115" s="1577"/>
      <c r="F115" s="1577"/>
      <c r="G115" s="1577"/>
      <c r="H115" s="1577"/>
      <c r="I115" s="1577"/>
      <c r="J115" s="1577"/>
      <c r="K115" s="1577"/>
      <c r="L115" s="1577"/>
      <c r="M115" s="1577"/>
      <c r="N115" s="1577"/>
      <c r="O115" s="1577"/>
      <c r="P115" s="1577"/>
      <c r="Q115" s="1577"/>
      <c r="R115" s="31"/>
      <c r="S115" s="31"/>
      <c r="T115" s="31"/>
      <c r="U115" s="31"/>
      <c r="V115" s="31"/>
      <c r="W115" s="31"/>
    </row>
    <row r="116" spans="1:23" ht="14.25" customHeight="1">
      <c r="A116" s="1575"/>
      <c r="B116" s="1575"/>
      <c r="C116" s="31"/>
      <c r="D116" s="31"/>
      <c r="E116" s="31"/>
      <c r="F116" s="31"/>
      <c r="G116" s="31"/>
      <c r="H116" s="31"/>
      <c r="I116" s="1577"/>
      <c r="J116" s="1577"/>
      <c r="K116" s="1577"/>
      <c r="L116" s="1577"/>
      <c r="M116" s="1577"/>
      <c r="N116" s="1577"/>
      <c r="O116" s="1577"/>
      <c r="P116" s="1577"/>
      <c r="Q116" s="1577"/>
      <c r="R116" s="31"/>
      <c r="S116" s="31"/>
      <c r="T116" s="31"/>
      <c r="U116" s="31"/>
      <c r="V116" s="31"/>
      <c r="W116" s="31"/>
    </row>
    <row r="117" spans="1:23" ht="14.25" customHeight="1">
      <c r="A117" s="1575"/>
      <c r="B117" s="1575"/>
      <c r="C117" s="31"/>
      <c r="D117" s="31"/>
      <c r="E117" s="31"/>
      <c r="F117" s="31"/>
      <c r="G117" s="31"/>
      <c r="H117" s="31"/>
      <c r="I117" s="1577"/>
      <c r="J117" s="1577"/>
      <c r="K117" s="1577"/>
      <c r="L117" s="1577"/>
      <c r="M117" s="1577"/>
      <c r="N117" s="1577"/>
      <c r="O117" s="1577"/>
      <c r="P117" s="1577"/>
      <c r="Q117" s="1577"/>
      <c r="R117" s="31"/>
      <c r="S117" s="31"/>
      <c r="T117" s="31"/>
      <c r="U117" s="31"/>
      <c r="V117" s="31"/>
      <c r="W117" s="31"/>
    </row>
    <row r="118" spans="1:23" ht="13.5" customHeight="1">
      <c r="A118" s="1575"/>
      <c r="B118" s="1575"/>
      <c r="C118" s="1915"/>
      <c r="D118" s="1915"/>
      <c r="E118" s="1915"/>
      <c r="F118" s="1915"/>
      <c r="G118" s="1915"/>
      <c r="H118" s="1915"/>
      <c r="I118" s="1577"/>
      <c r="J118" s="1577"/>
      <c r="K118" s="1577"/>
      <c r="L118" s="1577"/>
      <c r="M118" s="1577"/>
      <c r="N118" s="1577"/>
      <c r="O118" s="1577"/>
      <c r="P118" s="1577"/>
      <c r="Q118" s="1577"/>
      <c r="R118" s="31"/>
      <c r="S118" s="31"/>
      <c r="T118" s="31"/>
      <c r="U118" s="31"/>
      <c r="V118" s="31"/>
      <c r="W118" s="31"/>
    </row>
    <row r="119" spans="1:23" ht="14.25" customHeight="1">
      <c r="A119" s="1575"/>
      <c r="B119" s="1575"/>
      <c r="C119" s="1577"/>
      <c r="D119" s="1577"/>
      <c r="E119" s="1577"/>
      <c r="F119" s="1577"/>
      <c r="G119" s="1577"/>
      <c r="H119" s="1577"/>
      <c r="I119" s="1577"/>
      <c r="J119" s="1577"/>
      <c r="K119" s="1577"/>
      <c r="L119" s="1577"/>
      <c r="M119" s="1577"/>
      <c r="N119" s="1577"/>
      <c r="O119" s="1577"/>
      <c r="P119" s="1577"/>
      <c r="Q119" s="1577"/>
      <c r="R119" s="31"/>
      <c r="S119" s="31"/>
      <c r="T119" s="31"/>
      <c r="U119" s="31"/>
      <c r="V119" s="31"/>
      <c r="W119" s="31"/>
    </row>
    <row r="120" spans="1:23" ht="14.25" customHeight="1">
      <c r="A120" s="1575"/>
      <c r="B120" s="1575"/>
      <c r="C120" s="1577"/>
      <c r="D120" s="1577"/>
      <c r="E120" s="1577"/>
      <c r="F120" s="1577"/>
      <c r="G120" s="1577"/>
      <c r="H120" s="1577"/>
      <c r="I120" s="1577"/>
      <c r="J120" s="1577"/>
      <c r="K120" s="1577"/>
      <c r="L120" s="1577"/>
      <c r="M120" s="1577"/>
      <c r="N120" s="1577"/>
      <c r="O120" s="1577"/>
      <c r="P120" s="1577"/>
      <c r="Q120" s="1577"/>
      <c r="R120" s="31"/>
      <c r="S120" s="31"/>
      <c r="T120" s="31"/>
      <c r="U120" s="31"/>
      <c r="V120" s="31"/>
      <c r="W120" s="31"/>
    </row>
    <row r="121" spans="1:23" ht="14.25" customHeight="1">
      <c r="A121" s="1575"/>
      <c r="B121" s="1575"/>
      <c r="C121" s="1577"/>
      <c r="D121" s="1577"/>
      <c r="E121" s="1577"/>
      <c r="F121" s="1577"/>
      <c r="G121" s="1577"/>
      <c r="H121" s="1577"/>
      <c r="I121" s="1577"/>
      <c r="J121" s="1577"/>
      <c r="K121" s="1577"/>
      <c r="L121" s="1577"/>
      <c r="M121" s="1577"/>
      <c r="N121" s="1577"/>
      <c r="O121" s="1577"/>
      <c r="P121" s="1577"/>
      <c r="Q121" s="1577"/>
      <c r="R121" s="31"/>
      <c r="S121" s="31"/>
      <c r="T121" s="31"/>
      <c r="U121" s="31"/>
      <c r="V121" s="31"/>
      <c r="W121" s="31"/>
    </row>
    <row r="122" spans="1:23" ht="14.25" customHeight="1">
      <c r="A122" s="1575"/>
      <c r="B122" s="1575"/>
      <c r="C122" s="1577"/>
      <c r="D122" s="1577"/>
      <c r="E122" s="1577"/>
      <c r="F122" s="1577"/>
      <c r="G122" s="1577"/>
      <c r="H122" s="1577"/>
      <c r="I122" s="1577"/>
      <c r="J122" s="1577"/>
      <c r="K122" s="1577"/>
      <c r="L122" s="1577"/>
      <c r="M122" s="1577"/>
      <c r="N122" s="1577"/>
      <c r="O122" s="1577"/>
      <c r="P122" s="1577"/>
      <c r="Q122" s="1577"/>
      <c r="R122" s="31"/>
      <c r="S122" s="31"/>
      <c r="T122" s="31"/>
      <c r="U122" s="31"/>
      <c r="V122" s="31"/>
      <c r="W122" s="31"/>
    </row>
    <row r="123" spans="1:23" ht="14.25" customHeight="1">
      <c r="A123" s="1575"/>
      <c r="B123" s="1575"/>
      <c r="C123" s="1577"/>
      <c r="D123" s="1577"/>
      <c r="E123" s="1577"/>
      <c r="F123" s="1577"/>
      <c r="G123" s="1577"/>
      <c r="H123" s="1577"/>
      <c r="I123" s="1577"/>
      <c r="J123" s="1577"/>
      <c r="K123" s="1577"/>
      <c r="L123" s="1577"/>
      <c r="M123" s="1577"/>
      <c r="N123" s="1577"/>
      <c r="O123" s="1577"/>
      <c r="P123" s="1577"/>
      <c r="Q123" s="1577"/>
      <c r="R123" s="31"/>
      <c r="S123" s="31"/>
      <c r="T123" s="31"/>
      <c r="U123" s="31"/>
      <c r="V123" s="31"/>
      <c r="W123" s="31"/>
    </row>
    <row r="124" spans="1:23" ht="14.25" customHeight="1">
      <c r="A124" s="1575"/>
      <c r="B124" s="1575"/>
      <c r="C124" s="1577"/>
      <c r="D124" s="1577"/>
      <c r="E124" s="1577"/>
      <c r="F124" s="1577"/>
      <c r="G124" s="1577"/>
      <c r="H124" s="1577"/>
      <c r="I124" s="1577"/>
      <c r="J124" s="1577"/>
      <c r="K124" s="1577"/>
      <c r="L124" s="1577"/>
      <c r="M124" s="1577"/>
      <c r="N124" s="1577"/>
      <c r="O124" s="1577"/>
      <c r="P124" s="1577"/>
      <c r="Q124" s="1577"/>
      <c r="R124" s="31"/>
      <c r="S124" s="31"/>
      <c r="T124" s="31"/>
      <c r="U124" s="31"/>
      <c r="V124" s="31"/>
      <c r="W124" s="31"/>
    </row>
    <row r="125" spans="1:23" ht="14.25" customHeight="1">
      <c r="A125" s="1575"/>
      <c r="B125" s="1575"/>
      <c r="C125" s="1577"/>
      <c r="D125" s="1577"/>
      <c r="E125" s="1577"/>
      <c r="F125" s="1577"/>
      <c r="G125" s="1577"/>
      <c r="H125" s="1577"/>
      <c r="I125" s="1577"/>
      <c r="J125" s="1577"/>
      <c r="K125" s="1577"/>
      <c r="L125" s="1577"/>
      <c r="M125" s="1577"/>
      <c r="N125" s="1577"/>
      <c r="O125" s="1577"/>
      <c r="P125" s="1577"/>
      <c r="Q125" s="1577"/>
      <c r="R125" s="31"/>
      <c r="S125" s="31"/>
      <c r="T125" s="31"/>
      <c r="U125" s="31"/>
      <c r="V125" s="31"/>
      <c r="W125" s="31"/>
    </row>
    <row r="126" spans="1:23" ht="14.25" customHeight="1">
      <c r="A126" s="1575"/>
      <c r="B126" s="1575"/>
      <c r="C126" s="1577"/>
      <c r="D126" s="1577"/>
      <c r="E126" s="1577"/>
      <c r="F126" s="1577"/>
      <c r="G126" s="1577"/>
      <c r="H126" s="1577"/>
      <c r="I126" s="1577"/>
      <c r="J126" s="1577"/>
      <c r="K126" s="1577"/>
      <c r="L126" s="1577"/>
      <c r="M126" s="1577"/>
      <c r="N126" s="1577"/>
      <c r="O126" s="1577"/>
      <c r="P126" s="1577"/>
      <c r="Q126" s="1577"/>
      <c r="R126" s="31"/>
      <c r="S126" s="31"/>
      <c r="T126" s="31"/>
      <c r="U126" s="31"/>
      <c r="V126" s="31"/>
      <c r="W126" s="31"/>
    </row>
    <row r="127" spans="1:23" ht="14.25" customHeight="1">
      <c r="A127" s="1575"/>
      <c r="B127" s="1575"/>
      <c r="C127" s="1577"/>
      <c r="D127" s="1577"/>
      <c r="E127" s="1577"/>
      <c r="F127" s="1577"/>
      <c r="G127" s="1577"/>
      <c r="H127" s="1577"/>
      <c r="I127" s="1577"/>
      <c r="J127" s="1577"/>
      <c r="K127" s="1577"/>
      <c r="L127" s="1577"/>
      <c r="M127" s="1577"/>
      <c r="N127" s="1577"/>
      <c r="O127" s="1577"/>
      <c r="P127" s="1577"/>
      <c r="Q127" s="1577"/>
      <c r="R127" s="31"/>
      <c r="S127" s="31"/>
      <c r="T127" s="31"/>
      <c r="U127" s="31"/>
      <c r="V127" s="31"/>
      <c r="W127" s="31"/>
    </row>
    <row r="128" spans="1:23" ht="14.25" customHeight="1">
      <c r="A128" s="1575"/>
      <c r="B128" s="1575"/>
      <c r="C128" s="1577"/>
      <c r="D128" s="1577"/>
      <c r="E128" s="1577"/>
      <c r="F128" s="1577"/>
      <c r="G128" s="1577"/>
      <c r="H128" s="1577"/>
      <c r="I128" s="1577"/>
      <c r="J128" s="1577"/>
      <c r="K128" s="1577"/>
      <c r="L128" s="1577"/>
      <c r="M128" s="1577"/>
      <c r="N128" s="1577"/>
      <c r="O128" s="1577"/>
      <c r="P128" s="1577"/>
      <c r="Q128" s="1577"/>
      <c r="R128" s="31"/>
      <c r="S128" s="31"/>
      <c r="T128" s="31"/>
      <c r="U128" s="31"/>
      <c r="V128" s="31"/>
      <c r="W128" s="31"/>
    </row>
    <row r="129" spans="1:23" ht="14.25" customHeight="1">
      <c r="A129" s="1575"/>
      <c r="B129" s="1575"/>
      <c r="C129" s="1577"/>
      <c r="D129" s="1577"/>
      <c r="E129" s="1577"/>
      <c r="F129" s="1577"/>
      <c r="G129" s="1577"/>
      <c r="H129" s="1577"/>
      <c r="I129" s="1577"/>
      <c r="J129" s="1577"/>
      <c r="K129" s="1577"/>
      <c r="L129" s="1577"/>
      <c r="M129" s="1577"/>
      <c r="N129" s="1577"/>
      <c r="O129" s="1577"/>
      <c r="P129" s="1577"/>
      <c r="Q129" s="1577"/>
      <c r="R129" s="31"/>
      <c r="S129" s="31"/>
      <c r="T129" s="31"/>
      <c r="U129" s="31"/>
      <c r="V129" s="31"/>
      <c r="W129" s="31"/>
    </row>
    <row r="130" spans="1:23" ht="14.25" customHeight="1">
      <c r="A130" s="1575"/>
      <c r="B130" s="1575"/>
      <c r="C130" s="1577"/>
      <c r="D130" s="1577"/>
      <c r="E130" s="1577"/>
      <c r="F130" s="1577"/>
      <c r="G130" s="1577"/>
      <c r="H130" s="1577"/>
      <c r="I130" s="1577"/>
      <c r="J130" s="1577"/>
      <c r="K130" s="1577"/>
      <c r="L130" s="1577"/>
      <c r="M130" s="1577"/>
      <c r="N130" s="1577"/>
      <c r="O130" s="1577"/>
      <c r="P130" s="1577"/>
      <c r="Q130" s="1577"/>
      <c r="R130" s="31"/>
      <c r="S130" s="31"/>
      <c r="T130" s="31"/>
      <c r="U130" s="31"/>
      <c r="V130" s="31"/>
      <c r="W130" s="31"/>
    </row>
    <row r="131" spans="1:23" ht="14.25" customHeight="1">
      <c r="A131" s="1575"/>
      <c r="B131" s="1575"/>
      <c r="C131" s="1577"/>
      <c r="D131" s="1577"/>
      <c r="E131" s="1577"/>
      <c r="F131" s="1577"/>
      <c r="G131" s="1577"/>
      <c r="H131" s="1577"/>
      <c r="I131" s="1577"/>
      <c r="J131" s="1577"/>
      <c r="K131" s="1577"/>
      <c r="L131" s="1577"/>
      <c r="M131" s="1577"/>
      <c r="N131" s="1577"/>
      <c r="O131" s="1577"/>
      <c r="P131" s="1577"/>
      <c r="Q131" s="1577"/>
      <c r="R131" s="31"/>
      <c r="S131" s="31"/>
      <c r="T131" s="31"/>
      <c r="U131" s="31"/>
      <c r="V131" s="31"/>
      <c r="W131" s="31"/>
    </row>
    <row r="132" spans="1:23" ht="14.25" customHeight="1">
      <c r="A132" s="1575"/>
      <c r="B132" s="1575"/>
      <c r="C132" s="1577"/>
      <c r="D132" s="1577"/>
      <c r="E132" s="1577"/>
      <c r="F132" s="1577"/>
      <c r="G132" s="1577"/>
      <c r="H132" s="1577"/>
      <c r="I132" s="1577"/>
      <c r="J132" s="1577"/>
      <c r="K132" s="1577"/>
      <c r="L132" s="1577"/>
      <c r="M132" s="1577"/>
      <c r="N132" s="1577"/>
      <c r="O132" s="1577"/>
      <c r="P132" s="1577"/>
      <c r="Q132" s="1577"/>
      <c r="R132" s="31"/>
      <c r="S132" s="31"/>
      <c r="T132" s="31"/>
      <c r="U132" s="31"/>
      <c r="V132" s="31"/>
      <c r="W132" s="31"/>
    </row>
    <row r="133" spans="1:23" ht="14.25" customHeight="1">
      <c r="A133" s="1575"/>
      <c r="B133" s="1575"/>
      <c r="C133" s="1577"/>
      <c r="D133" s="1577"/>
      <c r="E133" s="1577"/>
      <c r="F133" s="1577"/>
      <c r="G133" s="1577"/>
      <c r="H133" s="1577"/>
      <c r="I133" s="1577"/>
      <c r="J133" s="1577"/>
      <c r="K133" s="1577"/>
      <c r="L133" s="1577"/>
      <c r="M133" s="1577"/>
      <c r="N133" s="1577"/>
      <c r="O133" s="1577"/>
      <c r="P133" s="1577"/>
      <c r="Q133" s="1577"/>
      <c r="R133" s="31"/>
      <c r="S133" s="31"/>
      <c r="T133" s="31"/>
      <c r="U133" s="31"/>
      <c r="V133" s="31"/>
      <c r="W133" s="31"/>
    </row>
    <row r="134" spans="1:23" ht="14.25" customHeight="1">
      <c r="A134" s="1575"/>
      <c r="B134" s="1575"/>
      <c r="C134" s="1577"/>
      <c r="D134" s="1577"/>
      <c r="E134" s="1577"/>
      <c r="F134" s="1577"/>
      <c r="G134" s="1577"/>
      <c r="H134" s="1577"/>
      <c r="I134" s="1577"/>
      <c r="J134" s="1577"/>
      <c r="K134" s="1577"/>
      <c r="L134" s="1577"/>
      <c r="M134" s="1577"/>
      <c r="N134" s="1577"/>
      <c r="O134" s="1577"/>
      <c r="P134" s="1577"/>
      <c r="Q134" s="1577"/>
      <c r="R134" s="31"/>
      <c r="S134" s="31"/>
      <c r="T134" s="31"/>
      <c r="U134" s="31"/>
      <c r="V134" s="31"/>
      <c r="W134" s="31"/>
    </row>
    <row r="135" spans="1:23" ht="14.25" customHeight="1">
      <c r="A135" s="1575"/>
      <c r="B135" s="1575"/>
      <c r="C135" s="1577"/>
      <c r="D135" s="1577"/>
      <c r="E135" s="1577"/>
      <c r="F135" s="1577"/>
      <c r="G135" s="1577"/>
      <c r="H135" s="1577"/>
      <c r="I135" s="1577"/>
      <c r="J135" s="1577"/>
      <c r="K135" s="1577"/>
      <c r="L135" s="1577"/>
      <c r="M135" s="1577"/>
      <c r="N135" s="1577"/>
      <c r="O135" s="1577"/>
      <c r="P135" s="1577"/>
      <c r="Q135" s="1577"/>
      <c r="R135" s="31"/>
      <c r="S135" s="31"/>
      <c r="T135" s="31"/>
      <c r="U135" s="31"/>
      <c r="V135" s="31"/>
      <c r="W135" s="31"/>
    </row>
    <row r="136" spans="1:23" ht="14.25" customHeight="1">
      <c r="A136" s="1575"/>
      <c r="B136" s="1575"/>
      <c r="C136" s="1577"/>
      <c r="D136" s="1577"/>
      <c r="E136" s="1577"/>
      <c r="F136" s="1577"/>
      <c r="G136" s="1577"/>
      <c r="H136" s="1577"/>
      <c r="I136" s="1577"/>
      <c r="J136" s="1577"/>
      <c r="K136" s="1577"/>
      <c r="L136" s="1577"/>
      <c r="M136" s="1577"/>
      <c r="N136" s="1577"/>
      <c r="O136" s="1577"/>
      <c r="P136" s="1577"/>
      <c r="Q136" s="1577"/>
      <c r="R136" s="31"/>
      <c r="S136" s="31"/>
      <c r="T136" s="31"/>
      <c r="U136" s="31"/>
      <c r="V136" s="31"/>
      <c r="W136" s="31"/>
    </row>
    <row r="137" spans="1:23" ht="14.25" customHeight="1">
      <c r="A137" s="1575"/>
      <c r="B137" s="1575"/>
      <c r="C137" s="1577"/>
      <c r="D137" s="1577"/>
      <c r="E137" s="1577"/>
      <c r="F137" s="1577"/>
      <c r="G137" s="1577"/>
      <c r="H137" s="1577"/>
      <c r="I137" s="1577"/>
      <c r="J137" s="1577"/>
      <c r="K137" s="1577"/>
      <c r="L137" s="1577"/>
      <c r="M137" s="1577"/>
      <c r="N137" s="1577"/>
      <c r="O137" s="1577"/>
      <c r="P137" s="1577"/>
      <c r="Q137" s="1577"/>
      <c r="R137" s="31"/>
      <c r="S137" s="31"/>
      <c r="T137" s="31"/>
      <c r="U137" s="31"/>
      <c r="V137" s="31"/>
      <c r="W137" s="31"/>
    </row>
    <row r="138" spans="1:23" ht="14.25" customHeight="1">
      <c r="A138" s="1575"/>
      <c r="B138" s="1575"/>
      <c r="C138" s="1577"/>
      <c r="D138" s="1577"/>
      <c r="E138" s="1577"/>
      <c r="F138" s="1577"/>
      <c r="G138" s="1577"/>
      <c r="H138" s="1577"/>
      <c r="I138" s="1577"/>
      <c r="J138" s="1577"/>
      <c r="K138" s="1577"/>
      <c r="L138" s="1577"/>
      <c r="M138" s="1577"/>
      <c r="N138" s="1577"/>
      <c r="O138" s="1577"/>
      <c r="P138" s="1577"/>
      <c r="Q138" s="1577"/>
      <c r="R138" s="31"/>
      <c r="S138" s="31"/>
      <c r="T138" s="31"/>
      <c r="U138" s="31"/>
      <c r="V138" s="31"/>
      <c r="W138" s="31"/>
    </row>
    <row r="139" spans="1:23" ht="14.25" customHeight="1">
      <c r="A139" s="1575"/>
      <c r="B139" s="1575"/>
      <c r="C139" s="1577"/>
      <c r="D139" s="1577"/>
      <c r="E139" s="1577"/>
      <c r="F139" s="1577"/>
      <c r="G139" s="1577"/>
      <c r="H139" s="1577"/>
      <c r="I139" s="1577"/>
      <c r="J139" s="1577"/>
      <c r="K139" s="1577"/>
      <c r="L139" s="1577"/>
      <c r="M139" s="1577"/>
      <c r="N139" s="1577"/>
      <c r="O139" s="1577"/>
      <c r="P139" s="1577"/>
      <c r="Q139" s="1577"/>
      <c r="R139" s="31"/>
      <c r="S139" s="31"/>
      <c r="T139" s="31"/>
      <c r="U139" s="31"/>
      <c r="V139" s="31"/>
      <c r="W139" s="31"/>
    </row>
    <row r="140" spans="1:23" ht="14.25" customHeight="1">
      <c r="A140" s="1575"/>
      <c r="B140" s="1575"/>
      <c r="C140" s="1577"/>
      <c r="D140" s="1577"/>
      <c r="E140" s="1577"/>
      <c r="F140" s="1577"/>
      <c r="G140" s="1577"/>
      <c r="H140" s="1577"/>
      <c r="I140" s="1577"/>
      <c r="J140" s="1577"/>
      <c r="K140" s="1577"/>
      <c r="L140" s="1577"/>
      <c r="M140" s="1577"/>
      <c r="N140" s="1577"/>
      <c r="O140" s="1577"/>
      <c r="P140" s="1577"/>
      <c r="Q140" s="1577"/>
      <c r="R140" s="31"/>
      <c r="S140" s="31"/>
      <c r="T140" s="31"/>
      <c r="U140" s="31"/>
      <c r="V140" s="31"/>
      <c r="W140" s="31"/>
    </row>
    <row r="141" spans="1:23" ht="14.25" customHeight="1">
      <c r="A141" s="1916"/>
      <c r="B141" s="1916"/>
      <c r="C141" s="1917"/>
      <c r="D141" s="1917"/>
      <c r="E141" s="1917"/>
      <c r="F141" s="1917"/>
      <c r="G141" s="1917"/>
      <c r="H141" s="1917"/>
      <c r="I141" s="1917"/>
      <c r="J141" s="1917"/>
      <c r="K141" s="1917"/>
      <c r="L141" s="1917"/>
      <c r="M141" s="1917"/>
      <c r="N141" s="1917"/>
      <c r="O141" s="1917"/>
      <c r="P141" s="1917"/>
      <c r="Q141" s="1917"/>
    </row>
    <row r="142" spans="1:23" ht="14.25" customHeight="1">
      <c r="A142" s="1916"/>
      <c r="B142" s="1916"/>
      <c r="C142" s="1917"/>
      <c r="D142" s="1917"/>
      <c r="E142" s="1917"/>
      <c r="F142" s="1917"/>
      <c r="G142" s="1917"/>
      <c r="H142" s="1917"/>
      <c r="I142" s="1917"/>
      <c r="J142" s="1917"/>
      <c r="K142" s="1917"/>
      <c r="L142" s="1917"/>
      <c r="M142" s="1917"/>
      <c r="N142" s="1917"/>
      <c r="O142" s="1917"/>
      <c r="P142" s="1917"/>
      <c r="Q142" s="1917"/>
    </row>
    <row r="143" spans="1:23" ht="14.25" customHeight="1">
      <c r="A143" s="1916"/>
      <c r="B143" s="1916"/>
      <c r="C143" s="1917"/>
      <c r="D143" s="1917"/>
      <c r="E143" s="1917"/>
      <c r="F143" s="1917"/>
      <c r="G143" s="1917"/>
      <c r="H143" s="1917"/>
      <c r="I143" s="1917"/>
      <c r="J143" s="1917"/>
      <c r="K143" s="1917"/>
      <c r="L143" s="1917"/>
      <c r="M143" s="1917"/>
      <c r="N143" s="1917"/>
      <c r="O143" s="1917"/>
      <c r="P143" s="1917"/>
      <c r="Q143" s="1917"/>
    </row>
    <row r="144" spans="1:23" ht="14.25" customHeight="1">
      <c r="A144" s="1916"/>
      <c r="B144" s="1916"/>
      <c r="C144" s="1917"/>
      <c r="D144" s="1917"/>
      <c r="E144" s="1917"/>
      <c r="F144" s="1917"/>
      <c r="G144" s="1917"/>
      <c r="H144" s="1917"/>
      <c r="I144" s="1917"/>
      <c r="J144" s="1917"/>
      <c r="K144" s="1917"/>
      <c r="L144" s="1917"/>
      <c r="M144" s="1917"/>
      <c r="N144" s="1917"/>
      <c r="O144" s="1917"/>
      <c r="P144" s="1917"/>
      <c r="Q144" s="1917"/>
    </row>
    <row r="145" spans="1:17" ht="14.25" customHeight="1">
      <c r="A145" s="1916"/>
      <c r="B145" s="1916"/>
      <c r="C145" s="1917"/>
      <c r="D145" s="1917"/>
      <c r="E145" s="1917"/>
      <c r="F145" s="1917"/>
      <c r="G145" s="1917"/>
      <c r="H145" s="1917"/>
      <c r="I145" s="1917"/>
      <c r="J145" s="1917"/>
      <c r="K145" s="1917"/>
      <c r="L145" s="1917"/>
      <c r="M145" s="1917"/>
      <c r="N145" s="1917"/>
      <c r="O145" s="1917"/>
      <c r="P145" s="1917"/>
      <c r="Q145" s="1917"/>
    </row>
    <row r="146" spans="1:17" ht="14.25" customHeight="1">
      <c r="A146" s="1916"/>
      <c r="B146" s="1916"/>
      <c r="C146" s="1917"/>
      <c r="D146" s="1917"/>
      <c r="E146" s="1917"/>
      <c r="F146" s="1917"/>
      <c r="G146" s="1917"/>
      <c r="H146" s="1917"/>
      <c r="I146" s="1917"/>
      <c r="J146" s="1917"/>
      <c r="K146" s="1917"/>
      <c r="L146" s="1917"/>
      <c r="M146" s="1917"/>
      <c r="N146" s="1917"/>
      <c r="O146" s="1917"/>
      <c r="P146" s="1917"/>
      <c r="Q146" s="1917"/>
    </row>
    <row r="147" spans="1:17" ht="14.25" customHeight="1">
      <c r="A147" s="1916"/>
      <c r="B147" s="1916"/>
      <c r="C147" s="1917"/>
      <c r="D147" s="1917"/>
      <c r="E147" s="1917"/>
      <c r="F147" s="1917"/>
      <c r="G147" s="1917"/>
      <c r="H147" s="1917"/>
      <c r="I147" s="1917"/>
      <c r="J147" s="1917"/>
      <c r="K147" s="1917"/>
      <c r="L147" s="1917"/>
      <c r="M147" s="1917"/>
      <c r="N147" s="1917"/>
      <c r="O147" s="1917"/>
      <c r="P147" s="1917"/>
      <c r="Q147" s="1917"/>
    </row>
    <row r="148" spans="1:17" ht="14.25" customHeight="1">
      <c r="A148" s="1916"/>
      <c r="B148" s="1916"/>
      <c r="C148" s="1917"/>
      <c r="D148" s="1917"/>
      <c r="E148" s="1917"/>
      <c r="F148" s="1917"/>
      <c r="G148" s="1917"/>
      <c r="H148" s="1917"/>
      <c r="I148" s="1917"/>
      <c r="J148" s="1917"/>
      <c r="K148" s="1917"/>
      <c r="L148" s="1917"/>
      <c r="M148" s="1917"/>
      <c r="N148" s="1917"/>
      <c r="O148" s="1917"/>
      <c r="P148" s="1917"/>
      <c r="Q148" s="1917"/>
    </row>
    <row r="149" spans="1:17" ht="14.25" customHeight="1">
      <c r="A149" s="1916"/>
      <c r="B149" s="1916"/>
      <c r="C149" s="1917"/>
      <c r="D149" s="1917"/>
      <c r="E149" s="1917"/>
      <c r="F149" s="1917"/>
      <c r="G149" s="1917"/>
      <c r="H149" s="1917"/>
      <c r="I149" s="1917"/>
      <c r="J149" s="1917"/>
      <c r="K149" s="1917"/>
      <c r="L149" s="1917"/>
      <c r="M149" s="1917"/>
      <c r="N149" s="1917"/>
      <c r="O149" s="1917"/>
      <c r="P149" s="1917"/>
      <c r="Q149" s="1917"/>
    </row>
    <row r="150" spans="1:17" ht="14.25" customHeight="1">
      <c r="A150" s="1916"/>
      <c r="B150" s="1916"/>
      <c r="C150" s="1917"/>
      <c r="D150" s="1917"/>
      <c r="E150" s="1917"/>
      <c r="F150" s="1917"/>
      <c r="G150" s="1917"/>
      <c r="H150" s="1917"/>
      <c r="I150" s="1917"/>
      <c r="J150" s="1917"/>
      <c r="K150" s="1917"/>
      <c r="L150" s="1917"/>
      <c r="M150" s="1917"/>
      <c r="N150" s="1917"/>
      <c r="O150" s="1917"/>
      <c r="P150" s="1917"/>
      <c r="Q150" s="1917"/>
    </row>
    <row r="151" spans="1:17" ht="14.25" customHeight="1">
      <c r="A151" s="1916"/>
      <c r="B151" s="1916"/>
      <c r="C151" s="1917"/>
      <c r="D151" s="1917"/>
      <c r="E151" s="1917"/>
      <c r="F151" s="1917"/>
      <c r="G151" s="1917"/>
      <c r="H151" s="1917"/>
      <c r="I151" s="1917"/>
      <c r="J151" s="1917"/>
      <c r="K151" s="1917"/>
      <c r="L151" s="1917"/>
      <c r="M151" s="1917"/>
      <c r="N151" s="1917"/>
      <c r="O151" s="1917"/>
      <c r="P151" s="1917"/>
      <c r="Q151" s="1917"/>
    </row>
    <row r="152" spans="1:17" ht="14.25" customHeight="1">
      <c r="A152" s="1916"/>
      <c r="B152" s="1916"/>
      <c r="C152" s="1917"/>
      <c r="D152" s="1917"/>
      <c r="E152" s="1917"/>
      <c r="F152" s="1917"/>
      <c r="G152" s="1917"/>
      <c r="H152" s="1917"/>
      <c r="I152" s="1917"/>
      <c r="J152" s="1917"/>
      <c r="K152" s="1917"/>
      <c r="L152" s="1917"/>
      <c r="M152" s="1917"/>
      <c r="N152" s="1917"/>
      <c r="O152" s="1917"/>
      <c r="P152" s="1917"/>
      <c r="Q152" s="1917"/>
    </row>
    <row r="153" spans="1:17" ht="14.25" customHeight="1">
      <c r="A153" s="1916"/>
      <c r="B153" s="1916"/>
      <c r="C153" s="1917"/>
      <c r="D153" s="1917"/>
      <c r="E153" s="1917"/>
      <c r="F153" s="1917"/>
      <c r="G153" s="1917"/>
      <c r="H153" s="1917"/>
      <c r="I153" s="1917"/>
      <c r="J153" s="1917"/>
      <c r="K153" s="1917"/>
      <c r="L153" s="1917"/>
      <c r="M153" s="1917"/>
      <c r="N153" s="1917"/>
      <c r="O153" s="1917"/>
      <c r="P153" s="1917"/>
      <c r="Q153" s="1917"/>
    </row>
    <row r="154" spans="1:17" ht="14.25" customHeight="1">
      <c r="A154" s="1916"/>
      <c r="B154" s="1916"/>
      <c r="C154" s="1917"/>
      <c r="D154" s="1917"/>
      <c r="E154" s="1917"/>
      <c r="F154" s="1917"/>
      <c r="G154" s="1917"/>
      <c r="H154" s="1917"/>
      <c r="I154" s="1917"/>
      <c r="J154" s="1917"/>
      <c r="K154" s="1917"/>
      <c r="L154" s="1917"/>
      <c r="M154" s="1917"/>
      <c r="N154" s="1917"/>
      <c r="O154" s="1917"/>
      <c r="P154" s="1917"/>
      <c r="Q154" s="1917"/>
    </row>
    <row r="155" spans="1:17" ht="14.25" customHeight="1">
      <c r="A155" s="1916"/>
      <c r="B155" s="1916"/>
      <c r="C155" s="1917"/>
      <c r="D155" s="1917"/>
      <c r="E155" s="1917"/>
      <c r="F155" s="1917"/>
      <c r="G155" s="1917"/>
      <c r="H155" s="1917"/>
      <c r="I155" s="1917"/>
      <c r="J155" s="1917"/>
      <c r="K155" s="1917"/>
      <c r="L155" s="1917"/>
      <c r="M155" s="1917"/>
      <c r="N155" s="1917"/>
      <c r="O155" s="1917"/>
      <c r="P155" s="1917"/>
      <c r="Q155" s="1917"/>
    </row>
    <row r="156" spans="1:17" ht="14.25" customHeight="1">
      <c r="A156" s="1916"/>
      <c r="B156" s="1916"/>
      <c r="C156" s="1917"/>
      <c r="D156" s="1917"/>
      <c r="E156" s="1917"/>
      <c r="F156" s="1917"/>
      <c r="G156" s="1917"/>
      <c r="H156" s="1917"/>
      <c r="I156" s="1917"/>
      <c r="J156" s="1917"/>
      <c r="K156" s="1917"/>
      <c r="L156" s="1917"/>
      <c r="M156" s="1917"/>
      <c r="N156" s="1917"/>
      <c r="O156" s="1917"/>
      <c r="P156" s="1917"/>
      <c r="Q156" s="1917"/>
    </row>
    <row r="157" spans="1:17" ht="14.25" customHeight="1">
      <c r="A157" s="1916"/>
      <c r="B157" s="1916"/>
      <c r="C157" s="1917"/>
      <c r="D157" s="1917"/>
      <c r="E157" s="1917"/>
      <c r="F157" s="1917"/>
      <c r="G157" s="1917"/>
      <c r="H157" s="1917"/>
      <c r="I157" s="1917"/>
      <c r="J157" s="1917"/>
      <c r="K157" s="1917"/>
      <c r="L157" s="1917"/>
      <c r="M157" s="1917"/>
      <c r="N157" s="1917"/>
      <c r="O157" s="1917"/>
      <c r="P157" s="1917"/>
      <c r="Q157" s="1917"/>
    </row>
    <row r="158" spans="1:17" ht="14.25" customHeight="1">
      <c r="A158" s="1916"/>
      <c r="B158" s="1916"/>
      <c r="C158" s="1917"/>
      <c r="D158" s="1917"/>
      <c r="E158" s="1917"/>
      <c r="F158" s="1917"/>
      <c r="G158" s="1917"/>
      <c r="H158" s="1917"/>
      <c r="I158" s="1917"/>
      <c r="J158" s="1917"/>
      <c r="K158" s="1917"/>
      <c r="L158" s="1917"/>
      <c r="M158" s="1917"/>
      <c r="N158" s="1917"/>
      <c r="O158" s="1917"/>
      <c r="P158" s="1917"/>
      <c r="Q158" s="1917"/>
    </row>
    <row r="159" spans="1:17" ht="14.25" customHeight="1">
      <c r="A159" s="1916"/>
      <c r="B159" s="1916"/>
      <c r="C159" s="1917"/>
      <c r="D159" s="1917"/>
      <c r="E159" s="1917"/>
      <c r="F159" s="1917"/>
      <c r="G159" s="1917"/>
      <c r="H159" s="1917"/>
      <c r="I159" s="1917"/>
      <c r="J159" s="1917"/>
      <c r="K159" s="1917"/>
      <c r="L159" s="1917"/>
      <c r="M159" s="1917"/>
      <c r="N159" s="1917"/>
      <c r="O159" s="1917"/>
      <c r="P159" s="1917"/>
      <c r="Q159" s="1917"/>
    </row>
    <row r="160" spans="1:17" ht="14.25" customHeight="1">
      <c r="A160" s="1916"/>
      <c r="B160" s="1916"/>
      <c r="C160" s="1917"/>
      <c r="D160" s="1917"/>
      <c r="E160" s="1917"/>
      <c r="F160" s="1917"/>
      <c r="G160" s="1917"/>
      <c r="H160" s="1917"/>
      <c r="I160" s="1917"/>
      <c r="J160" s="1917"/>
      <c r="K160" s="1917"/>
      <c r="L160" s="1917"/>
      <c r="M160" s="1917"/>
      <c r="N160" s="1917"/>
      <c r="O160" s="1917"/>
      <c r="P160" s="1917"/>
      <c r="Q160" s="1917"/>
    </row>
    <row r="161" spans="1:17" ht="14.25" customHeight="1">
      <c r="A161" s="1916"/>
      <c r="B161" s="1916"/>
      <c r="C161" s="1917"/>
      <c r="D161" s="1917"/>
      <c r="E161" s="1917"/>
      <c r="F161" s="1917"/>
      <c r="G161" s="1917"/>
      <c r="H161" s="1917"/>
      <c r="I161" s="1917"/>
      <c r="J161" s="1917"/>
      <c r="K161" s="1917"/>
      <c r="L161" s="1917"/>
      <c r="M161" s="1917"/>
      <c r="N161" s="1917"/>
      <c r="O161" s="1917"/>
      <c r="P161" s="1917"/>
      <c r="Q161" s="1917"/>
    </row>
    <row r="162" spans="1:17" ht="14.25" customHeight="1">
      <c r="A162" s="1916"/>
      <c r="B162" s="1916"/>
      <c r="C162" s="1917"/>
      <c r="D162" s="1917"/>
      <c r="E162" s="1917"/>
      <c r="F162" s="1917"/>
      <c r="G162" s="1917"/>
      <c r="H162" s="1917"/>
      <c r="I162" s="1917"/>
      <c r="J162" s="1917"/>
      <c r="K162" s="1917"/>
      <c r="L162" s="1917"/>
      <c r="M162" s="1917"/>
      <c r="N162" s="1917"/>
      <c r="O162" s="1917"/>
      <c r="P162" s="1917"/>
      <c r="Q162" s="1917"/>
    </row>
    <row r="163" spans="1:17" ht="14.25" customHeight="1">
      <c r="A163" s="1916"/>
      <c r="B163" s="1916"/>
      <c r="C163" s="1917"/>
      <c r="D163" s="1917"/>
      <c r="E163" s="1917"/>
      <c r="F163" s="1917"/>
      <c r="G163" s="1917"/>
      <c r="H163" s="1917"/>
      <c r="I163" s="1917"/>
      <c r="J163" s="1917"/>
      <c r="K163" s="1917"/>
      <c r="L163" s="1917"/>
      <c r="M163" s="1917"/>
      <c r="N163" s="1917"/>
      <c r="O163" s="1917"/>
      <c r="P163" s="1917"/>
      <c r="Q163" s="1917"/>
    </row>
    <row r="164" spans="1:17" ht="14.25" customHeight="1">
      <c r="A164" s="1916"/>
      <c r="B164" s="1916"/>
      <c r="C164" s="1917"/>
      <c r="D164" s="1917"/>
      <c r="E164" s="1917"/>
      <c r="F164" s="1917"/>
      <c r="G164" s="1917"/>
      <c r="H164" s="1917"/>
      <c r="I164" s="1917"/>
      <c r="J164" s="1917"/>
      <c r="K164" s="1917"/>
      <c r="L164" s="1917"/>
      <c r="M164" s="1917"/>
      <c r="N164" s="1917"/>
      <c r="O164" s="1917"/>
      <c r="P164" s="1917"/>
      <c r="Q164" s="1917"/>
    </row>
    <row r="165" spans="1:17" ht="14.25" customHeight="1">
      <c r="A165" s="1916"/>
      <c r="B165" s="1916"/>
      <c r="C165" s="1917"/>
      <c r="D165" s="1917"/>
      <c r="E165" s="1917"/>
      <c r="F165" s="1917"/>
      <c r="G165" s="1917"/>
      <c r="H165" s="1917"/>
      <c r="I165" s="1917"/>
      <c r="J165" s="1917"/>
      <c r="K165" s="1917"/>
      <c r="L165" s="1917"/>
      <c r="M165" s="1917"/>
      <c r="N165" s="1917"/>
      <c r="O165" s="1917"/>
      <c r="P165" s="1917"/>
      <c r="Q165" s="1917"/>
    </row>
    <row r="166" spans="1:17" ht="14.25" customHeight="1">
      <c r="A166" s="1916"/>
      <c r="B166" s="1916"/>
      <c r="C166" s="1917"/>
      <c r="D166" s="1917"/>
      <c r="E166" s="1917"/>
      <c r="F166" s="1917"/>
      <c r="G166" s="1917"/>
      <c r="H166" s="1917"/>
      <c r="I166" s="1917"/>
      <c r="J166" s="1917"/>
      <c r="K166" s="1917"/>
      <c r="L166" s="1917"/>
      <c r="M166" s="1917"/>
      <c r="N166" s="1917"/>
      <c r="O166" s="1917"/>
      <c r="P166" s="1917"/>
      <c r="Q166" s="1917"/>
    </row>
    <row r="167" spans="1:17" ht="14.25" customHeight="1">
      <c r="A167" s="1916"/>
      <c r="B167" s="1916"/>
      <c r="C167" s="1917"/>
      <c r="D167" s="1917"/>
      <c r="E167" s="1917"/>
      <c r="F167" s="1917"/>
      <c r="G167" s="1917"/>
      <c r="H167" s="1917"/>
      <c r="I167" s="1917"/>
      <c r="J167" s="1917"/>
      <c r="K167" s="1917"/>
      <c r="L167" s="1917"/>
      <c r="M167" s="1917"/>
      <c r="N167" s="1917"/>
      <c r="O167" s="1917"/>
      <c r="P167" s="1917"/>
      <c r="Q167" s="1917"/>
    </row>
    <row r="168" spans="1:17" ht="14.25" customHeight="1">
      <c r="A168" s="1916"/>
      <c r="B168" s="1916"/>
      <c r="C168" s="1917"/>
      <c r="D168" s="1917"/>
      <c r="E168" s="1917"/>
      <c r="F168" s="1917"/>
      <c r="G168" s="1917"/>
      <c r="H168" s="1917"/>
      <c r="I168" s="1917"/>
      <c r="J168" s="1917"/>
      <c r="K168" s="1917"/>
      <c r="L168" s="1917"/>
      <c r="M168" s="1917"/>
      <c r="N168" s="1917"/>
      <c r="O168" s="1917"/>
      <c r="P168" s="1917"/>
      <c r="Q168" s="1917"/>
    </row>
    <row r="169" spans="1:17" ht="14.25" customHeight="1">
      <c r="A169" s="1916"/>
      <c r="B169" s="1916"/>
      <c r="C169" s="1917"/>
      <c r="D169" s="1917"/>
      <c r="E169" s="1917"/>
      <c r="F169" s="1917"/>
      <c r="G169" s="1917"/>
      <c r="H169" s="1917"/>
      <c r="I169" s="1917"/>
      <c r="J169" s="1917"/>
      <c r="K169" s="1917"/>
      <c r="L169" s="1917"/>
      <c r="M169" s="1917"/>
      <c r="N169" s="1917"/>
      <c r="O169" s="1917"/>
      <c r="P169" s="1917"/>
      <c r="Q169" s="1917"/>
    </row>
    <row r="170" spans="1:17" ht="14.25" customHeight="1">
      <c r="A170" s="1916"/>
      <c r="B170" s="1916"/>
      <c r="C170" s="1917"/>
      <c r="D170" s="1917"/>
      <c r="E170" s="1917"/>
      <c r="F170" s="1917"/>
      <c r="G170" s="1917"/>
      <c r="H170" s="1917"/>
      <c r="I170" s="1917"/>
      <c r="J170" s="1917"/>
      <c r="K170" s="1917"/>
      <c r="L170" s="1917"/>
      <c r="M170" s="1917"/>
      <c r="N170" s="1917"/>
      <c r="O170" s="1917"/>
      <c r="P170" s="1917"/>
      <c r="Q170" s="1917"/>
    </row>
    <row r="171" spans="1:17" ht="14.25" customHeight="1">
      <c r="A171" s="1916"/>
      <c r="B171" s="1916"/>
      <c r="C171" s="1917"/>
      <c r="D171" s="1917"/>
      <c r="E171" s="1917"/>
      <c r="F171" s="1917"/>
      <c r="G171" s="1917"/>
      <c r="H171" s="1917"/>
      <c r="I171" s="1917"/>
      <c r="J171" s="1917"/>
      <c r="K171" s="1917"/>
      <c r="L171" s="1917"/>
      <c r="M171" s="1917"/>
      <c r="N171" s="1917"/>
      <c r="O171" s="1917"/>
      <c r="P171" s="1917"/>
      <c r="Q171" s="1917"/>
    </row>
    <row r="172" spans="1:17" ht="14.25" customHeight="1">
      <c r="A172" s="1916"/>
      <c r="B172" s="1916"/>
      <c r="C172" s="1917"/>
      <c r="D172" s="1917"/>
      <c r="E172" s="1917"/>
      <c r="F172" s="1917"/>
      <c r="G172" s="1917"/>
      <c r="H172" s="1917"/>
      <c r="I172" s="1917"/>
      <c r="J172" s="1917"/>
      <c r="K172" s="1917"/>
      <c r="L172" s="1917"/>
      <c r="M172" s="1917"/>
      <c r="N172" s="1917"/>
      <c r="O172" s="1917"/>
      <c r="P172" s="1917"/>
      <c r="Q172" s="1917"/>
    </row>
    <row r="173" spans="1:17" ht="14.25" customHeight="1">
      <c r="A173" s="1916"/>
      <c r="B173" s="1916"/>
      <c r="C173" s="1917"/>
      <c r="D173" s="1917"/>
      <c r="E173" s="1917"/>
      <c r="F173" s="1917"/>
      <c r="G173" s="1917"/>
      <c r="H173" s="1917"/>
      <c r="I173" s="1917"/>
      <c r="J173" s="1917"/>
      <c r="K173" s="1917"/>
      <c r="L173" s="1917"/>
      <c r="M173" s="1917"/>
      <c r="N173" s="1917"/>
      <c r="O173" s="1917"/>
      <c r="P173" s="1917"/>
      <c r="Q173" s="1917"/>
    </row>
    <row r="174" spans="1:17" ht="14.25" customHeight="1">
      <c r="A174" s="1916"/>
      <c r="B174" s="1916"/>
      <c r="C174" s="1917"/>
      <c r="D174" s="1917"/>
      <c r="E174" s="1917"/>
      <c r="F174" s="1917"/>
      <c r="G174" s="1917"/>
      <c r="H174" s="1917"/>
      <c r="I174" s="1917"/>
      <c r="J174" s="1917"/>
      <c r="K174" s="1917"/>
      <c r="L174" s="1917"/>
      <c r="M174" s="1917"/>
      <c r="N174" s="1917"/>
      <c r="O174" s="1917"/>
      <c r="P174" s="1917"/>
      <c r="Q174" s="1917"/>
    </row>
    <row r="175" spans="1:17" ht="14.25" customHeight="1">
      <c r="A175" s="1916"/>
      <c r="B175" s="1916"/>
      <c r="C175" s="1917"/>
      <c r="D175" s="1917"/>
      <c r="E175" s="1917"/>
      <c r="F175" s="1917"/>
      <c r="G175" s="1917"/>
      <c r="H175" s="1917"/>
      <c r="I175" s="1917"/>
      <c r="J175" s="1917"/>
      <c r="K175" s="1917"/>
      <c r="L175" s="1917"/>
      <c r="M175" s="1917"/>
      <c r="N175" s="1917"/>
      <c r="O175" s="1917"/>
      <c r="P175" s="1917"/>
      <c r="Q175" s="1917"/>
    </row>
    <row r="176" spans="1:17" ht="14.25" customHeight="1">
      <c r="A176" s="1916"/>
      <c r="B176" s="1916"/>
      <c r="C176" s="1917"/>
      <c r="D176" s="1917"/>
      <c r="E176" s="1917"/>
      <c r="F176" s="1917"/>
      <c r="G176" s="1917"/>
      <c r="H176" s="1917"/>
      <c r="I176" s="1917"/>
      <c r="J176" s="1917"/>
      <c r="K176" s="1917"/>
      <c r="L176" s="1917"/>
      <c r="M176" s="1917"/>
      <c r="N176" s="1917"/>
      <c r="O176" s="1917"/>
      <c r="P176" s="1917"/>
      <c r="Q176" s="1917"/>
    </row>
    <row r="177" spans="1:17" ht="14.25" customHeight="1">
      <c r="A177" s="1916"/>
      <c r="B177" s="1916"/>
      <c r="C177" s="1917"/>
      <c r="D177" s="1917"/>
      <c r="E177" s="1917"/>
      <c r="F177" s="1917"/>
      <c r="G177" s="1917"/>
      <c r="H177" s="1917"/>
      <c r="I177" s="1917"/>
      <c r="J177" s="1917"/>
      <c r="K177" s="1917"/>
      <c r="L177" s="1917"/>
      <c r="M177" s="1917"/>
      <c r="N177" s="1917"/>
      <c r="O177" s="1917"/>
      <c r="P177" s="1917"/>
      <c r="Q177" s="1917"/>
    </row>
    <row r="178" spans="1:17" ht="14.25" customHeight="1">
      <c r="A178" s="1916"/>
      <c r="B178" s="1916"/>
      <c r="C178" s="1917"/>
      <c r="D178" s="1917"/>
      <c r="E178" s="1917"/>
      <c r="F178" s="1917"/>
      <c r="G178" s="1917"/>
      <c r="H178" s="1917"/>
      <c r="I178" s="1917"/>
      <c r="J178" s="1917"/>
      <c r="K178" s="1917"/>
      <c r="L178" s="1917"/>
      <c r="M178" s="1917"/>
      <c r="N178" s="1917"/>
      <c r="O178" s="1917"/>
      <c r="P178" s="1917"/>
      <c r="Q178" s="1917"/>
    </row>
    <row r="179" spans="1:17" ht="14.25" customHeight="1">
      <c r="A179" s="1916"/>
      <c r="B179" s="1916"/>
      <c r="C179" s="1917"/>
      <c r="D179" s="1917"/>
      <c r="E179" s="1917"/>
      <c r="F179" s="1917"/>
      <c r="G179" s="1917"/>
      <c r="H179" s="1917"/>
      <c r="I179" s="1917"/>
      <c r="J179" s="1917"/>
      <c r="K179" s="1917"/>
      <c r="L179" s="1917"/>
      <c r="M179" s="1917"/>
      <c r="N179" s="1917"/>
      <c r="O179" s="1917"/>
      <c r="P179" s="1917"/>
      <c r="Q179" s="1917"/>
    </row>
    <row r="180" spans="1:17" ht="14.25" customHeight="1">
      <c r="A180" s="1916"/>
      <c r="B180" s="1916"/>
      <c r="C180" s="1917"/>
      <c r="D180" s="1917"/>
      <c r="E180" s="1917"/>
      <c r="F180" s="1917"/>
      <c r="G180" s="1917"/>
      <c r="H180" s="1917"/>
      <c r="I180" s="1917"/>
      <c r="J180" s="1917"/>
      <c r="K180" s="1917"/>
      <c r="L180" s="1917"/>
      <c r="M180" s="1917"/>
      <c r="N180" s="1917"/>
      <c r="O180" s="1917"/>
      <c r="P180" s="1917"/>
      <c r="Q180" s="1917"/>
    </row>
    <row r="181" spans="1:17" ht="14.25" customHeight="1">
      <c r="A181" s="1916"/>
      <c r="B181" s="1916"/>
      <c r="C181" s="1917"/>
      <c r="D181" s="1917"/>
      <c r="E181" s="1917"/>
      <c r="F181" s="1917"/>
      <c r="G181" s="1917"/>
      <c r="H181" s="1917"/>
      <c r="I181" s="1917"/>
      <c r="J181" s="1917"/>
      <c r="K181" s="1917"/>
      <c r="L181" s="1917"/>
      <c r="M181" s="1917"/>
      <c r="N181" s="1917"/>
      <c r="O181" s="1917"/>
      <c r="P181" s="1917"/>
      <c r="Q181" s="1917"/>
    </row>
    <row r="182" spans="1:17" ht="14.25" customHeight="1">
      <c r="A182" s="1916"/>
      <c r="B182" s="1916"/>
      <c r="C182" s="1917"/>
      <c r="D182" s="1917"/>
      <c r="E182" s="1917"/>
      <c r="F182" s="1917"/>
      <c r="G182" s="1917"/>
      <c r="H182" s="1917"/>
      <c r="I182" s="1917"/>
      <c r="J182" s="1917"/>
      <c r="K182" s="1917"/>
      <c r="L182" s="1917"/>
      <c r="M182" s="1917"/>
      <c r="N182" s="1917"/>
      <c r="O182" s="1917"/>
      <c r="P182" s="1917"/>
      <c r="Q182" s="1917"/>
    </row>
    <row r="183" spans="1:17" ht="14.25" customHeight="1">
      <c r="A183" s="1916"/>
      <c r="B183" s="1916"/>
      <c r="C183" s="1917"/>
      <c r="D183" s="1917"/>
      <c r="E183" s="1917"/>
      <c r="F183" s="1917"/>
      <c r="G183" s="1917"/>
      <c r="H183" s="1917"/>
      <c r="I183" s="1917"/>
      <c r="J183" s="1917"/>
      <c r="K183" s="1917"/>
      <c r="L183" s="1917"/>
      <c r="M183" s="1917"/>
      <c r="N183" s="1917"/>
      <c r="O183" s="1917"/>
      <c r="P183" s="1917"/>
      <c r="Q183" s="1917"/>
    </row>
    <row r="184" spans="1:17" ht="14.25" customHeight="1">
      <c r="A184" s="1916"/>
      <c r="B184" s="1916"/>
      <c r="C184" s="1917"/>
      <c r="D184" s="1917"/>
      <c r="E184" s="1917"/>
      <c r="F184" s="1917"/>
      <c r="G184" s="1917"/>
      <c r="H184" s="1917"/>
      <c r="I184" s="1917"/>
      <c r="J184" s="1917"/>
      <c r="K184" s="1917"/>
      <c r="L184" s="1917"/>
      <c r="M184" s="1917"/>
      <c r="N184" s="1917"/>
      <c r="O184" s="1917"/>
      <c r="P184" s="1917"/>
      <c r="Q184" s="1917"/>
    </row>
    <row r="185" spans="1:17" ht="14.25" customHeight="1">
      <c r="A185" s="1916"/>
      <c r="B185" s="1916"/>
      <c r="C185" s="1917"/>
      <c r="D185" s="1917"/>
      <c r="E185" s="1917"/>
      <c r="F185" s="1917"/>
      <c r="G185" s="1917"/>
      <c r="H185" s="1917"/>
      <c r="I185" s="1917"/>
      <c r="J185" s="1917"/>
      <c r="K185" s="1917"/>
      <c r="L185" s="1917"/>
      <c r="M185" s="1917"/>
      <c r="N185" s="1917"/>
      <c r="O185" s="1917"/>
      <c r="P185" s="1917"/>
      <c r="Q185" s="1917"/>
    </row>
    <row r="186" spans="1:17" ht="14.25" customHeight="1">
      <c r="A186" s="1916"/>
      <c r="B186" s="1916"/>
      <c r="C186" s="1917"/>
      <c r="D186" s="1917"/>
      <c r="E186" s="1917"/>
      <c r="F186" s="1917"/>
      <c r="G186" s="1917"/>
      <c r="H186" s="1917"/>
      <c r="I186" s="1917"/>
      <c r="J186" s="1917"/>
      <c r="K186" s="1917"/>
      <c r="L186" s="1917"/>
      <c r="M186" s="1917"/>
      <c r="N186" s="1917"/>
      <c r="O186" s="1917"/>
      <c r="P186" s="1917"/>
      <c r="Q186" s="1917"/>
    </row>
    <row r="187" spans="1:17" ht="14.25" customHeight="1">
      <c r="A187" s="1916"/>
      <c r="B187" s="1916"/>
      <c r="C187" s="1917"/>
      <c r="D187" s="1917"/>
      <c r="E187" s="1917"/>
      <c r="F187" s="1917"/>
      <c r="G187" s="1917"/>
      <c r="H187" s="1917"/>
      <c r="I187" s="1917"/>
      <c r="J187" s="1917"/>
      <c r="K187" s="1917"/>
      <c r="L187" s="1917"/>
      <c r="M187" s="1917"/>
      <c r="N187" s="1917"/>
      <c r="O187" s="1917"/>
      <c r="P187" s="1917"/>
      <c r="Q187" s="1917"/>
    </row>
    <row r="188" spans="1:17" ht="14.25" customHeight="1">
      <c r="A188" s="1916"/>
      <c r="B188" s="1916"/>
      <c r="C188" s="1917"/>
      <c r="D188" s="1917"/>
      <c r="E188" s="1917"/>
      <c r="F188" s="1917"/>
      <c r="G188" s="1917"/>
      <c r="H188" s="1917"/>
      <c r="I188" s="1917"/>
      <c r="J188" s="1917"/>
      <c r="K188" s="1917"/>
      <c r="L188" s="1917"/>
      <c r="M188" s="1917"/>
      <c r="N188" s="1917"/>
      <c r="O188" s="1917"/>
      <c r="P188" s="1917"/>
      <c r="Q188" s="1917"/>
    </row>
    <row r="189" spans="1:17" ht="14.25" customHeight="1">
      <c r="A189" s="1916"/>
      <c r="B189" s="1916"/>
      <c r="C189" s="1917"/>
      <c r="D189" s="1917"/>
      <c r="E189" s="1917"/>
      <c r="F189" s="1917"/>
      <c r="G189" s="1917"/>
      <c r="H189" s="1917"/>
      <c r="I189" s="1917"/>
      <c r="J189" s="1917"/>
      <c r="K189" s="1917"/>
      <c r="L189" s="1917"/>
      <c r="M189" s="1917"/>
      <c r="N189" s="1917"/>
      <c r="O189" s="1917"/>
      <c r="P189" s="1917"/>
      <c r="Q189" s="1917"/>
    </row>
    <row r="190" spans="1:17" ht="14.25" customHeight="1">
      <c r="A190" s="1916"/>
      <c r="B190" s="1916"/>
      <c r="C190" s="1917"/>
      <c r="D190" s="1917"/>
      <c r="E190" s="1917"/>
      <c r="F190" s="1917"/>
      <c r="G190" s="1917"/>
      <c r="H190" s="1917"/>
      <c r="I190" s="1917"/>
      <c r="J190" s="1917"/>
      <c r="K190" s="1917"/>
      <c r="L190" s="1917"/>
      <c r="M190" s="1917"/>
      <c r="N190" s="1917"/>
      <c r="O190" s="1917"/>
      <c r="P190" s="1917"/>
      <c r="Q190" s="1917"/>
    </row>
    <row r="191" spans="1:17" ht="14.25" customHeight="1">
      <c r="A191" s="1916"/>
      <c r="B191" s="1916"/>
      <c r="C191" s="1917"/>
      <c r="D191" s="1917"/>
      <c r="E191" s="1917"/>
      <c r="F191" s="1917"/>
      <c r="G191" s="1917"/>
      <c r="H191" s="1917"/>
      <c r="I191" s="1917"/>
      <c r="J191" s="1917"/>
      <c r="K191" s="1917"/>
      <c r="L191" s="1917"/>
      <c r="M191" s="1917"/>
      <c r="N191" s="1917"/>
      <c r="O191" s="1917"/>
      <c r="P191" s="1917"/>
      <c r="Q191" s="1917"/>
    </row>
    <row r="192" spans="1:17" ht="14.25" customHeight="1">
      <c r="A192" s="1916"/>
      <c r="B192" s="1916"/>
      <c r="C192" s="1917"/>
      <c r="D192" s="1917"/>
      <c r="E192" s="1917"/>
      <c r="F192" s="1917"/>
      <c r="G192" s="1917"/>
      <c r="H192" s="1917"/>
      <c r="I192" s="1917"/>
      <c r="J192" s="1917"/>
      <c r="K192" s="1917"/>
      <c r="L192" s="1917"/>
      <c r="M192" s="1917"/>
      <c r="N192" s="1917"/>
      <c r="O192" s="1917"/>
      <c r="P192" s="1917"/>
      <c r="Q192" s="1917"/>
    </row>
    <row r="193" spans="1:17" ht="14.25" customHeight="1">
      <c r="A193" s="1916"/>
      <c r="B193" s="1916"/>
      <c r="C193" s="1917"/>
      <c r="D193" s="1917"/>
      <c r="E193" s="1917"/>
      <c r="F193" s="1917"/>
      <c r="G193" s="1917"/>
      <c r="H193" s="1917"/>
      <c r="I193" s="1917"/>
      <c r="J193" s="1917"/>
      <c r="K193" s="1917"/>
      <c r="L193" s="1917"/>
      <c r="M193" s="1917"/>
      <c r="N193" s="1917"/>
      <c r="O193" s="1917"/>
      <c r="P193" s="1917"/>
      <c r="Q193" s="1917"/>
    </row>
    <row r="194" spans="1:17" ht="14.25" customHeight="1">
      <c r="A194" s="1916"/>
      <c r="B194" s="1916"/>
      <c r="C194" s="1917"/>
      <c r="D194" s="1917"/>
      <c r="E194" s="1917"/>
      <c r="F194" s="1917"/>
      <c r="G194" s="1917"/>
      <c r="H194" s="1917"/>
      <c r="I194" s="1917"/>
      <c r="J194" s="1917"/>
      <c r="K194" s="1917"/>
      <c r="L194" s="1917"/>
      <c r="M194" s="1917"/>
      <c r="N194" s="1917"/>
      <c r="O194" s="1917"/>
      <c r="P194" s="1917"/>
      <c r="Q194" s="1917"/>
    </row>
    <row r="195" spans="1:17" ht="14.25" customHeight="1">
      <c r="A195" s="1916"/>
      <c r="B195" s="1916"/>
      <c r="C195" s="1917"/>
      <c r="D195" s="1917"/>
      <c r="E195" s="1917"/>
      <c r="F195" s="1917"/>
      <c r="G195" s="1917"/>
      <c r="H195" s="1917"/>
      <c r="I195" s="1917"/>
      <c r="J195" s="1917"/>
      <c r="K195" s="1917"/>
      <c r="L195" s="1917"/>
      <c r="M195" s="1917"/>
      <c r="N195" s="1917"/>
      <c r="O195" s="1917"/>
      <c r="P195" s="1917"/>
      <c r="Q195" s="1917"/>
    </row>
    <row r="196" spans="1:17" ht="14.25" customHeight="1">
      <c r="A196" s="1916"/>
      <c r="B196" s="1916"/>
      <c r="C196" s="1917"/>
      <c r="D196" s="1917"/>
      <c r="E196" s="1917"/>
      <c r="F196" s="1917"/>
      <c r="G196" s="1917"/>
      <c r="H196" s="1917"/>
      <c r="I196" s="1917"/>
      <c r="J196" s="1917"/>
      <c r="K196" s="1917"/>
      <c r="L196" s="1917"/>
      <c r="M196" s="1917"/>
      <c r="N196" s="1917"/>
      <c r="O196" s="1917"/>
      <c r="P196" s="1917"/>
      <c r="Q196" s="1917"/>
    </row>
    <row r="197" spans="1:17" ht="14.25" customHeight="1">
      <c r="A197" s="1916"/>
      <c r="B197" s="1916"/>
      <c r="C197" s="1917"/>
      <c r="D197" s="1917"/>
      <c r="E197" s="1917"/>
      <c r="F197" s="1917"/>
      <c r="G197" s="1917"/>
      <c r="H197" s="1917"/>
      <c r="I197" s="1917"/>
      <c r="J197" s="1917"/>
      <c r="K197" s="1917"/>
      <c r="L197" s="1917"/>
      <c r="M197" s="1917"/>
      <c r="N197" s="1917"/>
      <c r="O197" s="1917"/>
      <c r="P197" s="1917"/>
      <c r="Q197" s="1917"/>
    </row>
    <row r="198" spans="1:17" ht="14.25" customHeight="1">
      <c r="A198" s="1916"/>
      <c r="B198" s="1916"/>
      <c r="C198" s="1917"/>
      <c r="D198" s="1917"/>
      <c r="E198" s="1917"/>
      <c r="F198" s="1917"/>
      <c r="G198" s="1917"/>
      <c r="H198" s="1917"/>
      <c r="I198" s="1917"/>
      <c r="J198" s="1917"/>
      <c r="K198" s="1917"/>
      <c r="L198" s="1917"/>
      <c r="M198" s="1917"/>
      <c r="N198" s="1917"/>
      <c r="O198" s="1917"/>
      <c r="P198" s="1917"/>
      <c r="Q198" s="1917"/>
    </row>
    <row r="199" spans="1:17" ht="14.25" customHeight="1">
      <c r="A199" s="1916"/>
      <c r="B199" s="1916"/>
      <c r="C199" s="1917"/>
      <c r="D199" s="1917"/>
      <c r="E199" s="1917"/>
      <c r="F199" s="1917"/>
      <c r="G199" s="1917"/>
      <c r="H199" s="1917"/>
      <c r="I199" s="1917"/>
      <c r="J199" s="1917"/>
      <c r="K199" s="1917"/>
      <c r="L199" s="1917"/>
      <c r="M199" s="1917"/>
      <c r="N199" s="1917"/>
      <c r="O199" s="1917"/>
      <c r="P199" s="1917"/>
      <c r="Q199" s="1917"/>
    </row>
    <row r="200" spans="1:17" ht="14.25" customHeight="1">
      <c r="A200" s="1916"/>
      <c r="B200" s="1916"/>
      <c r="C200" s="1917"/>
      <c r="D200" s="1917"/>
      <c r="E200" s="1917"/>
      <c r="F200" s="1917"/>
      <c r="G200" s="1917"/>
      <c r="H200" s="1917"/>
      <c r="I200" s="1917"/>
      <c r="J200" s="1917"/>
      <c r="K200" s="1917"/>
      <c r="L200" s="1917"/>
      <c r="M200" s="1917"/>
      <c r="N200" s="1917"/>
      <c r="O200" s="1917"/>
      <c r="P200" s="1917"/>
      <c r="Q200" s="1917"/>
    </row>
    <row r="201" spans="1:17" ht="14.25" customHeight="1">
      <c r="A201" s="1916"/>
      <c r="B201" s="1916"/>
      <c r="C201" s="1917"/>
      <c r="D201" s="1917"/>
      <c r="E201" s="1917"/>
      <c r="F201" s="1917"/>
      <c r="G201" s="1917"/>
      <c r="H201" s="1917"/>
      <c r="I201" s="1917"/>
      <c r="J201" s="1917"/>
      <c r="K201" s="1917"/>
      <c r="L201" s="1917"/>
      <c r="M201" s="1917"/>
      <c r="N201" s="1917"/>
      <c r="O201" s="1917"/>
      <c r="P201" s="1917"/>
      <c r="Q201" s="1917"/>
    </row>
    <row r="202" spans="1:17" ht="14.25" customHeight="1">
      <c r="A202" s="1916"/>
      <c r="B202" s="1916"/>
      <c r="C202" s="1917"/>
      <c r="D202" s="1917"/>
      <c r="E202" s="1917"/>
      <c r="F202" s="1917"/>
      <c r="G202" s="1917"/>
      <c r="H202" s="1917"/>
      <c r="I202" s="1917"/>
      <c r="J202" s="1917"/>
      <c r="K202" s="1917"/>
      <c r="L202" s="1917"/>
      <c r="M202" s="1917"/>
      <c r="N202" s="1917"/>
      <c r="O202" s="1917"/>
      <c r="P202" s="1917"/>
      <c r="Q202" s="1917"/>
    </row>
    <row r="203" spans="1:17" ht="14.25" customHeight="1">
      <c r="A203" s="1916"/>
      <c r="B203" s="1916"/>
      <c r="C203" s="1917"/>
      <c r="D203" s="1917"/>
      <c r="E203" s="1917"/>
      <c r="F203" s="1917"/>
      <c r="G203" s="1917"/>
      <c r="H203" s="1917"/>
      <c r="I203" s="1917"/>
      <c r="J203" s="1917"/>
      <c r="K203" s="1917"/>
      <c r="L203" s="1917"/>
      <c r="M203" s="1917"/>
      <c r="N203" s="1917"/>
      <c r="O203" s="1917"/>
      <c r="P203" s="1917"/>
      <c r="Q203" s="1917"/>
    </row>
    <row r="204" spans="1:17" ht="14.25" customHeight="1">
      <c r="A204" s="1916"/>
      <c r="B204" s="1916"/>
      <c r="C204" s="1917"/>
      <c r="D204" s="1917"/>
      <c r="E204" s="1917"/>
      <c r="F204" s="1917"/>
      <c r="G204" s="1917"/>
      <c r="H204" s="1917"/>
      <c r="I204" s="1917"/>
      <c r="J204" s="1917"/>
      <c r="K204" s="1917"/>
      <c r="L204" s="1917"/>
      <c r="M204" s="1917"/>
      <c r="N204" s="1917"/>
      <c r="O204" s="1917"/>
      <c r="P204" s="1917"/>
      <c r="Q204" s="1917"/>
    </row>
    <row r="205" spans="1:17" ht="14.25" customHeight="1">
      <c r="A205" s="1916"/>
      <c r="B205" s="1916"/>
      <c r="C205" s="1917"/>
      <c r="D205" s="1917"/>
      <c r="E205" s="1917"/>
      <c r="F205" s="1917"/>
      <c r="G205" s="1917"/>
      <c r="H205" s="1917"/>
      <c r="I205" s="1917"/>
      <c r="J205" s="1917"/>
      <c r="K205" s="1917"/>
      <c r="L205" s="1917"/>
      <c r="M205" s="1917"/>
      <c r="N205" s="1917"/>
      <c r="O205" s="1917"/>
      <c r="P205" s="1917"/>
      <c r="Q205" s="1917"/>
    </row>
    <row r="206" spans="1:17" ht="14.25" customHeight="1">
      <c r="A206" s="1916"/>
      <c r="B206" s="1916"/>
      <c r="C206" s="1917"/>
      <c r="D206" s="1917"/>
      <c r="E206" s="1917"/>
      <c r="F206" s="1917"/>
      <c r="G206" s="1917"/>
      <c r="H206" s="1917"/>
      <c r="I206" s="1917"/>
      <c r="J206" s="1917"/>
      <c r="K206" s="1917"/>
      <c r="L206" s="1917"/>
      <c r="M206" s="1917"/>
      <c r="N206" s="1917"/>
      <c r="O206" s="1917"/>
      <c r="P206" s="1917"/>
      <c r="Q206" s="1917"/>
    </row>
    <row r="207" spans="1:17" ht="14.25" customHeight="1">
      <c r="A207" s="1916"/>
      <c r="B207" s="1916"/>
      <c r="C207" s="1917"/>
      <c r="D207" s="1917"/>
      <c r="E207" s="1917"/>
      <c r="F207" s="1917"/>
      <c r="G207" s="1917"/>
      <c r="H207" s="1917"/>
      <c r="I207" s="1917"/>
      <c r="J207" s="1917"/>
      <c r="K207" s="1917"/>
      <c r="L207" s="1917"/>
      <c r="M207" s="1917"/>
      <c r="N207" s="1917"/>
      <c r="O207" s="1917"/>
      <c r="P207" s="1917"/>
      <c r="Q207" s="1917"/>
    </row>
    <row r="208" spans="1:17" ht="14.25" customHeight="1">
      <c r="A208" s="1916"/>
      <c r="B208" s="1916"/>
      <c r="C208" s="1917"/>
      <c r="D208" s="1917"/>
      <c r="E208" s="1917"/>
      <c r="F208" s="1917"/>
      <c r="G208" s="1917"/>
      <c r="H208" s="1917"/>
      <c r="I208" s="1917"/>
      <c r="J208" s="1917"/>
      <c r="K208" s="1917"/>
      <c r="L208" s="1917"/>
      <c r="M208" s="1917"/>
      <c r="N208" s="1917"/>
      <c r="O208" s="1917"/>
      <c r="P208" s="1917"/>
      <c r="Q208" s="1917"/>
    </row>
    <row r="209" spans="1:17" ht="14.25" customHeight="1">
      <c r="A209" s="1916"/>
      <c r="B209" s="1916"/>
      <c r="C209" s="1917"/>
      <c r="D209" s="1917"/>
      <c r="E209" s="1917"/>
      <c r="F209" s="1917"/>
      <c r="G209" s="1917"/>
      <c r="H209" s="1917"/>
      <c r="I209" s="1917"/>
      <c r="J209" s="1917"/>
      <c r="K209" s="1917"/>
      <c r="L209" s="1917"/>
      <c r="M209" s="1917"/>
      <c r="N209" s="1917"/>
      <c r="O209" s="1917"/>
      <c r="P209" s="1917"/>
      <c r="Q209" s="1917"/>
    </row>
    <row r="210" spans="1:17" ht="14.25" customHeight="1">
      <c r="A210" s="1916"/>
      <c r="B210" s="1916"/>
      <c r="C210" s="1917"/>
      <c r="D210" s="1917"/>
      <c r="E210" s="1917"/>
      <c r="F210" s="1917"/>
      <c r="G210" s="1917"/>
      <c r="H210" s="1917"/>
      <c r="I210" s="1917"/>
      <c r="J210" s="1917"/>
      <c r="K210" s="1917"/>
      <c r="L210" s="1917"/>
      <c r="M210" s="1917"/>
      <c r="N210" s="1917"/>
      <c r="O210" s="1917"/>
      <c r="P210" s="1917"/>
      <c r="Q210" s="1917"/>
    </row>
    <row r="211" spans="1:17" ht="14.25" customHeight="1">
      <c r="A211" s="1916"/>
      <c r="B211" s="1916"/>
      <c r="C211" s="1917"/>
      <c r="D211" s="1917"/>
      <c r="E211" s="1917"/>
      <c r="F211" s="1917"/>
      <c r="G211" s="1917"/>
      <c r="H211" s="1917"/>
      <c r="I211" s="1917"/>
      <c r="J211" s="1917"/>
      <c r="K211" s="1917"/>
      <c r="L211" s="1917"/>
      <c r="M211" s="1917"/>
      <c r="N211" s="1917"/>
      <c r="O211" s="1917"/>
      <c r="P211" s="1917"/>
      <c r="Q211" s="1917"/>
    </row>
    <row r="212" spans="1:17" ht="14.25" customHeight="1">
      <c r="A212" s="1916"/>
      <c r="B212" s="1916"/>
      <c r="C212" s="1917"/>
      <c r="D212" s="1917"/>
      <c r="E212" s="1917"/>
      <c r="F212" s="1917"/>
      <c r="G212" s="1917"/>
      <c r="H212" s="1917"/>
      <c r="I212" s="1917"/>
      <c r="J212" s="1917"/>
      <c r="K212" s="1917"/>
      <c r="L212" s="1917"/>
      <c r="M212" s="1917"/>
      <c r="N212" s="1917"/>
      <c r="O212" s="1917"/>
      <c r="P212" s="1917"/>
      <c r="Q212" s="1917"/>
    </row>
    <row r="213" spans="1:17" ht="14.25" customHeight="1">
      <c r="A213" s="1916"/>
      <c r="B213" s="1916"/>
      <c r="C213" s="1917"/>
      <c r="D213" s="1917"/>
      <c r="E213" s="1917"/>
      <c r="F213" s="1917"/>
      <c r="G213" s="1917"/>
      <c r="H213" s="1917"/>
      <c r="I213" s="1917"/>
      <c r="J213" s="1917"/>
      <c r="K213" s="1917"/>
      <c r="L213" s="1917"/>
      <c r="M213" s="1917"/>
      <c r="N213" s="1917"/>
      <c r="O213" s="1917"/>
      <c r="P213" s="1917"/>
      <c r="Q213" s="1917"/>
    </row>
    <row r="214" spans="1:17" ht="14.25" customHeight="1">
      <c r="A214" s="1916"/>
      <c r="B214" s="1916"/>
      <c r="C214" s="1917"/>
      <c r="D214" s="1917"/>
      <c r="E214" s="1917"/>
      <c r="F214" s="1917"/>
      <c r="G214" s="1917"/>
      <c r="H214" s="1917"/>
      <c r="I214" s="1917"/>
      <c r="J214" s="1917"/>
      <c r="K214" s="1917"/>
      <c r="L214" s="1917"/>
      <c r="M214" s="1917"/>
      <c r="N214" s="1917"/>
      <c r="O214" s="1917"/>
      <c r="P214" s="1917"/>
      <c r="Q214" s="1917"/>
    </row>
    <row r="215" spans="1:17" ht="14.25" customHeight="1">
      <c r="A215" s="1916"/>
      <c r="B215" s="1916"/>
      <c r="C215" s="1917"/>
      <c r="D215" s="1917"/>
      <c r="E215" s="1917"/>
      <c r="F215" s="1917"/>
      <c r="G215" s="1917"/>
      <c r="H215" s="1917"/>
      <c r="I215" s="1917"/>
      <c r="J215" s="1917"/>
      <c r="K215" s="1917"/>
      <c r="L215" s="1917"/>
      <c r="M215" s="1917"/>
      <c r="N215" s="1917"/>
      <c r="O215" s="1917"/>
      <c r="P215" s="1917"/>
      <c r="Q215" s="1917"/>
    </row>
    <row r="216" spans="1:17" ht="14.25" customHeight="1">
      <c r="A216" s="1916"/>
      <c r="B216" s="1916"/>
      <c r="C216" s="1917"/>
      <c r="D216" s="1917"/>
      <c r="E216" s="1917"/>
      <c r="F216" s="1917"/>
      <c r="G216" s="1917"/>
      <c r="H216" s="1917"/>
      <c r="I216" s="1917"/>
      <c r="J216" s="1917"/>
      <c r="K216" s="1917"/>
      <c r="L216" s="1917"/>
      <c r="M216" s="1917"/>
      <c r="N216" s="1917"/>
      <c r="O216" s="1917"/>
      <c r="P216" s="1917"/>
      <c r="Q216" s="1917"/>
    </row>
    <row r="217" spans="1:17" ht="14.25" customHeight="1">
      <c r="A217" s="1916"/>
      <c r="B217" s="1916"/>
      <c r="C217" s="1917"/>
      <c r="D217" s="1917"/>
      <c r="E217" s="1917"/>
      <c r="F217" s="1917"/>
      <c r="G217" s="1917"/>
      <c r="H217" s="1917"/>
      <c r="I217" s="1917"/>
      <c r="J217" s="1917"/>
      <c r="K217" s="1917"/>
      <c r="L217" s="1917"/>
      <c r="M217" s="1917"/>
      <c r="N217" s="1917"/>
      <c r="O217" s="1917"/>
      <c r="P217" s="1917"/>
      <c r="Q217" s="1917"/>
    </row>
    <row r="218" spans="1:17" ht="14.25" customHeight="1">
      <c r="A218" s="1916"/>
      <c r="B218" s="1916"/>
      <c r="C218" s="1917"/>
      <c r="D218" s="1917"/>
      <c r="E218" s="1917"/>
      <c r="F218" s="1917"/>
      <c r="G218" s="1917"/>
      <c r="H218" s="1917"/>
      <c r="I218" s="1917"/>
      <c r="J218" s="1917"/>
      <c r="K218" s="1917"/>
      <c r="L218" s="1917"/>
      <c r="M218" s="1917"/>
      <c r="N218" s="1917"/>
      <c r="O218" s="1917"/>
      <c r="P218" s="1917"/>
      <c r="Q218" s="1917"/>
    </row>
    <row r="219" spans="1:17" ht="14.25" customHeight="1">
      <c r="A219" s="1916"/>
      <c r="B219" s="1916"/>
      <c r="C219" s="1917"/>
      <c r="D219" s="1917"/>
      <c r="E219" s="1917"/>
      <c r="F219" s="1917"/>
      <c r="G219" s="1917"/>
      <c r="H219" s="1917"/>
      <c r="I219" s="1917"/>
      <c r="J219" s="1917"/>
      <c r="K219" s="1917"/>
      <c r="L219" s="1917"/>
      <c r="M219" s="1917"/>
      <c r="N219" s="1917"/>
      <c r="O219" s="1917"/>
      <c r="P219" s="1917"/>
      <c r="Q219" s="1917"/>
    </row>
    <row r="220" spans="1:17" ht="14.25" customHeight="1">
      <c r="A220" s="1916"/>
      <c r="B220" s="1916"/>
      <c r="C220" s="1917"/>
      <c r="D220" s="1917"/>
      <c r="E220" s="1917"/>
      <c r="F220" s="1917"/>
      <c r="G220" s="1917"/>
      <c r="H220" s="1917"/>
      <c r="I220" s="1917"/>
      <c r="J220" s="1917"/>
      <c r="K220" s="1917"/>
      <c r="L220" s="1917"/>
      <c r="M220" s="1917"/>
      <c r="N220" s="1917"/>
      <c r="O220" s="1917"/>
      <c r="P220" s="1917"/>
      <c r="Q220" s="1917"/>
    </row>
    <row r="221" spans="1:17" ht="14.25" customHeight="1">
      <c r="A221" s="1916"/>
      <c r="B221" s="1916"/>
      <c r="C221" s="1917"/>
      <c r="D221" s="1917"/>
      <c r="E221" s="1917"/>
      <c r="F221" s="1917"/>
      <c r="G221" s="1917"/>
      <c r="H221" s="1917"/>
      <c r="I221" s="1917"/>
      <c r="J221" s="1917"/>
      <c r="K221" s="1917"/>
      <c r="L221" s="1917"/>
      <c r="M221" s="1917"/>
      <c r="N221" s="1917"/>
      <c r="O221" s="1917"/>
      <c r="P221" s="1917"/>
      <c r="Q221" s="1917"/>
    </row>
    <row r="222" spans="1:17" ht="14.25" customHeight="1">
      <c r="A222" s="1916"/>
      <c r="B222" s="1916"/>
      <c r="C222" s="1917"/>
      <c r="D222" s="1917"/>
      <c r="E222" s="1917"/>
      <c r="F222" s="1917"/>
      <c r="G222" s="1917"/>
      <c r="H222" s="1917"/>
      <c r="I222" s="1917"/>
      <c r="J222" s="1917"/>
      <c r="K222" s="1917"/>
      <c r="L222" s="1917"/>
      <c r="M222" s="1917"/>
      <c r="N222" s="1917"/>
      <c r="O222" s="1917"/>
      <c r="P222" s="1917"/>
      <c r="Q222" s="1917"/>
    </row>
    <row r="223" spans="1:17" ht="14.25" customHeight="1">
      <c r="A223" s="1916"/>
      <c r="B223" s="1916"/>
      <c r="C223" s="1917"/>
      <c r="D223" s="1917"/>
      <c r="E223" s="1917"/>
      <c r="F223" s="1917"/>
      <c r="G223" s="1917"/>
      <c r="H223" s="1917"/>
      <c r="I223" s="1917"/>
      <c r="J223" s="1917"/>
      <c r="K223" s="1917"/>
      <c r="L223" s="1917"/>
      <c r="M223" s="1917"/>
      <c r="N223" s="1917"/>
      <c r="O223" s="1917"/>
      <c r="P223" s="1917"/>
      <c r="Q223" s="1917"/>
    </row>
    <row r="224" spans="1:17" ht="14.25" customHeight="1">
      <c r="A224" s="1916"/>
      <c r="B224" s="1916"/>
      <c r="C224" s="1917"/>
      <c r="D224" s="1917"/>
      <c r="E224" s="1917"/>
      <c r="F224" s="1917"/>
      <c r="G224" s="1917"/>
      <c r="H224" s="1917"/>
      <c r="I224" s="1917"/>
      <c r="J224" s="1917"/>
      <c r="K224" s="1917"/>
      <c r="L224" s="1917"/>
      <c r="M224" s="1917"/>
      <c r="N224" s="1917"/>
      <c r="O224" s="1917"/>
      <c r="P224" s="1917"/>
      <c r="Q224" s="1917"/>
    </row>
    <row r="225" spans="1:17" ht="14.25" customHeight="1">
      <c r="A225" s="1916"/>
      <c r="B225" s="1916"/>
      <c r="C225" s="1917"/>
      <c r="D225" s="1917"/>
      <c r="E225" s="1917"/>
      <c r="F225" s="1917"/>
      <c r="G225" s="1917"/>
      <c r="H225" s="1917"/>
      <c r="I225" s="1917"/>
      <c r="J225" s="1917"/>
      <c r="K225" s="1917"/>
      <c r="L225" s="1917"/>
      <c r="M225" s="1917"/>
      <c r="N225" s="1917"/>
      <c r="O225" s="1917"/>
      <c r="P225" s="1917"/>
      <c r="Q225" s="1917"/>
    </row>
    <row r="226" spans="1:17" ht="14.25" customHeight="1">
      <c r="A226" s="1916"/>
      <c r="B226" s="1916"/>
      <c r="C226" s="1917"/>
      <c r="D226" s="1917"/>
      <c r="E226" s="1917"/>
      <c r="F226" s="1917"/>
      <c r="G226" s="1917"/>
      <c r="H226" s="1917"/>
      <c r="I226" s="1917"/>
      <c r="J226" s="1917"/>
      <c r="K226" s="1917"/>
      <c r="L226" s="1917"/>
      <c r="M226" s="1917"/>
      <c r="N226" s="1917"/>
      <c r="O226" s="1917"/>
      <c r="P226" s="1917"/>
      <c r="Q226" s="1917"/>
    </row>
    <row r="227" spans="1:17" ht="14.25" customHeight="1">
      <c r="A227" s="1916"/>
      <c r="B227" s="1916"/>
      <c r="C227" s="1917"/>
      <c r="D227" s="1917"/>
      <c r="E227" s="1917"/>
      <c r="F227" s="1917"/>
      <c r="G227" s="1917"/>
      <c r="H227" s="1917"/>
      <c r="I227" s="1917"/>
      <c r="J227" s="1917"/>
      <c r="K227" s="1917"/>
      <c r="L227" s="1917"/>
      <c r="M227" s="1917"/>
      <c r="N227" s="1917"/>
      <c r="O227" s="1917"/>
      <c r="P227" s="1917"/>
      <c r="Q227" s="1917"/>
    </row>
    <row r="228" spans="1:17" ht="14.25" customHeight="1">
      <c r="A228" s="1916"/>
      <c r="B228" s="1916"/>
      <c r="C228" s="1917"/>
      <c r="D228" s="1917"/>
      <c r="E228" s="1917"/>
      <c r="F228" s="1917"/>
      <c r="G228" s="1917"/>
      <c r="H228" s="1917"/>
      <c r="I228" s="1917"/>
      <c r="J228" s="1917"/>
      <c r="K228" s="1917"/>
      <c r="L228" s="1917"/>
      <c r="M228" s="1917"/>
      <c r="N228" s="1917"/>
      <c r="O228" s="1917"/>
      <c r="P228" s="1917"/>
      <c r="Q228" s="1917"/>
    </row>
    <row r="229" spans="1:17" ht="14.25" customHeight="1">
      <c r="A229" s="1916"/>
      <c r="B229" s="1916"/>
      <c r="C229" s="1917"/>
      <c r="D229" s="1917"/>
      <c r="E229" s="1917"/>
      <c r="F229" s="1917"/>
      <c r="G229" s="1917"/>
      <c r="H229" s="1917"/>
      <c r="I229" s="1917"/>
      <c r="J229" s="1917"/>
      <c r="K229" s="1917"/>
      <c r="L229" s="1917"/>
      <c r="M229" s="1917"/>
      <c r="N229" s="1917"/>
      <c r="O229" s="1917"/>
      <c r="P229" s="1917"/>
      <c r="Q229" s="1917"/>
    </row>
    <row r="230" spans="1:17" ht="14.25" customHeight="1">
      <c r="A230" s="1916"/>
      <c r="B230" s="1916"/>
      <c r="C230" s="1917"/>
      <c r="D230" s="1917"/>
      <c r="E230" s="1917"/>
      <c r="F230" s="1917"/>
      <c r="G230" s="1917"/>
      <c r="H230" s="1917"/>
      <c r="I230" s="1917"/>
      <c r="J230" s="1917"/>
      <c r="K230" s="1917"/>
      <c r="L230" s="1917"/>
      <c r="M230" s="1917"/>
      <c r="N230" s="1917"/>
      <c r="O230" s="1917"/>
      <c r="P230" s="1917"/>
      <c r="Q230" s="1917"/>
    </row>
    <row r="231" spans="1:17" ht="14.25" customHeight="1">
      <c r="A231" s="1916"/>
      <c r="B231" s="1916"/>
      <c r="C231" s="1917"/>
      <c r="D231" s="1917"/>
      <c r="E231" s="1917"/>
      <c r="F231" s="1917"/>
      <c r="G231" s="1917"/>
      <c r="H231" s="1917"/>
      <c r="I231" s="1917"/>
      <c r="J231" s="1917"/>
      <c r="K231" s="1917"/>
      <c r="L231" s="1917"/>
      <c r="M231" s="1917"/>
      <c r="N231" s="1917"/>
      <c r="O231" s="1917"/>
      <c r="P231" s="1917"/>
      <c r="Q231" s="1917"/>
    </row>
    <row r="232" spans="1:17" ht="14.25" customHeight="1">
      <c r="A232" s="1916"/>
      <c r="B232" s="1916"/>
      <c r="C232" s="1917"/>
      <c r="D232" s="1917"/>
      <c r="E232" s="1917"/>
      <c r="F232" s="1917"/>
      <c r="G232" s="1917"/>
      <c r="H232" s="1917"/>
      <c r="I232" s="1917"/>
      <c r="J232" s="1917"/>
      <c r="K232" s="1917"/>
      <c r="L232" s="1917"/>
      <c r="M232" s="1917"/>
      <c r="N232" s="1917"/>
      <c r="O232" s="1917"/>
      <c r="P232" s="1917"/>
      <c r="Q232" s="1917"/>
    </row>
    <row r="233" spans="1:17" ht="14.25" customHeight="1">
      <c r="A233" s="1916"/>
      <c r="B233" s="1916"/>
      <c r="C233" s="1917"/>
      <c r="D233" s="1917"/>
      <c r="E233" s="1917"/>
      <c r="F233" s="1917"/>
      <c r="G233" s="1917"/>
      <c r="H233" s="1917"/>
      <c r="I233" s="1917"/>
      <c r="J233" s="1917"/>
      <c r="K233" s="1917"/>
      <c r="L233" s="1917"/>
      <c r="M233" s="1917"/>
      <c r="N233" s="1917"/>
      <c r="O233" s="1917"/>
      <c r="P233" s="1917"/>
      <c r="Q233" s="1917"/>
    </row>
    <row r="234" spans="1:17" ht="14.25" customHeight="1">
      <c r="A234" s="1916"/>
      <c r="B234" s="1916"/>
      <c r="C234" s="1917"/>
      <c r="D234" s="1917"/>
      <c r="E234" s="1917"/>
      <c r="F234" s="1917"/>
      <c r="G234" s="1917"/>
      <c r="H234" s="1917"/>
      <c r="I234" s="1917"/>
      <c r="J234" s="1917"/>
      <c r="K234" s="1917"/>
      <c r="L234" s="1917"/>
      <c r="M234" s="1917"/>
      <c r="N234" s="1917"/>
      <c r="O234" s="1917"/>
      <c r="P234" s="1917"/>
      <c r="Q234" s="1917"/>
    </row>
    <row r="235" spans="1:17" ht="14.25" customHeight="1">
      <c r="A235" s="1916"/>
      <c r="B235" s="1916"/>
      <c r="C235" s="1917"/>
      <c r="D235" s="1917"/>
      <c r="E235" s="1917"/>
      <c r="F235" s="1917"/>
      <c r="G235" s="1917"/>
      <c r="H235" s="1917"/>
      <c r="I235" s="1917"/>
      <c r="J235" s="1917"/>
      <c r="K235" s="1917"/>
      <c r="L235" s="1917"/>
      <c r="M235" s="1917"/>
      <c r="N235" s="1917"/>
      <c r="O235" s="1917"/>
      <c r="P235" s="1917"/>
      <c r="Q235" s="1917"/>
    </row>
    <row r="236" spans="1:17" ht="14.25" customHeight="1">
      <c r="A236" s="1916"/>
      <c r="B236" s="1916"/>
      <c r="C236" s="1917"/>
      <c r="D236" s="1917"/>
      <c r="E236" s="1917"/>
      <c r="F236" s="1917"/>
      <c r="G236" s="1917"/>
      <c r="H236" s="1917"/>
      <c r="I236" s="1917"/>
      <c r="J236" s="1917"/>
      <c r="K236" s="1917"/>
      <c r="L236" s="1917"/>
      <c r="M236" s="1917"/>
      <c r="N236" s="1917"/>
      <c r="O236" s="1917"/>
      <c r="P236" s="1917"/>
      <c r="Q236" s="1917"/>
    </row>
    <row r="237" spans="1:17" ht="14.25" customHeight="1">
      <c r="A237" s="1916"/>
      <c r="B237" s="1916"/>
      <c r="C237" s="1917"/>
      <c r="D237" s="1917"/>
      <c r="E237" s="1917"/>
      <c r="F237" s="1917"/>
      <c r="G237" s="1917"/>
      <c r="H237" s="1917"/>
      <c r="I237" s="1917"/>
      <c r="J237" s="1917"/>
      <c r="K237" s="1917"/>
      <c r="L237" s="1917"/>
      <c r="M237" s="1917"/>
      <c r="N237" s="1917"/>
      <c r="O237" s="1917"/>
      <c r="P237" s="1917"/>
      <c r="Q237" s="1917"/>
    </row>
    <row r="238" spans="1:17" ht="14.25" customHeight="1">
      <c r="A238" s="1916"/>
      <c r="B238" s="1916"/>
      <c r="C238" s="1917"/>
      <c r="D238" s="1917"/>
      <c r="E238" s="1917"/>
      <c r="F238" s="1917"/>
      <c r="G238" s="1917"/>
      <c r="H238" s="1917"/>
      <c r="I238" s="1917"/>
      <c r="J238" s="1917"/>
      <c r="K238" s="1917"/>
      <c r="L238" s="1917"/>
      <c r="M238" s="1917"/>
      <c r="N238" s="1917"/>
      <c r="O238" s="1917"/>
      <c r="P238" s="1917"/>
      <c r="Q238" s="1917"/>
    </row>
    <row r="239" spans="1:17" ht="14.25" customHeight="1">
      <c r="A239" s="1916"/>
      <c r="B239" s="1916"/>
      <c r="C239" s="1917"/>
      <c r="D239" s="1917"/>
      <c r="E239" s="1917"/>
      <c r="F239" s="1917"/>
      <c r="G239" s="1917"/>
      <c r="H239" s="1917"/>
      <c r="I239" s="1917"/>
      <c r="J239" s="1917"/>
      <c r="K239" s="1917"/>
      <c r="L239" s="1917"/>
      <c r="M239" s="1917"/>
      <c r="N239" s="1917"/>
      <c r="O239" s="1917"/>
      <c r="P239" s="1917"/>
      <c r="Q239" s="1917"/>
    </row>
    <row r="240" spans="1:17" ht="14.25" customHeight="1">
      <c r="A240" s="1916"/>
      <c r="B240" s="1916"/>
      <c r="C240" s="1917"/>
      <c r="D240" s="1917"/>
      <c r="E240" s="1917"/>
      <c r="F240" s="1917"/>
      <c r="G240" s="1917"/>
      <c r="H240" s="1917"/>
      <c r="I240" s="1917"/>
      <c r="J240" s="1917"/>
      <c r="K240" s="1917"/>
      <c r="L240" s="1917"/>
      <c r="M240" s="1917"/>
      <c r="N240" s="1917"/>
      <c r="O240" s="1917"/>
      <c r="P240" s="1917"/>
      <c r="Q240" s="1917"/>
    </row>
    <row r="241" spans="1:17" ht="14.25" customHeight="1">
      <c r="A241" s="1916"/>
      <c r="B241" s="1916"/>
      <c r="C241" s="1917"/>
      <c r="D241" s="1917"/>
      <c r="E241" s="1917"/>
      <c r="F241" s="1917"/>
      <c r="G241" s="1917"/>
      <c r="H241" s="1917"/>
      <c r="I241" s="1917"/>
      <c r="J241" s="1917"/>
      <c r="K241" s="1917"/>
      <c r="L241" s="1917"/>
      <c r="M241" s="1917"/>
      <c r="N241" s="1917"/>
      <c r="O241" s="1917"/>
      <c r="P241" s="1917"/>
      <c r="Q241" s="1917"/>
    </row>
    <row r="242" spans="1:17" ht="14.25" customHeight="1">
      <c r="A242" s="1916"/>
      <c r="B242" s="1916"/>
      <c r="C242" s="1917"/>
      <c r="D242" s="1917"/>
      <c r="E242" s="1917"/>
      <c r="F242" s="1917"/>
      <c r="G242" s="1917"/>
      <c r="H242" s="1917"/>
      <c r="I242" s="1917"/>
      <c r="J242" s="1917"/>
      <c r="K242" s="1917"/>
      <c r="L242" s="1917"/>
      <c r="M242" s="1917"/>
      <c r="N242" s="1917"/>
      <c r="O242" s="1917"/>
      <c r="P242" s="1917"/>
      <c r="Q242" s="1917"/>
    </row>
    <row r="243" spans="1:17" ht="14.25" customHeight="1">
      <c r="A243" s="1916"/>
      <c r="B243" s="1916"/>
      <c r="C243" s="1917"/>
      <c r="D243" s="1917"/>
      <c r="E243" s="1917"/>
      <c r="F243" s="1917"/>
      <c r="G243" s="1917"/>
      <c r="H243" s="1917"/>
      <c r="I243" s="1917"/>
      <c r="J243" s="1917"/>
      <c r="K243" s="1917"/>
      <c r="L243" s="1917"/>
      <c r="M243" s="1917"/>
      <c r="N243" s="1917"/>
      <c r="O243" s="1917"/>
      <c r="P243" s="1917"/>
      <c r="Q243" s="1917"/>
    </row>
    <row r="244" spans="1:17" ht="14.25" customHeight="1">
      <c r="A244" s="1916"/>
      <c r="B244" s="1916"/>
      <c r="C244" s="1917"/>
      <c r="D244" s="1917"/>
      <c r="E244" s="1917"/>
      <c r="F244" s="1917"/>
      <c r="G244" s="1917"/>
      <c r="H244" s="1917"/>
      <c r="I244" s="1917"/>
      <c r="J244" s="1917"/>
      <c r="K244" s="1917"/>
      <c r="L244" s="1917"/>
      <c r="M244" s="1917"/>
      <c r="N244" s="1917"/>
      <c r="O244" s="1917"/>
      <c r="P244" s="1917"/>
      <c r="Q244" s="1917"/>
    </row>
    <row r="245" spans="1:17" ht="14.25" customHeight="1">
      <c r="A245" s="1916"/>
      <c r="B245" s="1916"/>
      <c r="C245" s="1917"/>
      <c r="D245" s="1917"/>
      <c r="E245" s="1917"/>
      <c r="F245" s="1917"/>
      <c r="G245" s="1917"/>
      <c r="H245" s="1917"/>
      <c r="I245" s="1917"/>
      <c r="J245" s="1917"/>
      <c r="K245" s="1917"/>
      <c r="L245" s="1917"/>
      <c r="M245" s="1917"/>
      <c r="N245" s="1917"/>
      <c r="O245" s="1917"/>
      <c r="P245" s="1917"/>
      <c r="Q245" s="1917"/>
    </row>
    <row r="246" spans="1:17" ht="14.25" customHeight="1">
      <c r="A246" s="1916"/>
      <c r="B246" s="1916"/>
      <c r="C246" s="1917"/>
      <c r="D246" s="1917"/>
      <c r="E246" s="1917"/>
      <c r="F246" s="1917"/>
      <c r="G246" s="1917"/>
      <c r="H246" s="1917"/>
      <c r="I246" s="1917"/>
      <c r="J246" s="1917"/>
      <c r="K246" s="1917"/>
      <c r="L246" s="1917"/>
      <c r="M246" s="1917"/>
      <c r="N246" s="1917"/>
      <c r="O246" s="1917"/>
      <c r="P246" s="1917"/>
      <c r="Q246" s="1917"/>
    </row>
    <row r="247" spans="1:17" ht="14.25" customHeight="1">
      <c r="A247" s="1916"/>
      <c r="B247" s="1916"/>
      <c r="C247" s="1917"/>
      <c r="D247" s="1917"/>
      <c r="E247" s="1917"/>
      <c r="F247" s="1917"/>
      <c r="G247" s="1917"/>
      <c r="H247" s="1917"/>
      <c r="I247" s="1917"/>
      <c r="J247" s="1917"/>
      <c r="K247" s="1917"/>
      <c r="L247" s="1917"/>
      <c r="M247" s="1917"/>
      <c r="N247" s="1917"/>
      <c r="O247" s="1917"/>
      <c r="P247" s="1917"/>
      <c r="Q247" s="1917"/>
    </row>
    <row r="248" spans="1:17" ht="14.25" customHeight="1">
      <c r="A248" s="1916"/>
      <c r="B248" s="1916"/>
      <c r="C248" s="1917"/>
      <c r="D248" s="1917"/>
      <c r="E248" s="1917"/>
      <c r="F248" s="1917"/>
      <c r="G248" s="1917"/>
      <c r="H248" s="1917"/>
      <c r="I248" s="1917"/>
      <c r="J248" s="1917"/>
      <c r="K248" s="1917"/>
      <c r="L248" s="1917"/>
      <c r="M248" s="1917"/>
      <c r="N248" s="1917"/>
      <c r="O248" s="1917"/>
      <c r="P248" s="1917"/>
      <c r="Q248" s="1917"/>
    </row>
    <row r="249" spans="1:17" ht="14.25" customHeight="1">
      <c r="A249" s="1916"/>
      <c r="B249" s="1916"/>
      <c r="C249" s="1917"/>
      <c r="D249" s="1917"/>
      <c r="E249" s="1917"/>
      <c r="F249" s="1917"/>
      <c r="G249" s="1917"/>
      <c r="H249" s="1917"/>
      <c r="I249" s="1917"/>
      <c r="J249" s="1917"/>
      <c r="K249" s="1917"/>
      <c r="L249" s="1917"/>
      <c r="M249" s="1917"/>
      <c r="N249" s="1917"/>
      <c r="O249" s="1917"/>
      <c r="P249" s="1917"/>
      <c r="Q249" s="1917"/>
    </row>
    <row r="250" spans="1:17" ht="14.25" customHeight="1">
      <c r="A250" s="1916"/>
      <c r="B250" s="1916"/>
      <c r="C250" s="1917"/>
      <c r="D250" s="1917"/>
      <c r="E250" s="1917"/>
      <c r="F250" s="1917"/>
      <c r="G250" s="1917"/>
      <c r="H250" s="1917"/>
      <c r="I250" s="1917"/>
      <c r="J250" s="1917"/>
      <c r="K250" s="1917"/>
      <c r="L250" s="1917"/>
      <c r="M250" s="1917"/>
      <c r="N250" s="1917"/>
      <c r="O250" s="1917"/>
      <c r="P250" s="1917"/>
      <c r="Q250" s="1917"/>
    </row>
    <row r="251" spans="1:17" ht="14.25" customHeight="1">
      <c r="A251" s="1916"/>
      <c r="B251" s="1916"/>
      <c r="C251" s="1917"/>
      <c r="D251" s="1917"/>
      <c r="E251" s="1917"/>
      <c r="F251" s="1917"/>
      <c r="G251" s="1917"/>
      <c r="H251" s="1917"/>
      <c r="I251" s="1917"/>
      <c r="J251" s="1917"/>
      <c r="K251" s="1917"/>
      <c r="L251" s="1917"/>
      <c r="M251" s="1917"/>
      <c r="N251" s="1917"/>
      <c r="O251" s="1917"/>
      <c r="P251" s="1917"/>
      <c r="Q251" s="1917"/>
    </row>
    <row r="252" spans="1:17" ht="14.25" customHeight="1">
      <c r="A252" s="1916"/>
      <c r="B252" s="1916"/>
      <c r="C252" s="1917"/>
      <c r="D252" s="1917"/>
      <c r="E252" s="1917"/>
      <c r="F252" s="1917"/>
      <c r="G252" s="1917"/>
      <c r="H252" s="1917"/>
      <c r="I252" s="1917"/>
      <c r="J252" s="1917"/>
      <c r="K252" s="1917"/>
      <c r="L252" s="1917"/>
      <c r="M252" s="1917"/>
      <c r="N252" s="1917"/>
      <c r="O252" s="1917"/>
      <c r="P252" s="1917"/>
      <c r="Q252" s="1917"/>
    </row>
    <row r="253" spans="1:17" ht="14.25" customHeight="1">
      <c r="A253" s="1916"/>
      <c r="B253" s="1916"/>
      <c r="C253" s="1917"/>
      <c r="D253" s="1917"/>
      <c r="E253" s="1917"/>
      <c r="F253" s="1917"/>
      <c r="G253" s="1917"/>
      <c r="H253" s="1917"/>
      <c r="I253" s="1917"/>
      <c r="J253" s="1917"/>
      <c r="K253" s="1917"/>
      <c r="L253" s="1917"/>
      <c r="M253" s="1917"/>
      <c r="N253" s="1917"/>
      <c r="O253" s="1917"/>
      <c r="P253" s="1917"/>
      <c r="Q253" s="1917"/>
    </row>
    <row r="254" spans="1:17" ht="14.25" customHeight="1">
      <c r="A254" s="1916"/>
      <c r="B254" s="1916"/>
      <c r="C254" s="1917"/>
      <c r="D254" s="1917"/>
      <c r="E254" s="1917"/>
      <c r="F254" s="1917"/>
      <c r="G254" s="1917"/>
      <c r="H254" s="1917"/>
      <c r="I254" s="1917"/>
      <c r="J254" s="1917"/>
      <c r="K254" s="1917"/>
      <c r="L254" s="1917"/>
      <c r="M254" s="1917"/>
      <c r="N254" s="1917"/>
      <c r="O254" s="1917"/>
      <c r="P254" s="1917"/>
      <c r="Q254" s="1917"/>
    </row>
    <row r="255" spans="1:17" ht="14.25" customHeight="1">
      <c r="A255" s="1916"/>
      <c r="B255" s="1916"/>
      <c r="C255" s="1917"/>
      <c r="D255" s="1917"/>
      <c r="E255" s="1917"/>
      <c r="F255" s="1917"/>
      <c r="G255" s="1917"/>
      <c r="H255" s="1917"/>
      <c r="I255" s="1917"/>
      <c r="J255" s="1917"/>
      <c r="K255" s="1917"/>
      <c r="L255" s="1917"/>
      <c r="M255" s="1917"/>
      <c r="N255" s="1917"/>
      <c r="O255" s="1917"/>
      <c r="P255" s="1917"/>
      <c r="Q255" s="1917"/>
    </row>
    <row r="256" spans="1:17" ht="14.25" customHeight="1">
      <c r="A256" s="1916"/>
      <c r="B256" s="1916"/>
      <c r="C256" s="1917"/>
      <c r="D256" s="1917"/>
      <c r="E256" s="1917"/>
      <c r="F256" s="1917"/>
      <c r="G256" s="1917"/>
      <c r="H256" s="1917"/>
      <c r="I256" s="1917"/>
      <c r="J256" s="1917"/>
      <c r="K256" s="1917"/>
      <c r="L256" s="1917"/>
      <c r="M256" s="1917"/>
      <c r="N256" s="1917"/>
      <c r="O256" s="1917"/>
      <c r="P256" s="1917"/>
      <c r="Q256" s="1917"/>
    </row>
    <row r="257" spans="1:17" ht="14.25" customHeight="1">
      <c r="A257" s="1916"/>
      <c r="B257" s="1916"/>
      <c r="C257" s="1917"/>
      <c r="D257" s="1917"/>
      <c r="E257" s="1917"/>
      <c r="F257" s="1917"/>
      <c r="G257" s="1917"/>
      <c r="H257" s="1917"/>
      <c r="I257" s="1917"/>
      <c r="J257" s="1917"/>
      <c r="K257" s="1917"/>
      <c r="L257" s="1917"/>
      <c r="M257" s="1917"/>
      <c r="N257" s="1917"/>
      <c r="O257" s="1917"/>
      <c r="P257" s="1917"/>
      <c r="Q257" s="1917"/>
    </row>
    <row r="258" spans="1:17" ht="14.25" customHeight="1">
      <c r="A258" s="1916"/>
      <c r="B258" s="1916"/>
      <c r="C258" s="1917"/>
      <c r="D258" s="1917"/>
      <c r="E258" s="1917"/>
      <c r="F258" s="1917"/>
      <c r="G258" s="1917"/>
      <c r="H258" s="1917"/>
      <c r="I258" s="1917"/>
      <c r="J258" s="1917"/>
      <c r="K258" s="1917"/>
      <c r="L258" s="1917"/>
      <c r="M258" s="1917"/>
      <c r="N258" s="1917"/>
      <c r="O258" s="1917"/>
      <c r="P258" s="1917"/>
      <c r="Q258" s="1917"/>
    </row>
    <row r="259" spans="1:17" ht="14.25" customHeight="1">
      <c r="A259" s="1916"/>
      <c r="B259" s="1916"/>
      <c r="C259" s="1917"/>
      <c r="D259" s="1917"/>
      <c r="E259" s="1917"/>
      <c r="F259" s="1917"/>
      <c r="G259" s="1917"/>
      <c r="H259" s="1917"/>
      <c r="I259" s="1917"/>
      <c r="J259" s="1917"/>
      <c r="K259" s="1917"/>
      <c r="L259" s="1917"/>
      <c r="M259" s="1917"/>
      <c r="N259" s="1917"/>
      <c r="O259" s="1917"/>
      <c r="P259" s="1917"/>
      <c r="Q259" s="1917"/>
    </row>
    <row r="260" spans="1:17" ht="14.25" customHeight="1">
      <c r="A260" s="1916"/>
      <c r="B260" s="1916"/>
      <c r="C260" s="1917"/>
      <c r="D260" s="1917"/>
      <c r="E260" s="1917"/>
      <c r="F260" s="1917"/>
      <c r="G260" s="1917"/>
      <c r="H260" s="1917"/>
      <c r="I260" s="1917"/>
      <c r="J260" s="1917"/>
      <c r="K260" s="1917"/>
      <c r="L260" s="1917"/>
      <c r="M260" s="1917"/>
      <c r="N260" s="1917"/>
      <c r="O260" s="1917"/>
      <c r="P260" s="1917"/>
      <c r="Q260" s="1917"/>
    </row>
    <row r="261" spans="1:17" ht="14.25" customHeight="1">
      <c r="A261" s="1916"/>
      <c r="B261" s="1916"/>
      <c r="C261" s="1917"/>
      <c r="D261" s="1917"/>
      <c r="E261" s="1917"/>
      <c r="F261" s="1917"/>
      <c r="G261" s="1917"/>
      <c r="H261" s="1917"/>
      <c r="I261" s="1917"/>
      <c r="J261" s="1917"/>
      <c r="K261" s="1917"/>
      <c r="L261" s="1917"/>
      <c r="M261" s="1917"/>
      <c r="N261" s="1917"/>
      <c r="O261" s="1917"/>
      <c r="P261" s="1917"/>
      <c r="Q261" s="1917"/>
    </row>
    <row r="262" spans="1:17" ht="14.25" customHeight="1">
      <c r="A262" s="1916"/>
      <c r="B262" s="1916"/>
      <c r="C262" s="1917"/>
      <c r="D262" s="1917"/>
      <c r="E262" s="1917"/>
      <c r="F262" s="1917"/>
      <c r="G262" s="1917"/>
      <c r="H262" s="1917"/>
      <c r="I262" s="1917"/>
      <c r="J262" s="1917"/>
      <c r="K262" s="1917"/>
      <c r="L262" s="1917"/>
      <c r="M262" s="1917"/>
      <c r="N262" s="1917"/>
      <c r="O262" s="1917"/>
      <c r="P262" s="1917"/>
      <c r="Q262" s="1917"/>
    </row>
    <row r="263" spans="1:17" ht="14.25" customHeight="1">
      <c r="A263" s="1916"/>
      <c r="B263" s="1916"/>
      <c r="C263" s="1917"/>
      <c r="D263" s="1917"/>
      <c r="E263" s="1917"/>
      <c r="F263" s="1917"/>
      <c r="G263" s="1917"/>
      <c r="H263" s="1917"/>
      <c r="I263" s="1917"/>
      <c r="J263" s="1917"/>
      <c r="K263" s="1917"/>
      <c r="L263" s="1917"/>
      <c r="M263" s="1917"/>
      <c r="N263" s="1917"/>
      <c r="O263" s="1917"/>
      <c r="P263" s="1917"/>
      <c r="Q263" s="1917"/>
    </row>
    <row r="264" spans="1:17" ht="14.25" customHeight="1">
      <c r="A264" s="1916"/>
      <c r="B264" s="1916"/>
      <c r="C264" s="1917"/>
      <c r="D264" s="1917"/>
      <c r="E264" s="1917"/>
      <c r="F264" s="1917"/>
      <c r="G264" s="1917"/>
      <c r="H264" s="1917"/>
      <c r="I264" s="1917"/>
      <c r="J264" s="1917"/>
      <c r="K264" s="1917"/>
      <c r="L264" s="1917"/>
      <c r="M264" s="1917"/>
      <c r="N264" s="1917"/>
      <c r="O264" s="1917"/>
      <c r="P264" s="1917"/>
      <c r="Q264" s="1917"/>
    </row>
    <row r="265" spans="1:17" ht="14.25" customHeight="1">
      <c r="A265" s="1916"/>
      <c r="B265" s="1916"/>
      <c r="C265" s="1917"/>
      <c r="D265" s="1917"/>
      <c r="E265" s="1917"/>
      <c r="F265" s="1917"/>
      <c r="G265" s="1917"/>
      <c r="H265" s="1917"/>
      <c r="I265" s="1917"/>
      <c r="J265" s="1917"/>
      <c r="K265" s="1917"/>
      <c r="L265" s="1917"/>
      <c r="M265" s="1917"/>
      <c r="N265" s="1917"/>
      <c r="O265" s="1917"/>
      <c r="P265" s="1917"/>
      <c r="Q265" s="1917"/>
    </row>
    <row r="266" spans="1:17" ht="14.25" customHeight="1">
      <c r="A266" s="1916"/>
      <c r="B266" s="1916"/>
      <c r="C266" s="1917"/>
      <c r="D266" s="1917"/>
      <c r="E266" s="1917"/>
      <c r="F266" s="1917"/>
      <c r="G266" s="1917"/>
      <c r="H266" s="1917"/>
      <c r="I266" s="1917"/>
      <c r="J266" s="1917"/>
      <c r="K266" s="1917"/>
      <c r="L266" s="1917"/>
      <c r="M266" s="1917"/>
      <c r="N266" s="1917"/>
      <c r="O266" s="1917"/>
      <c r="P266" s="1917"/>
      <c r="Q266" s="1917"/>
    </row>
    <row r="267" spans="1:17" ht="14.25" customHeight="1">
      <c r="A267" s="1916"/>
      <c r="B267" s="1916"/>
      <c r="C267" s="1917"/>
      <c r="D267" s="1917"/>
      <c r="E267" s="1917"/>
      <c r="F267" s="1917"/>
      <c r="G267" s="1917"/>
      <c r="H267" s="1917"/>
      <c r="I267" s="1917"/>
      <c r="J267" s="1917"/>
      <c r="K267" s="1917"/>
      <c r="L267" s="1917"/>
      <c r="M267" s="1917"/>
      <c r="N267" s="1917"/>
      <c r="O267" s="1917"/>
      <c r="P267" s="1917"/>
      <c r="Q267" s="1917"/>
    </row>
    <row r="268" spans="1:17" ht="14.25" customHeight="1">
      <c r="A268" s="1916"/>
      <c r="B268" s="1916"/>
      <c r="C268" s="1917"/>
      <c r="D268" s="1917"/>
      <c r="E268" s="1917"/>
      <c r="F268" s="1917"/>
      <c r="G268" s="1917"/>
      <c r="H268" s="1917"/>
      <c r="I268" s="1917"/>
      <c r="J268" s="1917"/>
      <c r="K268" s="1917"/>
      <c r="L268" s="1917"/>
      <c r="M268" s="1917"/>
      <c r="N268" s="1917"/>
      <c r="O268" s="1917"/>
      <c r="P268" s="1917"/>
      <c r="Q268" s="1917"/>
    </row>
    <row r="269" spans="1:17" ht="14.25" customHeight="1">
      <c r="A269" s="1916"/>
      <c r="B269" s="1916"/>
      <c r="C269" s="1917"/>
      <c r="D269" s="1917"/>
      <c r="E269" s="1917"/>
      <c r="F269" s="1917"/>
      <c r="G269" s="1917"/>
      <c r="H269" s="1917"/>
      <c r="I269" s="1917"/>
      <c r="J269" s="1917"/>
      <c r="K269" s="1917"/>
      <c r="L269" s="1917"/>
      <c r="M269" s="1917"/>
      <c r="N269" s="1917"/>
      <c r="O269" s="1917"/>
      <c r="P269" s="1917"/>
      <c r="Q269" s="1917"/>
    </row>
    <row r="270" spans="1:17" ht="14.25" customHeight="1">
      <c r="A270" s="1916"/>
      <c r="B270" s="1916"/>
      <c r="C270" s="1917"/>
      <c r="D270" s="1917"/>
      <c r="E270" s="1917"/>
      <c r="F270" s="1917"/>
      <c r="G270" s="1917"/>
      <c r="H270" s="1917"/>
      <c r="I270" s="1917"/>
      <c r="J270" s="1917"/>
      <c r="K270" s="1917"/>
      <c r="L270" s="1917"/>
      <c r="M270" s="1917"/>
      <c r="N270" s="1917"/>
      <c r="O270" s="1917"/>
      <c r="P270" s="1917"/>
      <c r="Q270" s="1917"/>
    </row>
    <row r="271" spans="1:17" ht="14.25" customHeight="1">
      <c r="A271" s="1916"/>
      <c r="B271" s="1916"/>
      <c r="C271" s="1917"/>
      <c r="D271" s="1917"/>
      <c r="E271" s="1917"/>
      <c r="F271" s="1917"/>
      <c r="G271" s="1917"/>
      <c r="H271" s="1917"/>
      <c r="I271" s="1917"/>
      <c r="J271" s="1917"/>
      <c r="K271" s="1917"/>
      <c r="L271" s="1917"/>
      <c r="M271" s="1917"/>
      <c r="N271" s="1917"/>
      <c r="O271" s="1917"/>
      <c r="P271" s="1917"/>
      <c r="Q271" s="1917"/>
    </row>
    <row r="272" spans="1:17" ht="14.25" customHeight="1">
      <c r="A272" s="1916"/>
      <c r="B272" s="1916"/>
      <c r="C272" s="1917"/>
      <c r="D272" s="1917"/>
      <c r="E272" s="1917"/>
      <c r="F272" s="1917"/>
      <c r="G272" s="1917"/>
      <c r="H272" s="1917"/>
      <c r="I272" s="1917"/>
      <c r="J272" s="1917"/>
      <c r="K272" s="1917"/>
      <c r="L272" s="1917"/>
      <c r="M272" s="1917"/>
      <c r="N272" s="1917"/>
      <c r="O272" s="1917"/>
      <c r="P272" s="1917"/>
      <c r="Q272" s="1917"/>
    </row>
    <row r="273" spans="1:17" ht="14.25" customHeight="1">
      <c r="A273" s="1916"/>
      <c r="B273" s="1916"/>
      <c r="C273" s="1917"/>
      <c r="D273" s="1917"/>
      <c r="E273" s="1917"/>
      <c r="F273" s="1917"/>
      <c r="G273" s="1917"/>
      <c r="H273" s="1917"/>
      <c r="I273" s="1917"/>
      <c r="J273" s="1917"/>
      <c r="K273" s="1917"/>
      <c r="L273" s="1917"/>
      <c r="M273" s="1917"/>
      <c r="N273" s="1917"/>
      <c r="O273" s="1917"/>
      <c r="P273" s="1917"/>
      <c r="Q273" s="1917"/>
    </row>
    <row r="274" spans="1:17" ht="14.25" customHeight="1">
      <c r="A274" s="1916"/>
      <c r="B274" s="1916"/>
      <c r="C274" s="1917"/>
      <c r="D274" s="1917"/>
      <c r="E274" s="1917"/>
      <c r="F274" s="1917"/>
      <c r="G274" s="1917"/>
      <c r="H274" s="1917"/>
      <c r="I274" s="1917"/>
      <c r="J274" s="1917"/>
      <c r="K274" s="1917"/>
      <c r="L274" s="1917"/>
      <c r="M274" s="1917"/>
      <c r="N274" s="1917"/>
      <c r="O274" s="1917"/>
      <c r="P274" s="1917"/>
      <c r="Q274" s="1917"/>
    </row>
    <row r="275" spans="1:17" ht="14.25" customHeight="1">
      <c r="A275" s="1916"/>
      <c r="B275" s="1916"/>
      <c r="C275" s="1917"/>
      <c r="D275" s="1917"/>
      <c r="E275" s="1917"/>
      <c r="F275" s="1917"/>
      <c r="G275" s="1917"/>
      <c r="H275" s="1917"/>
      <c r="I275" s="1917"/>
      <c r="J275" s="1917"/>
      <c r="K275" s="1917"/>
      <c r="L275" s="1917"/>
      <c r="M275" s="1917"/>
      <c r="N275" s="1917"/>
      <c r="O275" s="1917"/>
      <c r="P275" s="1917"/>
      <c r="Q275" s="1917"/>
    </row>
    <row r="276" spans="1:17" ht="14.25" customHeight="1">
      <c r="A276" s="1916"/>
      <c r="B276" s="1916"/>
      <c r="C276" s="1917"/>
      <c r="D276" s="1917"/>
      <c r="E276" s="1917"/>
      <c r="F276" s="1917"/>
      <c r="G276" s="1917"/>
      <c r="H276" s="1917"/>
      <c r="I276" s="1917"/>
      <c r="J276" s="1917"/>
      <c r="K276" s="1917"/>
      <c r="L276" s="1917"/>
      <c r="M276" s="1917"/>
      <c r="N276" s="1917"/>
      <c r="O276" s="1917"/>
      <c r="P276" s="1917"/>
      <c r="Q276" s="1917"/>
    </row>
    <row r="277" spans="1:17" ht="14.25" customHeight="1">
      <c r="A277" s="1916"/>
      <c r="B277" s="1916"/>
      <c r="C277" s="1917"/>
      <c r="D277" s="1917"/>
      <c r="E277" s="1917"/>
      <c r="F277" s="1917"/>
      <c r="G277" s="1917"/>
      <c r="H277" s="1917"/>
      <c r="I277" s="1917"/>
      <c r="J277" s="1917"/>
      <c r="K277" s="1917"/>
      <c r="L277" s="1917"/>
      <c r="M277" s="1917"/>
      <c r="N277" s="1917"/>
      <c r="O277" s="1917"/>
      <c r="P277" s="1917"/>
      <c r="Q277" s="1917"/>
    </row>
    <row r="278" spans="1:17" ht="14.25" customHeight="1">
      <c r="A278" s="1916"/>
      <c r="B278" s="1916"/>
      <c r="C278" s="1917"/>
      <c r="D278" s="1917"/>
      <c r="E278" s="1917"/>
      <c r="F278" s="1917"/>
      <c r="G278" s="1917"/>
      <c r="H278" s="1917"/>
      <c r="I278" s="1917"/>
      <c r="J278" s="1917"/>
      <c r="K278" s="1917"/>
      <c r="L278" s="1917"/>
      <c r="M278" s="1917"/>
      <c r="N278" s="1917"/>
      <c r="O278" s="1917"/>
      <c r="P278" s="1917"/>
      <c r="Q278" s="1917"/>
    </row>
    <row r="279" spans="1:17" ht="14.25" customHeight="1">
      <c r="A279" s="1916"/>
      <c r="B279" s="1916"/>
      <c r="C279" s="1917"/>
      <c r="D279" s="1917"/>
      <c r="E279" s="1917"/>
      <c r="F279" s="1917"/>
      <c r="G279" s="1917"/>
      <c r="H279" s="1917"/>
      <c r="I279" s="1917"/>
      <c r="J279" s="1917"/>
      <c r="K279" s="1917"/>
      <c r="L279" s="1917"/>
      <c r="M279" s="1917"/>
      <c r="N279" s="1917"/>
      <c r="O279" s="1917"/>
      <c r="P279" s="1917"/>
      <c r="Q279" s="1917"/>
    </row>
    <row r="280" spans="1:17" ht="14.25" customHeight="1">
      <c r="A280" s="1916"/>
      <c r="B280" s="1916"/>
      <c r="C280" s="1917"/>
      <c r="D280" s="1917"/>
      <c r="E280" s="1917"/>
      <c r="F280" s="1917"/>
      <c r="G280" s="1917"/>
      <c r="H280" s="1917"/>
      <c r="I280" s="1917"/>
      <c r="J280" s="1917"/>
      <c r="K280" s="1917"/>
      <c r="L280" s="1917"/>
      <c r="M280" s="1917"/>
      <c r="N280" s="1917"/>
      <c r="O280" s="1917"/>
      <c r="P280" s="1917"/>
      <c r="Q280" s="1917"/>
    </row>
    <row r="281" spans="1:17" ht="14.25" customHeight="1">
      <c r="A281" s="1916"/>
      <c r="B281" s="1916"/>
      <c r="C281" s="1917"/>
      <c r="D281" s="1917"/>
      <c r="E281" s="1917"/>
      <c r="F281" s="1917"/>
      <c r="G281" s="1917"/>
      <c r="H281" s="1917"/>
      <c r="I281" s="1917"/>
      <c r="J281" s="1917"/>
      <c r="K281" s="1917"/>
      <c r="L281" s="1917"/>
      <c r="M281" s="1917"/>
      <c r="N281" s="1917"/>
      <c r="O281" s="1917"/>
      <c r="P281" s="1917"/>
      <c r="Q281" s="1917"/>
    </row>
    <row r="282" spans="1:17" ht="14.25" customHeight="1">
      <c r="A282" s="1916"/>
      <c r="B282" s="1916"/>
      <c r="C282" s="1917"/>
      <c r="D282" s="1917"/>
      <c r="E282" s="1917"/>
      <c r="F282" s="1917"/>
      <c r="G282" s="1917"/>
      <c r="H282" s="1917"/>
      <c r="I282" s="1917"/>
      <c r="J282" s="1917"/>
      <c r="K282" s="1917"/>
      <c r="L282" s="1917"/>
      <c r="M282" s="1917"/>
      <c r="N282" s="1917"/>
      <c r="O282" s="1917"/>
      <c r="P282" s="1917"/>
      <c r="Q282" s="1917"/>
    </row>
    <row r="283" spans="1:17" ht="14.25" customHeight="1">
      <c r="A283" s="1916"/>
      <c r="B283" s="1916"/>
      <c r="C283" s="1917"/>
      <c r="D283" s="1917"/>
      <c r="E283" s="1917"/>
      <c r="F283" s="1917"/>
      <c r="G283" s="1917"/>
      <c r="H283" s="1917"/>
      <c r="I283" s="1917"/>
      <c r="J283" s="1917"/>
      <c r="K283" s="1917"/>
      <c r="L283" s="1917"/>
      <c r="M283" s="1917"/>
      <c r="N283" s="1917"/>
      <c r="O283" s="1917"/>
      <c r="P283" s="1917"/>
      <c r="Q283" s="1917"/>
    </row>
    <row r="284" spans="1:17" ht="14.25" customHeight="1">
      <c r="A284" s="1916"/>
      <c r="B284" s="1916"/>
      <c r="C284" s="1917"/>
      <c r="D284" s="1917"/>
      <c r="E284" s="1917"/>
      <c r="F284" s="1917"/>
      <c r="G284" s="1917"/>
      <c r="H284" s="1917"/>
      <c r="I284" s="1917"/>
      <c r="J284" s="1917"/>
      <c r="K284" s="1917"/>
      <c r="L284" s="1917"/>
      <c r="M284" s="1917"/>
      <c r="N284" s="1917"/>
      <c r="O284" s="1917"/>
      <c r="P284" s="1917"/>
      <c r="Q284" s="1917"/>
    </row>
    <row r="285" spans="1:17" ht="14.25" customHeight="1">
      <c r="A285" s="1916"/>
      <c r="B285" s="1916"/>
      <c r="C285" s="1917"/>
      <c r="D285" s="1917"/>
      <c r="E285" s="1917"/>
      <c r="F285" s="1917"/>
      <c r="G285" s="1917"/>
      <c r="H285" s="1917"/>
      <c r="I285" s="1917"/>
      <c r="J285" s="1917"/>
      <c r="K285" s="1917"/>
      <c r="L285" s="1917"/>
      <c r="M285" s="1917"/>
      <c r="N285" s="1917"/>
      <c r="O285" s="1917"/>
      <c r="P285" s="1917"/>
      <c r="Q285" s="1917"/>
    </row>
    <row r="286" spans="1:17" ht="14.25" customHeight="1">
      <c r="A286" s="1916"/>
      <c r="B286" s="1916"/>
      <c r="C286" s="1917"/>
      <c r="D286" s="1917"/>
      <c r="E286" s="1917"/>
      <c r="F286" s="1917"/>
      <c r="G286" s="1917"/>
      <c r="H286" s="1917"/>
      <c r="I286" s="1917"/>
      <c r="J286" s="1917"/>
      <c r="K286" s="1917"/>
      <c r="L286" s="1917"/>
      <c r="M286" s="1917"/>
      <c r="N286" s="1917"/>
      <c r="O286" s="1917"/>
      <c r="P286" s="1917"/>
      <c r="Q286" s="1917"/>
    </row>
    <row r="287" spans="1:17" ht="14.25" customHeight="1">
      <c r="A287" s="1916"/>
      <c r="B287" s="1916"/>
      <c r="C287" s="1917"/>
      <c r="D287" s="1917"/>
      <c r="E287" s="1917"/>
      <c r="F287" s="1917"/>
      <c r="G287" s="1917"/>
      <c r="H287" s="1917"/>
      <c r="I287" s="1917"/>
      <c r="J287" s="1917"/>
      <c r="K287" s="1917"/>
      <c r="L287" s="1917"/>
      <c r="M287" s="1917"/>
      <c r="N287" s="1917"/>
      <c r="O287" s="1917"/>
      <c r="P287" s="1917"/>
      <c r="Q287" s="1917"/>
    </row>
    <row r="288" spans="1:17" ht="14.25" customHeight="1">
      <c r="A288" s="1916"/>
      <c r="B288" s="1916"/>
      <c r="C288" s="1917"/>
      <c r="D288" s="1917"/>
      <c r="E288" s="1917"/>
      <c r="F288" s="1917"/>
      <c r="G288" s="1917"/>
      <c r="H288" s="1917"/>
      <c r="I288" s="1917"/>
      <c r="J288" s="1917"/>
      <c r="K288" s="1917"/>
      <c r="L288" s="1917"/>
      <c r="M288" s="1917"/>
      <c r="N288" s="1917"/>
      <c r="O288" s="1917"/>
      <c r="P288" s="1917"/>
      <c r="Q288" s="1917"/>
    </row>
    <row r="289" spans="1:17" ht="14.25" customHeight="1">
      <c r="A289" s="1916"/>
      <c r="B289" s="1916"/>
      <c r="C289" s="1917"/>
      <c r="D289" s="1917"/>
      <c r="E289" s="1917"/>
      <c r="F289" s="1917"/>
      <c r="G289" s="1917"/>
      <c r="H289" s="1917"/>
      <c r="I289" s="1917"/>
      <c r="J289" s="1917"/>
      <c r="K289" s="1917"/>
      <c r="L289" s="1917"/>
      <c r="M289" s="1917"/>
      <c r="N289" s="1917"/>
      <c r="O289" s="1917"/>
      <c r="P289" s="1917"/>
      <c r="Q289" s="1917"/>
    </row>
    <row r="290" spans="1:17" ht="14.25" customHeight="1">
      <c r="A290" s="1916"/>
      <c r="B290" s="1916"/>
      <c r="C290" s="1917"/>
      <c r="D290" s="1917"/>
      <c r="E290" s="1917"/>
      <c r="F290" s="1917"/>
      <c r="G290" s="1917"/>
      <c r="H290" s="1917"/>
      <c r="I290" s="1917"/>
      <c r="J290" s="1917"/>
      <c r="K290" s="1917"/>
      <c r="L290" s="1917"/>
      <c r="M290" s="1917"/>
      <c r="N290" s="1917"/>
      <c r="O290" s="1917"/>
      <c r="P290" s="1917"/>
      <c r="Q290" s="1917"/>
    </row>
    <row r="291" spans="1:17" ht="14.25" customHeight="1">
      <c r="A291" s="1916"/>
      <c r="B291" s="1916"/>
      <c r="C291" s="1917"/>
      <c r="D291" s="1917"/>
      <c r="E291" s="1917"/>
      <c r="F291" s="1917"/>
      <c r="G291" s="1917"/>
      <c r="H291" s="1917"/>
      <c r="I291" s="1917"/>
      <c r="J291" s="1917"/>
      <c r="K291" s="1917"/>
      <c r="L291" s="1917"/>
      <c r="M291" s="1917"/>
      <c r="N291" s="1917"/>
      <c r="O291" s="1917"/>
      <c r="P291" s="1917"/>
      <c r="Q291" s="1917"/>
    </row>
    <row r="292" spans="1:17" ht="14.25" customHeight="1">
      <c r="A292" s="1916"/>
      <c r="B292" s="1916"/>
      <c r="C292" s="1917"/>
      <c r="D292" s="1917"/>
      <c r="E292" s="1917"/>
      <c r="F292" s="1917"/>
      <c r="G292" s="1917"/>
      <c r="H292" s="1917"/>
      <c r="I292" s="1917"/>
      <c r="J292" s="1917"/>
      <c r="K292" s="1917"/>
      <c r="L292" s="1917"/>
      <c r="M292" s="1917"/>
      <c r="N292" s="1917"/>
      <c r="O292" s="1917"/>
      <c r="P292" s="1917"/>
      <c r="Q292" s="1917"/>
    </row>
    <row r="293" spans="1:17" ht="14.25" customHeight="1">
      <c r="A293" s="1916"/>
      <c r="B293" s="1916"/>
      <c r="C293" s="1917"/>
      <c r="D293" s="1917"/>
      <c r="E293" s="1917"/>
      <c r="F293" s="1917"/>
      <c r="G293" s="1917"/>
      <c r="H293" s="1917"/>
      <c r="I293" s="1917"/>
      <c r="J293" s="1917"/>
      <c r="K293" s="1917"/>
      <c r="L293" s="1917"/>
      <c r="M293" s="1917"/>
      <c r="N293" s="1917"/>
      <c r="O293" s="1917"/>
      <c r="P293" s="1917"/>
      <c r="Q293" s="1917"/>
    </row>
    <row r="294" spans="1:17" ht="14.25" customHeight="1">
      <c r="A294" s="1916"/>
      <c r="B294" s="1916"/>
      <c r="C294" s="1917"/>
      <c r="D294" s="1917"/>
      <c r="E294" s="1917"/>
      <c r="F294" s="1917"/>
      <c r="G294" s="1917"/>
      <c r="H294" s="1917"/>
      <c r="I294" s="1917"/>
      <c r="J294" s="1917"/>
      <c r="K294" s="1917"/>
      <c r="L294" s="1917"/>
      <c r="M294" s="1917"/>
      <c r="N294" s="1917"/>
      <c r="O294" s="1917"/>
      <c r="P294" s="1917"/>
      <c r="Q294" s="1917"/>
    </row>
    <row r="295" spans="1:17" ht="14.25" customHeight="1">
      <c r="A295" s="1916"/>
      <c r="B295" s="1916"/>
      <c r="C295" s="1917"/>
      <c r="D295" s="1917"/>
      <c r="E295" s="1917"/>
      <c r="F295" s="1917"/>
      <c r="G295" s="1917"/>
      <c r="H295" s="1917"/>
      <c r="I295" s="1917"/>
      <c r="J295" s="1917"/>
      <c r="K295" s="1917"/>
      <c r="L295" s="1917"/>
      <c r="M295" s="1917"/>
      <c r="N295" s="1917"/>
      <c r="O295" s="1917"/>
      <c r="P295" s="1917"/>
      <c r="Q295" s="1917"/>
    </row>
    <row r="296" spans="1:17" ht="14.25" customHeight="1">
      <c r="A296" s="1916"/>
      <c r="B296" s="1916"/>
      <c r="C296" s="1917"/>
      <c r="D296" s="1917"/>
      <c r="E296" s="1917"/>
      <c r="F296" s="1917"/>
      <c r="G296" s="1917"/>
      <c r="H296" s="1917"/>
      <c r="I296" s="1917"/>
      <c r="J296" s="1917"/>
      <c r="K296" s="1917"/>
      <c r="L296" s="1917"/>
      <c r="M296" s="1917"/>
      <c r="N296" s="1917"/>
      <c r="O296" s="1917"/>
      <c r="P296" s="1917"/>
      <c r="Q296" s="1917"/>
    </row>
    <row r="297" spans="1:17" ht="14.25" customHeight="1">
      <c r="A297" s="1916"/>
      <c r="B297" s="1916"/>
      <c r="C297" s="1917"/>
      <c r="D297" s="1917"/>
      <c r="E297" s="1917"/>
      <c r="F297" s="1917"/>
      <c r="G297" s="1917"/>
      <c r="H297" s="1917"/>
      <c r="I297" s="1917"/>
      <c r="J297" s="1917"/>
      <c r="K297" s="1917"/>
      <c r="L297" s="1917"/>
      <c r="M297" s="1917"/>
      <c r="N297" s="1917"/>
      <c r="O297" s="1917"/>
      <c r="P297" s="1917"/>
      <c r="Q297" s="1917"/>
    </row>
    <row r="298" spans="1:17" ht="14.25" customHeight="1">
      <c r="A298" s="1916"/>
      <c r="B298" s="1916"/>
      <c r="C298" s="1917"/>
      <c r="D298" s="1917"/>
      <c r="E298" s="1917"/>
      <c r="F298" s="1917"/>
      <c r="G298" s="1917"/>
      <c r="H298" s="1917"/>
      <c r="I298" s="1917"/>
      <c r="J298" s="1917"/>
      <c r="K298" s="1917"/>
      <c r="L298" s="1917"/>
      <c r="M298" s="1917"/>
      <c r="N298" s="1917"/>
      <c r="O298" s="1917"/>
      <c r="P298" s="1917"/>
      <c r="Q298" s="1917"/>
    </row>
    <row r="299" spans="1:17" ht="14.25" customHeight="1">
      <c r="A299" s="1916"/>
      <c r="B299" s="1916"/>
      <c r="C299" s="1917"/>
      <c r="D299" s="1917"/>
      <c r="E299" s="1917"/>
      <c r="F299" s="1917"/>
      <c r="G299" s="1917"/>
      <c r="H299" s="1917"/>
      <c r="I299" s="1917"/>
      <c r="J299" s="1917"/>
      <c r="K299" s="1917"/>
      <c r="L299" s="1917"/>
      <c r="M299" s="1917"/>
      <c r="N299" s="1917"/>
      <c r="O299" s="1917"/>
      <c r="P299" s="1917"/>
      <c r="Q299" s="1917"/>
    </row>
    <row r="300" spans="1:17" ht="14.25" customHeight="1">
      <c r="A300" s="1916"/>
      <c r="B300" s="1916"/>
      <c r="C300" s="1917"/>
      <c r="D300" s="1917"/>
      <c r="E300" s="1917"/>
      <c r="F300" s="1917"/>
      <c r="G300" s="1917"/>
      <c r="H300" s="1917"/>
      <c r="I300" s="1917"/>
      <c r="J300" s="1917"/>
      <c r="K300" s="1917"/>
      <c r="L300" s="1917"/>
      <c r="M300" s="1917"/>
      <c r="N300" s="1917"/>
      <c r="O300" s="1917"/>
      <c r="P300" s="1917"/>
      <c r="Q300" s="1917"/>
    </row>
    <row r="301" spans="1:17" ht="14.25" customHeight="1">
      <c r="A301" s="1916"/>
      <c r="B301" s="1916"/>
      <c r="C301" s="1917"/>
      <c r="D301" s="1917"/>
      <c r="E301" s="1917"/>
      <c r="F301" s="1917"/>
      <c r="G301" s="1917"/>
      <c r="H301" s="1917"/>
      <c r="I301" s="1917"/>
      <c r="J301" s="1917"/>
      <c r="K301" s="1917"/>
      <c r="L301" s="1917"/>
      <c r="M301" s="1917"/>
      <c r="N301" s="1917"/>
      <c r="O301" s="1917"/>
      <c r="P301" s="1917"/>
      <c r="Q301" s="1917"/>
    </row>
    <row r="302" spans="1:17" ht="14.25" customHeight="1">
      <c r="A302" s="1916"/>
      <c r="B302" s="1916"/>
      <c r="C302" s="1917"/>
      <c r="D302" s="1917"/>
      <c r="E302" s="1917"/>
      <c r="F302" s="1917"/>
      <c r="G302" s="1917"/>
      <c r="H302" s="1917"/>
      <c r="I302" s="1917"/>
      <c r="J302" s="1917"/>
      <c r="K302" s="1917"/>
      <c r="L302" s="1917"/>
      <c r="M302" s="1917"/>
      <c r="N302" s="1917"/>
      <c r="O302" s="1917"/>
      <c r="P302" s="1917"/>
      <c r="Q302" s="1917"/>
    </row>
    <row r="303" spans="1:17" ht="14.25" customHeight="1">
      <c r="A303" s="1916"/>
      <c r="B303" s="1916"/>
      <c r="C303" s="1917"/>
      <c r="D303" s="1917"/>
      <c r="E303" s="1917"/>
      <c r="F303" s="1917"/>
      <c r="G303" s="1917"/>
      <c r="H303" s="1917"/>
      <c r="I303" s="1917"/>
      <c r="J303" s="1917"/>
      <c r="K303" s="1917"/>
      <c r="L303" s="1917"/>
      <c r="M303" s="1917"/>
      <c r="N303" s="1917"/>
      <c r="O303" s="1917"/>
      <c r="P303" s="1917"/>
      <c r="Q303" s="1917"/>
    </row>
    <row r="304" spans="1:17" ht="14.25" customHeight="1">
      <c r="A304" s="1916"/>
      <c r="B304" s="1916"/>
      <c r="C304" s="1917"/>
      <c r="D304" s="1917"/>
      <c r="E304" s="1917"/>
      <c r="F304" s="1917"/>
      <c r="G304" s="1917"/>
      <c r="H304" s="1917"/>
      <c r="I304" s="1917"/>
      <c r="J304" s="1917"/>
      <c r="K304" s="1917"/>
      <c r="L304" s="1917"/>
      <c r="M304" s="1917"/>
      <c r="N304" s="1917"/>
      <c r="O304" s="1917"/>
      <c r="P304" s="1917"/>
      <c r="Q304" s="1917"/>
    </row>
    <row r="305" spans="1:17" ht="14.25" customHeight="1">
      <c r="A305" s="1916"/>
      <c r="B305" s="1916"/>
      <c r="C305" s="1917"/>
      <c r="D305" s="1917"/>
      <c r="E305" s="1917"/>
      <c r="F305" s="1917"/>
      <c r="G305" s="1917"/>
      <c r="H305" s="1917"/>
      <c r="I305" s="1917"/>
      <c r="J305" s="1917"/>
      <c r="K305" s="1917"/>
      <c r="L305" s="1917"/>
      <c r="M305" s="1917"/>
      <c r="N305" s="1917"/>
      <c r="O305" s="1917"/>
      <c r="P305" s="1917"/>
      <c r="Q305" s="1917"/>
    </row>
    <row r="306" spans="1:17" ht="14.25" customHeight="1">
      <c r="A306" s="1916"/>
      <c r="B306" s="1916"/>
      <c r="C306" s="1917"/>
      <c r="D306" s="1917"/>
      <c r="E306" s="1917"/>
      <c r="F306" s="1917"/>
      <c r="G306" s="1917"/>
      <c r="H306" s="1917"/>
      <c r="I306" s="1917"/>
      <c r="J306" s="1917"/>
      <c r="K306" s="1917"/>
      <c r="L306" s="1917"/>
      <c r="M306" s="1917"/>
      <c r="N306" s="1917"/>
      <c r="O306" s="1917"/>
      <c r="P306" s="1917"/>
      <c r="Q306" s="1917"/>
    </row>
    <row r="307" spans="1:17" ht="14.25" customHeight="1">
      <c r="A307" s="1916"/>
      <c r="B307" s="1916"/>
      <c r="C307" s="1917"/>
      <c r="D307" s="1917"/>
      <c r="E307" s="1917"/>
      <c r="F307" s="1917"/>
      <c r="G307" s="1917"/>
      <c r="H307" s="1917"/>
      <c r="I307" s="1917"/>
      <c r="J307" s="1917"/>
      <c r="K307" s="1917"/>
      <c r="L307" s="1917"/>
      <c r="M307" s="1917"/>
      <c r="N307" s="1917"/>
      <c r="O307" s="1917"/>
      <c r="P307" s="1917"/>
      <c r="Q307" s="1917"/>
    </row>
    <row r="308" spans="1:17" ht="14.25" customHeight="1">
      <c r="A308" s="1916"/>
      <c r="B308" s="1916"/>
      <c r="C308" s="1917"/>
      <c r="D308" s="1917"/>
      <c r="E308" s="1917"/>
      <c r="F308" s="1917"/>
      <c r="G308" s="1917"/>
      <c r="H308" s="1917"/>
      <c r="I308" s="1917"/>
      <c r="J308" s="1917"/>
      <c r="K308" s="1917"/>
      <c r="L308" s="1917"/>
      <c r="M308" s="1917"/>
      <c r="N308" s="1917"/>
      <c r="O308" s="1917"/>
      <c r="P308" s="1917"/>
      <c r="Q308" s="1917"/>
    </row>
    <row r="309" spans="1:17" ht="14.25" customHeight="1">
      <c r="A309" s="1916"/>
      <c r="B309" s="1916"/>
      <c r="C309" s="1917"/>
      <c r="D309" s="1917"/>
      <c r="E309" s="1917"/>
      <c r="F309" s="1917"/>
      <c r="G309" s="1917"/>
      <c r="H309" s="1917"/>
      <c r="I309" s="1917"/>
      <c r="J309" s="1917"/>
      <c r="K309" s="1917"/>
      <c r="L309" s="1917"/>
      <c r="M309" s="1917"/>
      <c r="N309" s="1917"/>
      <c r="O309" s="1917"/>
      <c r="P309" s="1917"/>
      <c r="Q309" s="1917"/>
    </row>
    <row r="310" spans="1:17" ht="14.25" customHeight="1">
      <c r="A310" s="1916"/>
      <c r="B310" s="1916"/>
      <c r="C310" s="1917"/>
      <c r="D310" s="1917"/>
      <c r="E310" s="1917"/>
      <c r="F310" s="1917"/>
      <c r="G310" s="1917"/>
      <c r="H310" s="1917"/>
      <c r="I310" s="1917"/>
      <c r="J310" s="1917"/>
      <c r="K310" s="1917"/>
      <c r="L310" s="1917"/>
      <c r="M310" s="1917"/>
      <c r="N310" s="1917"/>
      <c r="O310" s="1917"/>
      <c r="P310" s="1917"/>
      <c r="Q310" s="1917"/>
    </row>
    <row r="311" spans="1:17" ht="14.25" customHeight="1">
      <c r="A311" s="1916"/>
      <c r="B311" s="1916"/>
      <c r="C311" s="1917"/>
      <c r="D311" s="1917"/>
      <c r="E311" s="1917"/>
      <c r="F311" s="1917"/>
      <c r="G311" s="1917"/>
      <c r="H311" s="1917"/>
      <c r="I311" s="1917"/>
      <c r="J311" s="1917"/>
      <c r="K311" s="1917"/>
      <c r="L311" s="1917"/>
      <c r="M311" s="1917"/>
      <c r="N311" s="1917"/>
      <c r="O311" s="1917"/>
      <c r="P311" s="1917"/>
      <c r="Q311" s="1917"/>
    </row>
    <row r="312" spans="1:17" ht="14.25" customHeight="1">
      <c r="A312" s="1916"/>
      <c r="B312" s="1916"/>
      <c r="C312" s="1917"/>
      <c r="D312" s="1917"/>
      <c r="E312" s="1917"/>
      <c r="F312" s="1917"/>
      <c r="G312" s="1917"/>
      <c r="H312" s="1917"/>
      <c r="I312" s="1917"/>
      <c r="J312" s="1917"/>
      <c r="K312" s="1917"/>
      <c r="L312" s="1917"/>
      <c r="M312" s="1917"/>
      <c r="N312" s="1917"/>
      <c r="O312" s="1917"/>
      <c r="P312" s="1917"/>
      <c r="Q312" s="1917"/>
    </row>
    <row r="313" spans="1:17" ht="14.25" customHeight="1">
      <c r="A313" s="1916"/>
      <c r="B313" s="1916"/>
      <c r="C313" s="1917"/>
      <c r="D313" s="1917"/>
      <c r="E313" s="1917"/>
      <c r="F313" s="1917"/>
      <c r="G313" s="1917"/>
      <c r="H313" s="1917"/>
      <c r="I313" s="1917"/>
      <c r="J313" s="1917"/>
      <c r="K313" s="1917"/>
      <c r="L313" s="1917"/>
      <c r="M313" s="1917"/>
      <c r="N313" s="1917"/>
      <c r="O313" s="1917"/>
      <c r="P313" s="1917"/>
      <c r="Q313" s="1917"/>
    </row>
    <row r="314" spans="1:17" ht="14.25" customHeight="1">
      <c r="A314" s="1916"/>
      <c r="B314" s="1916"/>
      <c r="C314" s="1917"/>
      <c r="D314" s="1917"/>
      <c r="E314" s="1917"/>
      <c r="F314" s="1917"/>
      <c r="G314" s="1917"/>
      <c r="H314" s="1917"/>
      <c r="I314" s="1917"/>
      <c r="J314" s="1917"/>
      <c r="K314" s="1917"/>
      <c r="L314" s="1917"/>
      <c r="M314" s="1917"/>
      <c r="N314" s="1917"/>
      <c r="O314" s="1917"/>
      <c r="P314" s="1917"/>
      <c r="Q314" s="1917"/>
    </row>
    <row r="315" spans="1:17" ht="14.25" customHeight="1">
      <c r="A315" s="1916"/>
      <c r="B315" s="1916"/>
      <c r="C315" s="1917"/>
      <c r="D315" s="1917"/>
      <c r="E315" s="1917"/>
      <c r="F315" s="1917"/>
      <c r="G315" s="1917"/>
      <c r="H315" s="1917"/>
      <c r="I315" s="1917"/>
      <c r="J315" s="1917"/>
      <c r="K315" s="1917"/>
      <c r="L315" s="1917"/>
      <c r="M315" s="1917"/>
      <c r="N315" s="1917"/>
      <c r="O315" s="1917"/>
      <c r="P315" s="1917"/>
      <c r="Q315" s="1917"/>
    </row>
    <row r="316" spans="1:17" ht="14.25" customHeight="1">
      <c r="A316" s="1916"/>
      <c r="B316" s="1916"/>
      <c r="C316" s="1917"/>
      <c r="D316" s="1917"/>
      <c r="E316" s="1917"/>
      <c r="F316" s="1917"/>
      <c r="G316" s="1917"/>
      <c r="H316" s="1917"/>
      <c r="I316" s="1917"/>
      <c r="J316" s="1917"/>
      <c r="K316" s="1917"/>
      <c r="L316" s="1917"/>
      <c r="M316" s="1917"/>
      <c r="N316" s="1917"/>
      <c r="O316" s="1917"/>
      <c r="P316" s="1917"/>
      <c r="Q316" s="1917"/>
    </row>
    <row r="317" spans="1:17" ht="14.25" customHeight="1">
      <c r="A317" s="1916"/>
      <c r="B317" s="1916"/>
      <c r="C317" s="1917"/>
      <c r="D317" s="1917"/>
      <c r="E317" s="1917"/>
      <c r="F317" s="1917"/>
      <c r="G317" s="1917"/>
      <c r="H317" s="1917"/>
      <c r="I317" s="1917"/>
      <c r="J317" s="1917"/>
      <c r="K317" s="1917"/>
      <c r="L317" s="1917"/>
      <c r="M317" s="1917"/>
      <c r="N317" s="1917"/>
      <c r="O317" s="1917"/>
      <c r="P317" s="1917"/>
      <c r="Q317" s="1917"/>
    </row>
    <row r="318" spans="1:17" ht="14.25" customHeight="1">
      <c r="A318" s="1916"/>
      <c r="B318" s="1916"/>
      <c r="C318" s="1917"/>
      <c r="D318" s="1917"/>
      <c r="E318" s="1917"/>
      <c r="F318" s="1917"/>
      <c r="G318" s="1917"/>
      <c r="H318" s="1917"/>
      <c r="I318" s="1917"/>
      <c r="J318" s="1917"/>
      <c r="K318" s="1917"/>
      <c r="L318" s="1917"/>
      <c r="M318" s="1917"/>
      <c r="N318" s="1917"/>
      <c r="O318" s="1917"/>
      <c r="P318" s="1917"/>
      <c r="Q318" s="1917"/>
    </row>
    <row r="319" spans="1:17" ht="14.25" customHeight="1">
      <c r="A319" s="1916"/>
      <c r="B319" s="1916"/>
      <c r="C319" s="1917"/>
      <c r="D319" s="1917"/>
      <c r="E319" s="1917"/>
      <c r="F319" s="1917"/>
      <c r="G319" s="1917"/>
      <c r="H319" s="1917"/>
      <c r="I319" s="1917"/>
      <c r="J319" s="1917"/>
      <c r="K319" s="1917"/>
      <c r="L319" s="1917"/>
      <c r="M319" s="1917"/>
      <c r="N319" s="1917"/>
      <c r="O319" s="1917"/>
      <c r="P319" s="1917"/>
      <c r="Q319" s="1917"/>
    </row>
    <row r="320" spans="1:17" ht="14.25" customHeight="1">
      <c r="A320" s="1916"/>
      <c r="B320" s="1916"/>
      <c r="C320" s="1917"/>
      <c r="D320" s="1917"/>
      <c r="E320" s="1917"/>
      <c r="F320" s="1917"/>
      <c r="G320" s="1917"/>
      <c r="H320" s="1917"/>
      <c r="I320" s="1917"/>
      <c r="J320" s="1917"/>
      <c r="K320" s="1917"/>
      <c r="L320" s="1917"/>
      <c r="M320" s="1917"/>
      <c r="N320" s="1917"/>
      <c r="O320" s="1917"/>
      <c r="P320" s="1917"/>
      <c r="Q320" s="1917"/>
    </row>
    <row r="321" spans="1:17" ht="14.25" customHeight="1">
      <c r="A321" s="1916"/>
      <c r="B321" s="1916"/>
      <c r="C321" s="1917"/>
      <c r="D321" s="1917"/>
      <c r="E321" s="1917"/>
      <c r="F321" s="1917"/>
      <c r="G321" s="1917"/>
      <c r="H321" s="1917"/>
      <c r="I321" s="1917"/>
      <c r="J321" s="1917"/>
      <c r="K321" s="1917"/>
      <c r="L321" s="1917"/>
      <c r="M321" s="1917"/>
      <c r="N321" s="1917"/>
      <c r="O321" s="1917"/>
      <c r="P321" s="1917"/>
      <c r="Q321" s="1917"/>
    </row>
    <row r="322" spans="1:17" ht="14.25" customHeight="1">
      <c r="A322" s="1916"/>
      <c r="B322" s="1916"/>
      <c r="C322" s="1917"/>
      <c r="D322" s="1917"/>
      <c r="E322" s="1917"/>
      <c r="F322" s="1917"/>
      <c r="G322" s="1917"/>
      <c r="H322" s="1917"/>
      <c r="I322" s="1917"/>
      <c r="J322" s="1917"/>
      <c r="K322" s="1917"/>
      <c r="L322" s="1917"/>
      <c r="M322" s="1917"/>
      <c r="N322" s="1917"/>
      <c r="O322" s="1917"/>
      <c r="P322" s="1917"/>
      <c r="Q322" s="1917"/>
    </row>
    <row r="323" spans="1:17" ht="14.25" customHeight="1">
      <c r="A323" s="1916"/>
      <c r="B323" s="1916"/>
      <c r="C323" s="1917"/>
      <c r="D323" s="1917"/>
      <c r="E323" s="1917"/>
      <c r="F323" s="1917"/>
      <c r="G323" s="1917"/>
      <c r="H323" s="1917"/>
      <c r="I323" s="1917"/>
      <c r="J323" s="1917"/>
      <c r="K323" s="1917"/>
      <c r="L323" s="1917"/>
      <c r="M323" s="1917"/>
      <c r="N323" s="1917"/>
      <c r="O323" s="1917"/>
      <c r="P323" s="1917"/>
      <c r="Q323" s="1917"/>
    </row>
    <row r="324" spans="1:17" ht="14.25" customHeight="1">
      <c r="A324" s="1916"/>
      <c r="B324" s="1916"/>
      <c r="C324" s="1917"/>
      <c r="D324" s="1917"/>
      <c r="E324" s="1917"/>
      <c r="F324" s="1917"/>
      <c r="G324" s="1917"/>
      <c r="H324" s="1917"/>
      <c r="I324" s="1917"/>
      <c r="J324" s="1917"/>
      <c r="K324" s="1917"/>
      <c r="L324" s="1917"/>
      <c r="M324" s="1917"/>
      <c r="N324" s="1917"/>
      <c r="O324" s="1917"/>
      <c r="P324" s="1917"/>
      <c r="Q324" s="1917"/>
    </row>
    <row r="325" spans="1:17" ht="14.25" customHeight="1">
      <c r="A325" s="1916"/>
      <c r="B325" s="1916"/>
      <c r="C325" s="1917"/>
      <c r="D325" s="1917"/>
      <c r="E325" s="1917"/>
      <c r="F325" s="1917"/>
      <c r="G325" s="1917"/>
      <c r="H325" s="1917"/>
      <c r="I325" s="1917"/>
      <c r="J325" s="1917"/>
      <c r="K325" s="1917"/>
      <c r="L325" s="1917"/>
      <c r="M325" s="1917"/>
      <c r="N325" s="1917"/>
      <c r="O325" s="1917"/>
      <c r="P325" s="1917"/>
      <c r="Q325" s="1917"/>
    </row>
    <row r="326" spans="1:17" ht="14.25" customHeight="1">
      <c r="A326" s="1916"/>
      <c r="B326" s="1916"/>
      <c r="C326" s="1917"/>
      <c r="D326" s="1917"/>
      <c r="E326" s="1917"/>
      <c r="F326" s="1917"/>
      <c r="G326" s="1917"/>
      <c r="H326" s="1917"/>
      <c r="I326" s="1917"/>
      <c r="J326" s="1917"/>
      <c r="K326" s="1917"/>
      <c r="L326" s="1917"/>
      <c r="M326" s="1917"/>
      <c r="N326" s="1917"/>
      <c r="O326" s="1917"/>
      <c r="P326" s="1917"/>
      <c r="Q326" s="1917"/>
    </row>
    <row r="327" spans="1:17" ht="14.25" customHeight="1">
      <c r="A327" s="1916"/>
      <c r="B327" s="1916"/>
      <c r="C327" s="1917"/>
      <c r="D327" s="1917"/>
      <c r="E327" s="1917"/>
      <c r="F327" s="1917"/>
      <c r="G327" s="1917"/>
      <c r="H327" s="1917"/>
      <c r="I327" s="1917"/>
      <c r="J327" s="1917"/>
      <c r="K327" s="1917"/>
      <c r="L327" s="1917"/>
      <c r="M327" s="1917"/>
      <c r="N327" s="1917"/>
      <c r="O327" s="1917"/>
      <c r="P327" s="1917"/>
      <c r="Q327" s="1917"/>
    </row>
    <row r="328" spans="1:17" ht="14.25" customHeight="1">
      <c r="A328" s="1916"/>
      <c r="B328" s="1916"/>
      <c r="C328" s="1917"/>
      <c r="D328" s="1917"/>
      <c r="E328" s="1917"/>
      <c r="F328" s="1917"/>
      <c r="G328" s="1917"/>
      <c r="H328" s="1917"/>
      <c r="I328" s="1917"/>
      <c r="J328" s="1917"/>
      <c r="K328" s="1917"/>
      <c r="L328" s="1917"/>
      <c r="M328" s="1917"/>
      <c r="N328" s="1917"/>
      <c r="O328" s="1917"/>
      <c r="P328" s="1917"/>
      <c r="Q328" s="1917"/>
    </row>
    <row r="329" spans="1:17" ht="14.25" customHeight="1">
      <c r="A329" s="1916"/>
      <c r="B329" s="1916"/>
      <c r="C329" s="1917"/>
      <c r="D329" s="1917"/>
      <c r="E329" s="1917"/>
      <c r="F329" s="1917"/>
      <c r="G329" s="1917"/>
      <c r="H329" s="1917"/>
      <c r="I329" s="1917"/>
      <c r="J329" s="1917"/>
      <c r="K329" s="1917"/>
      <c r="L329" s="1917"/>
      <c r="M329" s="1917"/>
      <c r="N329" s="1917"/>
      <c r="O329" s="1917"/>
      <c r="P329" s="1917"/>
      <c r="Q329" s="1917"/>
    </row>
    <row r="330" spans="1:17" ht="14.25" customHeight="1">
      <c r="A330" s="1916"/>
      <c r="B330" s="1916"/>
      <c r="C330" s="1917"/>
      <c r="D330" s="1917"/>
      <c r="E330" s="1917"/>
      <c r="F330" s="1917"/>
      <c r="G330" s="1917"/>
      <c r="H330" s="1917"/>
      <c r="I330" s="1917"/>
      <c r="J330" s="1917"/>
      <c r="K330" s="1917"/>
      <c r="L330" s="1917"/>
      <c r="M330" s="1917"/>
      <c r="N330" s="1917"/>
      <c r="O330" s="1917"/>
      <c r="P330" s="1917"/>
      <c r="Q330" s="1917"/>
    </row>
    <row r="331" spans="1:17" ht="14.25" customHeight="1">
      <c r="A331" s="1916"/>
      <c r="B331" s="1916"/>
      <c r="C331" s="1917"/>
      <c r="D331" s="1917"/>
      <c r="E331" s="1917"/>
      <c r="F331" s="1917"/>
      <c r="G331" s="1917"/>
      <c r="H331" s="1917"/>
      <c r="I331" s="1917"/>
      <c r="J331" s="1917"/>
      <c r="K331" s="1917"/>
      <c r="L331" s="1917"/>
      <c r="M331" s="1917"/>
      <c r="N331" s="1917"/>
      <c r="O331" s="1917"/>
      <c r="P331" s="1917"/>
      <c r="Q331" s="1917"/>
    </row>
    <row r="332" spans="1:17" ht="14.25" customHeight="1">
      <c r="A332" s="1916"/>
      <c r="B332" s="1916"/>
      <c r="C332" s="1917"/>
      <c r="D332" s="1917"/>
      <c r="E332" s="1917"/>
      <c r="F332" s="1917"/>
      <c r="G332" s="1917"/>
      <c r="H332" s="1917"/>
      <c r="I332" s="1917"/>
      <c r="J332" s="1917"/>
      <c r="K332" s="1917"/>
      <c r="L332" s="1917"/>
      <c r="M332" s="1917"/>
      <c r="N332" s="1917"/>
      <c r="O332" s="1917"/>
      <c r="P332" s="1917"/>
      <c r="Q332" s="1917"/>
    </row>
    <row r="333" spans="1:17" ht="14.25" customHeight="1">
      <c r="A333" s="1916"/>
      <c r="B333" s="1916"/>
      <c r="C333" s="1917"/>
      <c r="D333" s="1917"/>
      <c r="E333" s="1917"/>
      <c r="F333" s="1917"/>
      <c r="G333" s="1917"/>
      <c r="H333" s="1917"/>
      <c r="I333" s="1917"/>
      <c r="J333" s="1917"/>
      <c r="K333" s="1917"/>
      <c r="L333" s="1917"/>
      <c r="M333" s="1917"/>
      <c r="N333" s="1917"/>
      <c r="O333" s="1917"/>
      <c r="P333" s="1917"/>
      <c r="Q333" s="1917"/>
    </row>
    <row r="334" spans="1:17" ht="14.25" customHeight="1">
      <c r="A334" s="1916"/>
      <c r="B334" s="1916"/>
      <c r="C334" s="1917"/>
      <c r="D334" s="1917"/>
      <c r="E334" s="1917"/>
      <c r="F334" s="1917"/>
      <c r="G334" s="1917"/>
      <c r="H334" s="1917"/>
      <c r="I334" s="1917"/>
      <c r="J334" s="1917"/>
      <c r="K334" s="1917"/>
      <c r="L334" s="1917"/>
      <c r="M334" s="1917"/>
      <c r="N334" s="1917"/>
      <c r="O334" s="1917"/>
      <c r="P334" s="1917"/>
      <c r="Q334" s="1917"/>
    </row>
    <row r="335" spans="1:17" ht="14.25" customHeight="1">
      <c r="A335" s="1916"/>
      <c r="B335" s="1916"/>
      <c r="C335" s="1917"/>
      <c r="D335" s="1917"/>
      <c r="E335" s="1917"/>
      <c r="F335" s="1917"/>
      <c r="G335" s="1917"/>
      <c r="H335" s="1917"/>
      <c r="I335" s="1917"/>
      <c r="J335" s="1917"/>
      <c r="K335" s="1917"/>
      <c r="L335" s="1917"/>
      <c r="M335" s="1917"/>
      <c r="N335" s="1917"/>
      <c r="O335" s="1917"/>
      <c r="P335" s="1917"/>
      <c r="Q335" s="1917"/>
    </row>
    <row r="336" spans="1:17" ht="14.25" customHeight="1">
      <c r="A336" s="1916"/>
      <c r="B336" s="1916"/>
      <c r="C336" s="1917"/>
      <c r="D336" s="1917"/>
      <c r="E336" s="1917"/>
      <c r="F336" s="1917"/>
      <c r="G336" s="1917"/>
      <c r="H336" s="1917"/>
      <c r="I336" s="1917"/>
      <c r="J336" s="1917"/>
      <c r="K336" s="1917"/>
      <c r="L336" s="1917"/>
      <c r="M336" s="1917"/>
      <c r="N336" s="1917"/>
      <c r="O336" s="1917"/>
      <c r="P336" s="1917"/>
      <c r="Q336" s="1917"/>
    </row>
    <row r="337" spans="1:17" ht="14.25" customHeight="1">
      <c r="A337" s="1916"/>
      <c r="B337" s="1916"/>
      <c r="C337" s="1917"/>
      <c r="D337" s="1917"/>
      <c r="E337" s="1917"/>
      <c r="F337" s="1917"/>
      <c r="G337" s="1917"/>
      <c r="H337" s="1917"/>
      <c r="I337" s="1917"/>
      <c r="J337" s="1917"/>
      <c r="K337" s="1917"/>
      <c r="L337" s="1917"/>
      <c r="M337" s="1917"/>
      <c r="N337" s="1917"/>
      <c r="O337" s="1917"/>
      <c r="P337" s="1917"/>
      <c r="Q337" s="1917"/>
    </row>
    <row r="338" spans="1:17" ht="14.25" customHeight="1">
      <c r="A338" s="1916"/>
      <c r="B338" s="1916"/>
      <c r="C338" s="1917"/>
      <c r="D338" s="1917"/>
      <c r="E338" s="1917"/>
      <c r="F338" s="1917"/>
      <c r="G338" s="1917"/>
      <c r="H338" s="1917"/>
      <c r="I338" s="1917"/>
      <c r="J338" s="1917"/>
      <c r="K338" s="1917"/>
      <c r="L338" s="1917"/>
      <c r="M338" s="1917"/>
      <c r="N338" s="1917"/>
      <c r="O338" s="1917"/>
      <c r="P338" s="1917"/>
      <c r="Q338" s="1917"/>
    </row>
    <row r="339" spans="1:17" ht="14.25" customHeight="1">
      <c r="A339" s="1916"/>
      <c r="B339" s="1916"/>
      <c r="C339" s="1917"/>
      <c r="D339" s="1917"/>
      <c r="E339" s="1917"/>
      <c r="F339" s="1917"/>
      <c r="G339" s="1917"/>
      <c r="H339" s="1917"/>
      <c r="I339" s="1917"/>
      <c r="J339" s="1917"/>
      <c r="K339" s="1917"/>
      <c r="L339" s="1917"/>
      <c r="M339" s="1917"/>
      <c r="N339" s="1917"/>
      <c r="O339" s="1917"/>
      <c r="P339" s="1917"/>
      <c r="Q339" s="1917"/>
    </row>
    <row r="340" spans="1:17" ht="14.25" customHeight="1">
      <c r="A340" s="1916"/>
      <c r="B340" s="1916"/>
      <c r="C340" s="1917"/>
      <c r="D340" s="1917"/>
      <c r="E340" s="1917"/>
      <c r="F340" s="1917"/>
      <c r="G340" s="1917"/>
      <c r="H340" s="1917"/>
      <c r="I340" s="1917"/>
      <c r="J340" s="1917"/>
      <c r="K340" s="1917"/>
      <c r="L340" s="1917"/>
      <c r="M340" s="1917"/>
      <c r="N340" s="1917"/>
      <c r="O340" s="1917"/>
      <c r="P340" s="1917"/>
      <c r="Q340" s="1917"/>
    </row>
    <row r="341" spans="1:17" ht="14.25" customHeight="1">
      <c r="A341" s="1916"/>
      <c r="B341" s="1916"/>
      <c r="C341" s="1917"/>
      <c r="D341" s="1917"/>
      <c r="E341" s="1917"/>
      <c r="F341" s="1917"/>
      <c r="G341" s="1917"/>
      <c r="H341" s="1917"/>
      <c r="I341" s="1917"/>
      <c r="J341" s="1917"/>
      <c r="K341" s="1917"/>
      <c r="L341" s="1917"/>
      <c r="M341" s="1917"/>
      <c r="N341" s="1917"/>
      <c r="O341" s="1917"/>
      <c r="P341" s="1917"/>
      <c r="Q341" s="1917"/>
    </row>
    <row r="342" spans="1:17" ht="14.25" customHeight="1">
      <c r="A342" s="1916"/>
      <c r="B342" s="1916"/>
      <c r="C342" s="1917"/>
      <c r="D342" s="1917"/>
      <c r="E342" s="1917"/>
      <c r="F342" s="1917"/>
      <c r="G342" s="1917"/>
      <c r="H342" s="1917"/>
      <c r="I342" s="1917"/>
      <c r="J342" s="1917"/>
      <c r="K342" s="1917"/>
      <c r="L342" s="1917"/>
      <c r="M342" s="1917"/>
      <c r="N342" s="1917"/>
      <c r="O342" s="1917"/>
      <c r="P342" s="1917"/>
      <c r="Q342" s="1917"/>
    </row>
    <row r="343" spans="1:17" ht="14.25" customHeight="1">
      <c r="A343" s="1916"/>
      <c r="B343" s="1916"/>
      <c r="C343" s="1917"/>
      <c r="D343" s="1917"/>
      <c r="E343" s="1917"/>
      <c r="F343" s="1917"/>
      <c r="G343" s="1917"/>
      <c r="H343" s="1917"/>
      <c r="I343" s="1917"/>
      <c r="J343" s="1917"/>
      <c r="K343" s="1917"/>
      <c r="L343" s="1917"/>
      <c r="M343" s="1917"/>
      <c r="N343" s="1917"/>
      <c r="O343" s="1917"/>
      <c r="P343" s="1917"/>
      <c r="Q343" s="1917"/>
    </row>
    <row r="344" spans="1:17" ht="14.25" customHeight="1">
      <c r="A344" s="1916"/>
      <c r="B344" s="1916"/>
      <c r="C344" s="1917"/>
      <c r="D344" s="1917"/>
      <c r="E344" s="1917"/>
      <c r="F344" s="1917"/>
      <c r="G344" s="1917"/>
      <c r="H344" s="1917"/>
      <c r="I344" s="1917"/>
      <c r="J344" s="1917"/>
      <c r="K344" s="1917"/>
      <c r="L344" s="1917"/>
      <c r="M344" s="1917"/>
      <c r="N344" s="1917"/>
      <c r="O344" s="1917"/>
      <c r="P344" s="1917"/>
      <c r="Q344" s="1917"/>
    </row>
    <row r="345" spans="1:17" ht="14.25" customHeight="1">
      <c r="A345" s="1916"/>
      <c r="B345" s="1916"/>
      <c r="C345" s="1917"/>
      <c r="D345" s="1917"/>
      <c r="E345" s="1917"/>
      <c r="F345" s="1917"/>
      <c r="G345" s="1917"/>
      <c r="H345" s="1917"/>
      <c r="I345" s="1917"/>
      <c r="J345" s="1917"/>
      <c r="K345" s="1917"/>
      <c r="L345" s="1917"/>
      <c r="M345" s="1917"/>
      <c r="N345" s="1917"/>
      <c r="O345" s="1917"/>
      <c r="P345" s="1917"/>
      <c r="Q345" s="1917"/>
    </row>
    <row r="346" spans="1:17" ht="14.25" customHeight="1">
      <c r="A346" s="1916"/>
      <c r="B346" s="1916"/>
      <c r="C346" s="1917"/>
      <c r="D346" s="1917"/>
      <c r="E346" s="1917"/>
      <c r="F346" s="1917"/>
      <c r="G346" s="1917"/>
      <c r="H346" s="1917"/>
      <c r="I346" s="1917"/>
      <c r="J346" s="1917"/>
      <c r="K346" s="1917"/>
      <c r="L346" s="1917"/>
      <c r="M346" s="1917"/>
      <c r="N346" s="1917"/>
      <c r="O346" s="1917"/>
      <c r="P346" s="1917"/>
      <c r="Q346" s="1917"/>
    </row>
    <row r="347" spans="1:17" ht="14.25" customHeight="1">
      <c r="A347" s="1916"/>
      <c r="B347" s="1916"/>
      <c r="C347" s="1917"/>
      <c r="D347" s="1917"/>
      <c r="E347" s="1917"/>
      <c r="F347" s="1917"/>
      <c r="G347" s="1917"/>
      <c r="H347" s="1917"/>
      <c r="I347" s="1917"/>
      <c r="J347" s="1917"/>
      <c r="K347" s="1917"/>
      <c r="L347" s="1917"/>
      <c r="M347" s="1917"/>
      <c r="N347" s="1917"/>
      <c r="O347" s="1917"/>
      <c r="P347" s="1917"/>
      <c r="Q347" s="1917"/>
    </row>
    <row r="348" spans="1:17" ht="14.25" customHeight="1">
      <c r="A348" s="1916"/>
      <c r="B348" s="1916"/>
      <c r="C348" s="1917"/>
      <c r="D348" s="1917"/>
      <c r="E348" s="1917"/>
      <c r="F348" s="1917"/>
      <c r="G348" s="1917"/>
      <c r="H348" s="1917"/>
      <c r="I348" s="1917"/>
      <c r="J348" s="1917"/>
      <c r="K348" s="1917"/>
      <c r="L348" s="1917"/>
      <c r="M348" s="1917"/>
      <c r="N348" s="1917"/>
      <c r="O348" s="1917"/>
      <c r="P348" s="1917"/>
      <c r="Q348" s="1917"/>
    </row>
    <row r="349" spans="1:17" ht="14.25" customHeight="1">
      <c r="A349" s="1916"/>
      <c r="B349" s="1916"/>
      <c r="C349" s="1917"/>
      <c r="D349" s="1917"/>
      <c r="E349" s="1917"/>
      <c r="F349" s="1917"/>
      <c r="G349" s="1917"/>
      <c r="H349" s="1917"/>
      <c r="I349" s="1917"/>
      <c r="J349" s="1917"/>
      <c r="K349" s="1917"/>
      <c r="L349" s="1917"/>
      <c r="M349" s="1917"/>
      <c r="N349" s="1917"/>
      <c r="O349" s="1917"/>
      <c r="P349" s="1917"/>
      <c r="Q349" s="1917"/>
    </row>
    <row r="350" spans="1:17" ht="14.25" customHeight="1">
      <c r="A350" s="1916"/>
      <c r="B350" s="1916"/>
      <c r="C350" s="1917"/>
      <c r="D350" s="1917"/>
      <c r="E350" s="1917"/>
      <c r="F350" s="1917"/>
      <c r="G350" s="1917"/>
      <c r="H350" s="1917"/>
      <c r="I350" s="1917"/>
      <c r="J350" s="1917"/>
      <c r="K350" s="1917"/>
      <c r="L350" s="1917"/>
      <c r="M350" s="1917"/>
      <c r="N350" s="1917"/>
      <c r="O350" s="1917"/>
      <c r="P350" s="1917"/>
      <c r="Q350" s="1917"/>
    </row>
    <row r="351" spans="1:17" ht="14.25" customHeight="1">
      <c r="A351" s="1916"/>
      <c r="B351" s="1916"/>
      <c r="C351" s="1917"/>
      <c r="D351" s="1917"/>
      <c r="E351" s="1917"/>
      <c r="F351" s="1917"/>
      <c r="G351" s="1917"/>
      <c r="H351" s="1917"/>
      <c r="I351" s="1917"/>
      <c r="J351" s="1917"/>
      <c r="K351" s="1917"/>
      <c r="L351" s="1917"/>
      <c r="M351" s="1917"/>
      <c r="N351" s="1917"/>
      <c r="O351" s="1917"/>
      <c r="P351" s="1917"/>
      <c r="Q351" s="1917"/>
    </row>
    <row r="352" spans="1:17" ht="14.25" customHeight="1">
      <c r="A352" s="1916"/>
      <c r="B352" s="1916"/>
      <c r="C352" s="1917"/>
      <c r="D352" s="1917"/>
      <c r="E352" s="1917"/>
      <c r="F352" s="1917"/>
      <c r="G352" s="1917"/>
      <c r="H352" s="1917"/>
      <c r="I352" s="1917"/>
      <c r="J352" s="1917"/>
      <c r="K352" s="1917"/>
      <c r="L352" s="1917"/>
      <c r="M352" s="1917"/>
      <c r="N352" s="1917"/>
      <c r="O352" s="1917"/>
      <c r="P352" s="1917"/>
      <c r="Q352" s="1917"/>
    </row>
    <row r="353" spans="1:17" ht="14.25" customHeight="1">
      <c r="A353" s="1916"/>
      <c r="B353" s="1916"/>
      <c r="C353" s="1917"/>
      <c r="D353" s="1917"/>
      <c r="E353" s="1917"/>
      <c r="F353" s="1917"/>
      <c r="G353" s="1917"/>
      <c r="H353" s="1917"/>
      <c r="I353" s="1917"/>
      <c r="J353" s="1917"/>
      <c r="K353" s="1917"/>
      <c r="L353" s="1917"/>
      <c r="M353" s="1917"/>
      <c r="N353" s="1917"/>
      <c r="O353" s="1917"/>
      <c r="P353" s="1917"/>
      <c r="Q353" s="1917"/>
    </row>
    <row r="354" spans="1:17" ht="14.25" customHeight="1">
      <c r="A354" s="1916"/>
      <c r="B354" s="1916"/>
      <c r="C354" s="1917"/>
      <c r="D354" s="1917"/>
      <c r="E354" s="1917"/>
      <c r="F354" s="1917"/>
      <c r="G354" s="1917"/>
      <c r="H354" s="1917"/>
      <c r="I354" s="1917"/>
      <c r="J354" s="1917"/>
      <c r="K354" s="1917"/>
      <c r="L354" s="1917"/>
      <c r="M354" s="1917"/>
      <c r="N354" s="1917"/>
      <c r="O354" s="1917"/>
      <c r="P354" s="1917"/>
      <c r="Q354" s="1917"/>
    </row>
    <row r="355" spans="1:17" ht="14.25" customHeight="1">
      <c r="A355" s="1916"/>
      <c r="B355" s="1916"/>
      <c r="C355" s="1917"/>
      <c r="D355" s="1917"/>
      <c r="E355" s="1917"/>
      <c r="F355" s="1917"/>
      <c r="G355" s="1917"/>
      <c r="H355" s="1917"/>
      <c r="I355" s="1917"/>
      <c r="J355" s="1917"/>
      <c r="K355" s="1917"/>
      <c r="L355" s="1917"/>
      <c r="M355" s="1917"/>
      <c r="N355" s="1917"/>
      <c r="O355" s="1917"/>
      <c r="P355" s="1917"/>
      <c r="Q355" s="1917"/>
    </row>
    <row r="356" spans="1:17" ht="14.25" customHeight="1">
      <c r="A356" s="1916"/>
      <c r="B356" s="1916"/>
      <c r="C356" s="1917"/>
      <c r="D356" s="1917"/>
      <c r="E356" s="1917"/>
      <c r="F356" s="1917"/>
      <c r="G356" s="1917"/>
      <c r="H356" s="1917"/>
      <c r="I356" s="1917"/>
      <c r="J356" s="1917"/>
      <c r="K356" s="1917"/>
      <c r="L356" s="1917"/>
      <c r="M356" s="1917"/>
      <c r="N356" s="1917"/>
      <c r="O356" s="1917"/>
      <c r="P356" s="1917"/>
      <c r="Q356" s="1917"/>
    </row>
    <row r="357" spans="1:17" ht="14.25" customHeight="1">
      <c r="A357" s="1916"/>
      <c r="B357" s="1916"/>
      <c r="C357" s="1917"/>
      <c r="D357" s="1917"/>
      <c r="E357" s="1917"/>
      <c r="F357" s="1917"/>
      <c r="G357" s="1917"/>
      <c r="H357" s="1917"/>
      <c r="I357" s="1917"/>
      <c r="J357" s="1917"/>
      <c r="K357" s="1917"/>
      <c r="L357" s="1917"/>
      <c r="M357" s="1917"/>
      <c r="N357" s="1917"/>
      <c r="O357" s="1917"/>
      <c r="P357" s="1917"/>
      <c r="Q357" s="1917"/>
    </row>
    <row r="358" spans="1:17" ht="14.25" customHeight="1">
      <c r="A358" s="1916"/>
      <c r="B358" s="1916"/>
      <c r="C358" s="1917"/>
      <c r="D358" s="1917"/>
      <c r="E358" s="1917"/>
      <c r="F358" s="1917"/>
      <c r="G358" s="1917"/>
      <c r="H358" s="1917"/>
      <c r="I358" s="1917"/>
      <c r="J358" s="1917"/>
      <c r="K358" s="1917"/>
      <c r="L358" s="1917"/>
      <c r="M358" s="1917"/>
      <c r="N358" s="1917"/>
      <c r="O358" s="1917"/>
      <c r="P358" s="1917"/>
      <c r="Q358" s="1917"/>
    </row>
    <row r="359" spans="1:17" ht="14.25" customHeight="1">
      <c r="A359" s="1916"/>
      <c r="B359" s="1916"/>
      <c r="C359" s="1917"/>
      <c r="D359" s="1917"/>
      <c r="E359" s="1917"/>
      <c r="F359" s="1917"/>
      <c r="G359" s="1917"/>
      <c r="H359" s="1917"/>
      <c r="I359" s="1917"/>
      <c r="J359" s="1917"/>
      <c r="K359" s="1917"/>
      <c r="L359" s="1917"/>
      <c r="M359" s="1917"/>
      <c r="N359" s="1917"/>
      <c r="O359" s="1917"/>
      <c r="P359" s="1917"/>
      <c r="Q359" s="1917"/>
    </row>
    <row r="360" spans="1:17" ht="14.25" customHeight="1">
      <c r="A360" s="1916"/>
      <c r="B360" s="1916"/>
      <c r="C360" s="1917"/>
      <c r="D360" s="1917"/>
      <c r="E360" s="1917"/>
      <c r="F360" s="1917"/>
      <c r="G360" s="1917"/>
      <c r="H360" s="1917"/>
      <c r="I360" s="1917"/>
      <c r="J360" s="1917"/>
      <c r="K360" s="1917"/>
      <c r="L360" s="1917"/>
      <c r="M360" s="1917"/>
      <c r="N360" s="1917"/>
      <c r="O360" s="1917"/>
      <c r="P360" s="1917"/>
      <c r="Q360" s="1917"/>
    </row>
    <row r="361" spans="1:17" ht="14.25" customHeight="1">
      <c r="A361" s="1916"/>
      <c r="B361" s="1916"/>
      <c r="C361" s="1917"/>
      <c r="D361" s="1917"/>
      <c r="E361" s="1917"/>
      <c r="F361" s="1917"/>
      <c r="G361" s="1917"/>
      <c r="H361" s="1917"/>
      <c r="I361" s="1917"/>
      <c r="J361" s="1917"/>
      <c r="K361" s="1917"/>
      <c r="L361" s="1917"/>
      <c r="M361" s="1917"/>
      <c r="N361" s="1917"/>
      <c r="O361" s="1917"/>
      <c r="P361" s="1917"/>
      <c r="Q361" s="1917"/>
    </row>
    <row r="362" spans="1:17" ht="14.25" customHeight="1">
      <c r="A362" s="1916"/>
      <c r="B362" s="1916"/>
      <c r="C362" s="1917"/>
      <c r="D362" s="1917"/>
      <c r="E362" s="1917"/>
      <c r="F362" s="1917"/>
      <c r="G362" s="1917"/>
      <c r="H362" s="1917"/>
      <c r="I362" s="1917"/>
      <c r="J362" s="1917"/>
      <c r="K362" s="1917"/>
      <c r="L362" s="1917"/>
      <c r="M362" s="1917"/>
      <c r="N362" s="1917"/>
      <c r="O362" s="1917"/>
      <c r="P362" s="1917"/>
      <c r="Q362" s="1917"/>
    </row>
    <row r="363" spans="1:17" ht="14.25" customHeight="1">
      <c r="A363" s="1916"/>
      <c r="B363" s="1916"/>
      <c r="C363" s="1917"/>
      <c r="D363" s="1917"/>
      <c r="E363" s="1917"/>
      <c r="F363" s="1917"/>
      <c r="G363" s="1917"/>
      <c r="H363" s="1917"/>
      <c r="I363" s="1917"/>
      <c r="J363" s="1917"/>
      <c r="K363" s="1917"/>
      <c r="L363" s="1917"/>
      <c r="M363" s="1917"/>
      <c r="N363" s="1917"/>
      <c r="O363" s="1917"/>
      <c r="P363" s="1917"/>
      <c r="Q363" s="1917"/>
    </row>
    <row r="364" spans="1:17" ht="14.25" customHeight="1">
      <c r="A364" s="1916"/>
      <c r="B364" s="1916"/>
      <c r="C364" s="1917"/>
      <c r="D364" s="1917"/>
      <c r="E364" s="1917"/>
      <c r="F364" s="1917"/>
      <c r="G364" s="1917"/>
      <c r="H364" s="1917"/>
      <c r="I364" s="1917"/>
      <c r="J364" s="1917"/>
      <c r="K364" s="1917"/>
      <c r="L364" s="1917"/>
      <c r="M364" s="1917"/>
      <c r="N364" s="1917"/>
      <c r="O364" s="1917"/>
      <c r="P364" s="1917"/>
      <c r="Q364" s="1917"/>
    </row>
    <row r="365" spans="1:17" ht="14.25" customHeight="1">
      <c r="A365" s="1916"/>
      <c r="B365" s="1916"/>
      <c r="C365" s="1917"/>
      <c r="D365" s="1917"/>
      <c r="E365" s="1917"/>
      <c r="F365" s="1917"/>
      <c r="G365" s="1917"/>
      <c r="H365" s="1917"/>
      <c r="I365" s="1917"/>
      <c r="J365" s="1917"/>
      <c r="K365" s="1917"/>
      <c r="L365" s="1917"/>
      <c r="M365" s="1917"/>
      <c r="N365" s="1917"/>
      <c r="O365" s="1917"/>
      <c r="P365" s="1917"/>
      <c r="Q365" s="1917"/>
    </row>
    <row r="366" spans="1:17" ht="14.25" customHeight="1">
      <c r="A366" s="1916"/>
      <c r="B366" s="1916"/>
      <c r="C366" s="1917"/>
      <c r="D366" s="1917"/>
      <c r="E366" s="1917"/>
      <c r="F366" s="1917"/>
      <c r="G366" s="1917"/>
      <c r="H366" s="1917"/>
      <c r="I366" s="1917"/>
      <c r="J366" s="1917"/>
      <c r="K366" s="1917"/>
      <c r="L366" s="1917"/>
      <c r="M366" s="1917"/>
      <c r="N366" s="1917"/>
      <c r="O366" s="1917"/>
      <c r="P366" s="1917"/>
      <c r="Q366" s="1917"/>
    </row>
    <row r="367" spans="1:17" ht="14.25" customHeight="1">
      <c r="A367" s="1916"/>
      <c r="B367" s="1916"/>
      <c r="C367" s="1917"/>
      <c r="D367" s="1917"/>
      <c r="E367" s="1917"/>
      <c r="F367" s="1917"/>
      <c r="G367" s="1917"/>
      <c r="H367" s="1917"/>
      <c r="I367" s="1917"/>
      <c r="J367" s="1917"/>
      <c r="K367" s="1917"/>
      <c r="L367" s="1917"/>
      <c r="M367" s="1917"/>
      <c r="N367" s="1917"/>
      <c r="O367" s="1917"/>
      <c r="P367" s="1917"/>
      <c r="Q367" s="1917"/>
    </row>
    <row r="368" spans="1:17" ht="14.25" customHeight="1">
      <c r="A368" s="1916"/>
      <c r="B368" s="1916"/>
      <c r="C368" s="1917"/>
      <c r="D368" s="1917"/>
      <c r="E368" s="1917"/>
      <c r="F368" s="1917"/>
      <c r="G368" s="1917"/>
      <c r="H368" s="1917"/>
      <c r="I368" s="1917"/>
      <c r="J368" s="1917"/>
      <c r="K368" s="1917"/>
      <c r="L368" s="1917"/>
      <c r="M368" s="1917"/>
      <c r="N368" s="1917"/>
      <c r="O368" s="1917"/>
      <c r="P368" s="1917"/>
      <c r="Q368" s="1917"/>
    </row>
    <row r="369" spans="1:17" ht="14.25" customHeight="1">
      <c r="A369" s="1916"/>
      <c r="B369" s="1916"/>
      <c r="C369" s="1917"/>
      <c r="D369" s="1917"/>
      <c r="E369" s="1917"/>
      <c r="F369" s="1917"/>
      <c r="G369" s="1917"/>
      <c r="H369" s="1917"/>
      <c r="I369" s="1917"/>
      <c r="J369" s="1917"/>
      <c r="K369" s="1917"/>
      <c r="L369" s="1917"/>
      <c r="M369" s="1917"/>
      <c r="N369" s="1917"/>
      <c r="O369" s="1917"/>
      <c r="P369" s="1917"/>
      <c r="Q369" s="1917"/>
    </row>
    <row r="370" spans="1:17" ht="14.25" customHeight="1">
      <c r="A370" s="1916"/>
      <c r="B370" s="1916"/>
      <c r="C370" s="1917"/>
      <c r="D370" s="1917"/>
      <c r="E370" s="1917"/>
      <c r="F370" s="1917"/>
      <c r="G370" s="1917"/>
      <c r="H370" s="1917"/>
      <c r="I370" s="1917"/>
      <c r="J370" s="1917"/>
      <c r="K370" s="1917"/>
      <c r="L370" s="1917"/>
      <c r="M370" s="1917"/>
      <c r="N370" s="1917"/>
      <c r="O370" s="1917"/>
      <c r="P370" s="1917"/>
      <c r="Q370" s="1917"/>
    </row>
    <row r="371" spans="1:17" ht="14.25" customHeight="1">
      <c r="A371" s="1916"/>
      <c r="B371" s="1916"/>
      <c r="C371" s="1917"/>
      <c r="D371" s="1917"/>
      <c r="E371" s="1917"/>
      <c r="F371" s="1917"/>
      <c r="G371" s="1917"/>
      <c r="H371" s="1917"/>
      <c r="I371" s="1917"/>
      <c r="J371" s="1917"/>
      <c r="K371" s="1917"/>
      <c r="L371" s="1917"/>
      <c r="M371" s="1917"/>
      <c r="N371" s="1917"/>
      <c r="O371" s="1917"/>
      <c r="P371" s="1917"/>
      <c r="Q371" s="1917"/>
    </row>
    <row r="372" spans="1:17" ht="14.25" customHeight="1">
      <c r="A372" s="1916"/>
      <c r="B372" s="1916"/>
      <c r="C372" s="1917"/>
      <c r="D372" s="1917"/>
      <c r="E372" s="1917"/>
      <c r="F372" s="1917"/>
      <c r="G372" s="1917"/>
      <c r="H372" s="1917"/>
      <c r="I372" s="1917"/>
      <c r="J372" s="1917"/>
      <c r="K372" s="1917"/>
      <c r="L372" s="1917"/>
      <c r="M372" s="1917"/>
      <c r="N372" s="1917"/>
      <c r="O372" s="1917"/>
      <c r="P372" s="1917"/>
      <c r="Q372" s="1917"/>
    </row>
    <row r="373" spans="1:17" ht="14.25" customHeight="1">
      <c r="A373" s="1916"/>
      <c r="B373" s="1916"/>
      <c r="C373" s="1917"/>
      <c r="D373" s="1917"/>
      <c r="E373" s="1917"/>
      <c r="F373" s="1917"/>
      <c r="G373" s="1917"/>
      <c r="H373" s="1917"/>
      <c r="I373" s="1917"/>
      <c r="J373" s="1917"/>
      <c r="K373" s="1917"/>
      <c r="L373" s="1917"/>
      <c r="M373" s="1917"/>
      <c r="N373" s="1917"/>
      <c r="O373" s="1917"/>
      <c r="P373" s="1917"/>
      <c r="Q373" s="1917"/>
    </row>
    <row r="374" spans="1:17" ht="14.25" customHeight="1">
      <c r="A374" s="1916"/>
      <c r="B374" s="1916"/>
      <c r="C374" s="1917"/>
      <c r="D374" s="1917"/>
      <c r="E374" s="1917"/>
      <c r="F374" s="1917"/>
      <c r="G374" s="1917"/>
      <c r="H374" s="1917"/>
      <c r="I374" s="1917"/>
      <c r="J374" s="1917"/>
      <c r="K374" s="1917"/>
      <c r="L374" s="1917"/>
      <c r="M374" s="1917"/>
      <c r="N374" s="1917"/>
      <c r="O374" s="1917"/>
      <c r="P374" s="1917"/>
      <c r="Q374" s="1917"/>
    </row>
    <row r="375" spans="1:17" ht="14.25" customHeight="1">
      <c r="A375" s="1916"/>
      <c r="B375" s="1916"/>
      <c r="C375" s="1917"/>
      <c r="D375" s="1917"/>
      <c r="E375" s="1917"/>
      <c r="F375" s="1917"/>
      <c r="G375" s="1917"/>
      <c r="H375" s="1917"/>
      <c r="I375" s="1917"/>
      <c r="J375" s="1917"/>
      <c r="K375" s="1917"/>
      <c r="L375" s="1917"/>
      <c r="M375" s="1917"/>
      <c r="N375" s="1917"/>
      <c r="O375" s="1917"/>
      <c r="P375" s="1917"/>
      <c r="Q375" s="1917"/>
    </row>
    <row r="376" spans="1:17" ht="14.25" customHeight="1">
      <c r="A376" s="1916"/>
      <c r="B376" s="1916"/>
      <c r="C376" s="1917"/>
      <c r="D376" s="1917"/>
      <c r="E376" s="1917"/>
      <c r="F376" s="1917"/>
      <c r="G376" s="1917"/>
      <c r="H376" s="1917"/>
      <c r="I376" s="1917"/>
      <c r="J376" s="1917"/>
      <c r="K376" s="1917"/>
      <c r="L376" s="1917"/>
      <c r="M376" s="1917"/>
      <c r="N376" s="1917"/>
      <c r="O376" s="1917"/>
      <c r="P376" s="1917"/>
      <c r="Q376" s="1917"/>
    </row>
    <row r="377" spans="1:17" ht="14.25" customHeight="1">
      <c r="A377" s="1916"/>
      <c r="B377" s="1916"/>
      <c r="C377" s="1917"/>
      <c r="D377" s="1917"/>
      <c r="E377" s="1917"/>
      <c r="F377" s="1917"/>
      <c r="G377" s="1917"/>
      <c r="H377" s="1917"/>
      <c r="I377" s="1917"/>
      <c r="J377" s="1917"/>
      <c r="K377" s="1917"/>
      <c r="L377" s="1917"/>
      <c r="M377" s="1917"/>
      <c r="N377" s="1917"/>
      <c r="O377" s="1917"/>
      <c r="P377" s="1917"/>
      <c r="Q377" s="1917"/>
    </row>
    <row r="378" spans="1:17" ht="14.25" customHeight="1">
      <c r="A378" s="1916"/>
      <c r="B378" s="1916"/>
      <c r="C378" s="1917"/>
      <c r="D378" s="1917"/>
      <c r="E378" s="1917"/>
      <c r="F378" s="1917"/>
      <c r="G378" s="1917"/>
      <c r="H378" s="1917"/>
      <c r="I378" s="1917"/>
      <c r="J378" s="1917"/>
      <c r="K378" s="1917"/>
      <c r="L378" s="1917"/>
      <c r="M378" s="1917"/>
      <c r="N378" s="1917"/>
      <c r="O378" s="1917"/>
      <c r="P378" s="1917"/>
      <c r="Q378" s="1917"/>
    </row>
    <row r="379" spans="1:17" ht="14.25" customHeight="1">
      <c r="A379" s="1916"/>
      <c r="B379" s="1916"/>
      <c r="C379" s="1917"/>
      <c r="D379" s="1917"/>
      <c r="E379" s="1917"/>
      <c r="F379" s="1917"/>
      <c r="G379" s="1917"/>
      <c r="H379" s="1917"/>
      <c r="I379" s="1917"/>
      <c r="J379" s="1917"/>
      <c r="K379" s="1917"/>
      <c r="L379" s="1917"/>
      <c r="M379" s="1917"/>
      <c r="N379" s="1917"/>
      <c r="O379" s="1917"/>
      <c r="P379" s="1917"/>
      <c r="Q379" s="1917"/>
    </row>
    <row r="380" spans="1:17" ht="14.25" customHeight="1">
      <c r="A380" s="1916"/>
      <c r="B380" s="1916"/>
      <c r="C380" s="1917"/>
      <c r="D380" s="1917"/>
      <c r="E380" s="1917"/>
      <c r="F380" s="1917"/>
      <c r="G380" s="1917"/>
      <c r="H380" s="1917"/>
      <c r="I380" s="1917"/>
      <c r="J380" s="1917"/>
      <c r="K380" s="1917"/>
      <c r="L380" s="1917"/>
      <c r="M380" s="1917"/>
      <c r="N380" s="1917"/>
      <c r="O380" s="1917"/>
      <c r="P380" s="1917"/>
      <c r="Q380" s="1917"/>
    </row>
    <row r="381" spans="1:17" ht="14.25" customHeight="1">
      <c r="A381" s="1916"/>
      <c r="B381" s="1916"/>
      <c r="C381" s="1917"/>
      <c r="D381" s="1917"/>
      <c r="E381" s="1917"/>
      <c r="F381" s="1917"/>
      <c r="G381" s="1917"/>
      <c r="H381" s="1917"/>
      <c r="I381" s="1917"/>
      <c r="J381" s="1917"/>
      <c r="K381" s="1917"/>
      <c r="L381" s="1917"/>
      <c r="M381" s="1917"/>
      <c r="N381" s="1917"/>
      <c r="O381" s="1917"/>
      <c r="P381" s="1917"/>
      <c r="Q381" s="1917"/>
    </row>
    <row r="382" spans="1:17" ht="14.25" customHeight="1">
      <c r="A382" s="1916"/>
      <c r="B382" s="1916"/>
      <c r="C382" s="1917"/>
      <c r="D382" s="1917"/>
      <c r="E382" s="1917"/>
      <c r="F382" s="1917"/>
      <c r="G382" s="1917"/>
      <c r="H382" s="1917"/>
      <c r="I382" s="1917"/>
      <c r="J382" s="1917"/>
      <c r="K382" s="1917"/>
      <c r="L382" s="1917"/>
      <c r="M382" s="1917"/>
      <c r="N382" s="1917"/>
      <c r="O382" s="1917"/>
      <c r="P382" s="1917"/>
      <c r="Q382" s="1917"/>
    </row>
    <row r="383" spans="1:17" ht="14.25" customHeight="1">
      <c r="A383" s="1916"/>
      <c r="B383" s="1916"/>
      <c r="C383" s="1917"/>
      <c r="D383" s="1917"/>
      <c r="E383" s="1917"/>
      <c r="F383" s="1917"/>
      <c r="G383" s="1917"/>
      <c r="H383" s="1917"/>
      <c r="I383" s="1917"/>
      <c r="J383" s="1917"/>
      <c r="K383" s="1917"/>
      <c r="L383" s="1917"/>
      <c r="M383" s="1917"/>
      <c r="N383" s="1917"/>
      <c r="O383" s="1917"/>
      <c r="P383" s="1917"/>
      <c r="Q383" s="1917"/>
    </row>
    <row r="384" spans="1:17" ht="14.25" customHeight="1">
      <c r="A384" s="1916"/>
      <c r="B384" s="1916"/>
      <c r="C384" s="1917"/>
      <c r="D384" s="1917"/>
      <c r="E384" s="1917"/>
      <c r="F384" s="1917"/>
      <c r="G384" s="1917"/>
      <c r="H384" s="1917"/>
      <c r="I384" s="1917"/>
      <c r="J384" s="1917"/>
      <c r="K384" s="1917"/>
      <c r="L384" s="1917"/>
      <c r="M384" s="1917"/>
      <c r="N384" s="1917"/>
      <c r="O384" s="1917"/>
      <c r="P384" s="1917"/>
      <c r="Q384" s="1917"/>
    </row>
    <row r="385" spans="1:17" ht="14.25" customHeight="1">
      <c r="A385" s="1916"/>
      <c r="B385" s="1916"/>
      <c r="C385" s="1917"/>
      <c r="D385" s="1917"/>
      <c r="E385" s="1917"/>
      <c r="F385" s="1917"/>
      <c r="G385" s="1917"/>
      <c r="H385" s="1917"/>
      <c r="I385" s="1917"/>
      <c r="J385" s="1917"/>
      <c r="K385" s="1917"/>
      <c r="L385" s="1917"/>
      <c r="M385" s="1917"/>
      <c r="N385" s="1917"/>
      <c r="O385" s="1917"/>
      <c r="P385" s="1917"/>
      <c r="Q385" s="1917"/>
    </row>
    <row r="386" spans="1:17" ht="14.25" customHeight="1">
      <c r="A386" s="1916"/>
      <c r="B386" s="1916"/>
      <c r="C386" s="1917"/>
      <c r="D386" s="1917"/>
      <c r="E386" s="1917"/>
      <c r="F386" s="1917"/>
      <c r="G386" s="1917"/>
      <c r="H386" s="1917"/>
      <c r="I386" s="1917"/>
      <c r="J386" s="1917"/>
      <c r="K386" s="1917"/>
      <c r="L386" s="1917"/>
      <c r="M386" s="1917"/>
      <c r="N386" s="1917"/>
      <c r="O386" s="1917"/>
      <c r="P386" s="1917"/>
      <c r="Q386" s="1917"/>
    </row>
    <row r="387" spans="1:17" ht="14.25" customHeight="1">
      <c r="A387" s="1916"/>
      <c r="B387" s="1916"/>
      <c r="C387" s="1917"/>
      <c r="D387" s="1917"/>
      <c r="E387" s="1917"/>
      <c r="F387" s="1917"/>
      <c r="G387" s="1917"/>
      <c r="H387" s="1917"/>
      <c r="I387" s="1917"/>
      <c r="J387" s="1917"/>
      <c r="K387" s="1917"/>
      <c r="L387" s="1917"/>
      <c r="M387" s="1917"/>
      <c r="N387" s="1917"/>
      <c r="O387" s="1917"/>
      <c r="P387" s="1917"/>
      <c r="Q387" s="1917"/>
    </row>
    <row r="388" spans="1:17" ht="14.25" customHeight="1">
      <c r="A388" s="1916"/>
      <c r="B388" s="1916"/>
      <c r="C388" s="1917"/>
      <c r="D388" s="1917"/>
      <c r="E388" s="1917"/>
      <c r="F388" s="1917"/>
      <c r="G388" s="1917"/>
      <c r="H388" s="1917"/>
      <c r="I388" s="1917"/>
      <c r="J388" s="1917"/>
      <c r="K388" s="1917"/>
      <c r="L388" s="1917"/>
      <c r="M388" s="1917"/>
      <c r="N388" s="1917"/>
      <c r="O388" s="1917"/>
      <c r="P388" s="1917"/>
      <c r="Q388" s="1917"/>
    </row>
    <row r="389" spans="1:17" ht="14.25" customHeight="1">
      <c r="A389" s="1916"/>
      <c r="B389" s="1916"/>
      <c r="C389" s="1917"/>
      <c r="D389" s="1917"/>
      <c r="E389" s="1917"/>
      <c r="F389" s="1917"/>
      <c r="G389" s="1917"/>
      <c r="H389" s="1917"/>
      <c r="I389" s="1917"/>
      <c r="J389" s="1917"/>
      <c r="K389" s="1917"/>
      <c r="L389" s="1917"/>
      <c r="M389" s="1917"/>
      <c r="N389" s="1917"/>
      <c r="O389" s="1917"/>
      <c r="P389" s="1917"/>
      <c r="Q389" s="1917"/>
    </row>
    <row r="390" spans="1:17" ht="14.25" customHeight="1">
      <c r="A390" s="1916"/>
      <c r="B390" s="1916"/>
      <c r="C390" s="1917"/>
      <c r="D390" s="1917"/>
      <c r="E390" s="1917"/>
      <c r="F390" s="1917"/>
      <c r="G390" s="1917"/>
      <c r="H390" s="1917"/>
      <c r="I390" s="1917"/>
      <c r="J390" s="1917"/>
      <c r="K390" s="1917"/>
      <c r="L390" s="1917"/>
      <c r="M390" s="1917"/>
      <c r="N390" s="1917"/>
      <c r="O390" s="1917"/>
      <c r="P390" s="1917"/>
      <c r="Q390" s="1917"/>
    </row>
    <row r="391" spans="1:17" ht="14.25" customHeight="1">
      <c r="A391" s="1916"/>
      <c r="B391" s="1916"/>
      <c r="C391" s="1917"/>
      <c r="D391" s="1917"/>
      <c r="E391" s="1917"/>
      <c r="F391" s="1917"/>
      <c r="G391" s="1917"/>
      <c r="H391" s="1917"/>
      <c r="I391" s="1917"/>
      <c r="J391" s="1917"/>
      <c r="K391" s="1917"/>
      <c r="L391" s="1917"/>
      <c r="M391" s="1917"/>
      <c r="N391" s="1917"/>
      <c r="O391" s="1917"/>
      <c r="P391" s="1917"/>
      <c r="Q391" s="1917"/>
    </row>
    <row r="392" spans="1:17" ht="14.25" customHeight="1">
      <c r="A392" s="1916"/>
      <c r="B392" s="1916"/>
      <c r="C392" s="1917"/>
      <c r="D392" s="1917"/>
      <c r="E392" s="1917"/>
      <c r="F392" s="1917"/>
      <c r="G392" s="1917"/>
      <c r="H392" s="1917"/>
      <c r="I392" s="1917"/>
      <c r="J392" s="1917"/>
      <c r="K392" s="1917"/>
      <c r="L392" s="1917"/>
      <c r="M392" s="1917"/>
      <c r="N392" s="1917"/>
      <c r="O392" s="1917"/>
      <c r="P392" s="1917"/>
      <c r="Q392" s="1917"/>
    </row>
    <row r="393" spans="1:17" ht="14.25" customHeight="1">
      <c r="A393" s="1916"/>
      <c r="B393" s="1916"/>
      <c r="C393" s="1917"/>
      <c r="D393" s="1917"/>
      <c r="E393" s="1917"/>
      <c r="F393" s="1917"/>
      <c r="G393" s="1917"/>
      <c r="H393" s="1917"/>
      <c r="I393" s="1917"/>
      <c r="J393" s="1917"/>
      <c r="K393" s="1917"/>
      <c r="L393" s="1917"/>
      <c r="M393" s="1917"/>
      <c r="N393" s="1917"/>
      <c r="O393" s="1917"/>
      <c r="P393" s="1917"/>
      <c r="Q393" s="1917"/>
    </row>
    <row r="394" spans="1:17" ht="14.25" customHeight="1">
      <c r="A394" s="1916"/>
      <c r="B394" s="1916"/>
      <c r="C394" s="1917"/>
      <c r="D394" s="1917"/>
      <c r="E394" s="1917"/>
      <c r="F394" s="1917"/>
      <c r="G394" s="1917"/>
      <c r="H394" s="1917"/>
      <c r="I394" s="1917"/>
      <c r="J394" s="1917"/>
      <c r="K394" s="1917"/>
      <c r="L394" s="1917"/>
      <c r="M394" s="1917"/>
      <c r="N394" s="1917"/>
      <c r="O394" s="1917"/>
      <c r="P394" s="1917"/>
      <c r="Q394" s="1917"/>
    </row>
    <row r="395" spans="1:17" ht="14.25" customHeight="1">
      <c r="A395" s="1916"/>
      <c r="B395" s="1916"/>
      <c r="C395" s="1917"/>
      <c r="D395" s="1917"/>
      <c r="E395" s="1917"/>
      <c r="F395" s="1917"/>
      <c r="G395" s="1917"/>
      <c r="H395" s="1917"/>
      <c r="I395" s="1917"/>
      <c r="J395" s="1917"/>
      <c r="K395" s="1917"/>
      <c r="L395" s="1917"/>
      <c r="M395" s="1917"/>
      <c r="N395" s="1917"/>
      <c r="O395" s="1917"/>
      <c r="P395" s="1917"/>
      <c r="Q395" s="1917"/>
    </row>
    <row r="396" spans="1:17" ht="14.25" customHeight="1">
      <c r="A396" s="1916"/>
      <c r="B396" s="1916"/>
      <c r="C396" s="1917"/>
      <c r="D396" s="1917"/>
      <c r="E396" s="1917"/>
      <c r="F396" s="1917"/>
      <c r="G396" s="1917"/>
      <c r="H396" s="1917"/>
      <c r="I396" s="1917"/>
      <c r="J396" s="1917"/>
      <c r="K396" s="1917"/>
      <c r="L396" s="1917"/>
      <c r="M396" s="1917"/>
      <c r="N396" s="1917"/>
      <c r="O396" s="1917"/>
      <c r="P396" s="1917"/>
      <c r="Q396" s="1917"/>
    </row>
    <row r="397" spans="1:17" ht="14.25" customHeight="1">
      <c r="A397" s="1916"/>
      <c r="B397" s="1916"/>
      <c r="C397" s="1917"/>
      <c r="D397" s="1917"/>
      <c r="E397" s="1917"/>
      <c r="F397" s="1917"/>
      <c r="G397" s="1917"/>
      <c r="H397" s="1917"/>
      <c r="I397" s="1917"/>
      <c r="J397" s="1917"/>
      <c r="K397" s="1917"/>
      <c r="L397" s="1917"/>
      <c r="M397" s="1917"/>
      <c r="N397" s="1917"/>
      <c r="O397" s="1917"/>
      <c r="P397" s="1917"/>
      <c r="Q397" s="1917"/>
    </row>
    <row r="398" spans="1:17" ht="14.25" customHeight="1">
      <c r="A398" s="1916"/>
      <c r="B398" s="1916"/>
      <c r="C398" s="1917"/>
      <c r="D398" s="1917"/>
      <c r="E398" s="1917"/>
      <c r="F398" s="1917"/>
      <c r="G398" s="1917"/>
      <c r="H398" s="1917"/>
      <c r="I398" s="1917"/>
      <c r="J398" s="1917"/>
      <c r="K398" s="1917"/>
      <c r="L398" s="1917"/>
      <c r="M398" s="1917"/>
      <c r="N398" s="1917"/>
      <c r="O398" s="1917"/>
      <c r="P398" s="1917"/>
      <c r="Q398" s="1917"/>
    </row>
    <row r="399" spans="1:17" ht="14.25" customHeight="1">
      <c r="A399" s="1916"/>
      <c r="B399" s="1916"/>
      <c r="C399" s="1917"/>
      <c r="D399" s="1917"/>
      <c r="E399" s="1917"/>
      <c r="F399" s="1917"/>
      <c r="G399" s="1917"/>
      <c r="H399" s="1917"/>
      <c r="I399" s="1917"/>
      <c r="J399" s="1917"/>
      <c r="K399" s="1917"/>
      <c r="L399" s="1917"/>
      <c r="M399" s="1917"/>
      <c r="N399" s="1917"/>
      <c r="O399" s="1917"/>
      <c r="P399" s="1917"/>
      <c r="Q399" s="1917"/>
    </row>
    <row r="400" spans="1:17" ht="14.25" customHeight="1">
      <c r="A400" s="1916"/>
      <c r="B400" s="1916"/>
      <c r="C400" s="1917"/>
      <c r="D400" s="1917"/>
      <c r="E400" s="1917"/>
      <c r="F400" s="1917"/>
      <c r="G400" s="1917"/>
      <c r="H400" s="1917"/>
      <c r="I400" s="1917"/>
      <c r="J400" s="1917"/>
      <c r="K400" s="1917"/>
      <c r="L400" s="1917"/>
      <c r="M400" s="1917"/>
      <c r="N400" s="1917"/>
      <c r="O400" s="1917"/>
      <c r="P400" s="1917"/>
      <c r="Q400" s="1917"/>
    </row>
    <row r="401" spans="1:17" ht="14.25" customHeight="1">
      <c r="A401" s="1916"/>
      <c r="B401" s="1916"/>
      <c r="C401" s="1917"/>
      <c r="D401" s="1917"/>
      <c r="E401" s="1917"/>
      <c r="F401" s="1917"/>
      <c r="G401" s="1917"/>
      <c r="H401" s="1917"/>
      <c r="I401" s="1917"/>
      <c r="J401" s="1917"/>
      <c r="K401" s="1917"/>
      <c r="L401" s="1917"/>
      <c r="M401" s="1917"/>
      <c r="N401" s="1917"/>
      <c r="O401" s="1917"/>
      <c r="P401" s="1917"/>
      <c r="Q401" s="1917"/>
    </row>
    <row r="402" spans="1:17" ht="14.25" customHeight="1">
      <c r="A402" s="1916"/>
      <c r="B402" s="1916"/>
      <c r="C402" s="1917"/>
      <c r="D402" s="1917"/>
      <c r="E402" s="1917"/>
      <c r="F402" s="1917"/>
      <c r="G402" s="1917"/>
      <c r="H402" s="1917"/>
      <c r="I402" s="1917"/>
      <c r="J402" s="1917"/>
      <c r="K402" s="1917"/>
      <c r="L402" s="1917"/>
      <c r="M402" s="1917"/>
      <c r="N402" s="1917"/>
      <c r="O402" s="1917"/>
      <c r="P402" s="1917"/>
      <c r="Q402" s="1917"/>
    </row>
    <row r="403" spans="1:17" ht="14.25" customHeight="1">
      <c r="A403" s="1916"/>
      <c r="B403" s="1916"/>
      <c r="C403" s="1917"/>
      <c r="D403" s="1917"/>
      <c r="E403" s="1917"/>
      <c r="F403" s="1917"/>
      <c r="G403" s="1917"/>
      <c r="H403" s="1917"/>
      <c r="I403" s="1917"/>
      <c r="J403" s="1917"/>
      <c r="K403" s="1917"/>
      <c r="L403" s="1917"/>
      <c r="M403" s="1917"/>
      <c r="N403" s="1917"/>
      <c r="O403" s="1917"/>
      <c r="P403" s="1917"/>
      <c r="Q403" s="1917"/>
    </row>
    <row r="404" spans="1:17" ht="14.25" customHeight="1">
      <c r="A404" s="1916"/>
      <c r="B404" s="1916"/>
      <c r="C404" s="1917"/>
      <c r="D404" s="1917"/>
      <c r="E404" s="1917"/>
      <c r="F404" s="1917"/>
      <c r="G404" s="1917"/>
      <c r="H404" s="1917"/>
      <c r="I404" s="1917"/>
      <c r="J404" s="1917"/>
      <c r="K404" s="1917"/>
      <c r="L404" s="1917"/>
      <c r="M404" s="1917"/>
      <c r="N404" s="1917"/>
      <c r="O404" s="1917"/>
      <c r="P404" s="1917"/>
      <c r="Q404" s="1917"/>
    </row>
    <row r="405" spans="1:17" ht="14.25" customHeight="1">
      <c r="A405" s="1916"/>
      <c r="B405" s="1916"/>
      <c r="C405" s="1917"/>
      <c r="D405" s="1917"/>
      <c r="E405" s="1917"/>
      <c r="F405" s="1917"/>
      <c r="G405" s="1917"/>
      <c r="H405" s="1917"/>
      <c r="I405" s="1917"/>
      <c r="J405" s="1917"/>
      <c r="K405" s="1917"/>
      <c r="L405" s="1917"/>
      <c r="M405" s="1917"/>
      <c r="N405" s="1917"/>
      <c r="O405" s="1917"/>
      <c r="P405" s="1917"/>
      <c r="Q405" s="1917"/>
    </row>
    <row r="406" spans="1:17" ht="14.25" customHeight="1">
      <c r="A406" s="1916"/>
      <c r="B406" s="1916"/>
      <c r="C406" s="1917"/>
      <c r="D406" s="1917"/>
      <c r="E406" s="1917"/>
      <c r="F406" s="1917"/>
      <c r="G406" s="1917"/>
      <c r="H406" s="1917"/>
      <c r="I406" s="1917"/>
      <c r="J406" s="1917"/>
      <c r="K406" s="1917"/>
      <c r="L406" s="1917"/>
      <c r="M406" s="1917"/>
      <c r="N406" s="1917"/>
      <c r="O406" s="1917"/>
      <c r="P406" s="1917"/>
      <c r="Q406" s="1917"/>
    </row>
    <row r="407" spans="1:17" ht="14.25" customHeight="1">
      <c r="A407" s="1916"/>
      <c r="B407" s="1916"/>
      <c r="C407" s="1917"/>
      <c r="D407" s="1917"/>
      <c r="E407" s="1917"/>
      <c r="F407" s="1917"/>
      <c r="G407" s="1917"/>
      <c r="H407" s="1917"/>
      <c r="I407" s="1917"/>
      <c r="J407" s="1917"/>
      <c r="K407" s="1917"/>
      <c r="L407" s="1917"/>
      <c r="M407" s="1917"/>
      <c r="N407" s="1917"/>
      <c r="O407" s="1917"/>
      <c r="P407" s="1917"/>
      <c r="Q407" s="1917"/>
    </row>
    <row r="408" spans="1:17" ht="14.25" customHeight="1">
      <c r="A408" s="1916"/>
      <c r="B408" s="1916"/>
      <c r="C408" s="1917"/>
      <c r="D408" s="1917"/>
      <c r="E408" s="1917"/>
      <c r="F408" s="1917"/>
      <c r="G408" s="1917"/>
      <c r="H408" s="1917"/>
      <c r="I408" s="1917"/>
      <c r="J408" s="1917"/>
      <c r="K408" s="1917"/>
      <c r="L408" s="1917"/>
      <c r="M408" s="1917"/>
      <c r="N408" s="1917"/>
      <c r="O408" s="1917"/>
      <c r="P408" s="1917"/>
      <c r="Q408" s="1917"/>
    </row>
    <row r="409" spans="1:17" ht="14.25" customHeight="1">
      <c r="A409" s="1916"/>
      <c r="B409" s="1916"/>
      <c r="C409" s="1917"/>
      <c r="D409" s="1917"/>
      <c r="E409" s="1917"/>
      <c r="F409" s="1917"/>
      <c r="G409" s="1917"/>
      <c r="H409" s="1917"/>
      <c r="I409" s="1917"/>
      <c r="J409" s="1917"/>
      <c r="K409" s="1917"/>
      <c r="L409" s="1917"/>
      <c r="M409" s="1917"/>
      <c r="N409" s="1917"/>
      <c r="O409" s="1917"/>
      <c r="P409" s="1917"/>
      <c r="Q409" s="1917"/>
    </row>
    <row r="410" spans="1:17" ht="14.25" customHeight="1">
      <c r="A410" s="1916"/>
      <c r="B410" s="1916"/>
      <c r="C410" s="1917"/>
      <c r="D410" s="1917"/>
      <c r="E410" s="1917"/>
      <c r="F410" s="1917"/>
      <c r="G410" s="1917"/>
      <c r="H410" s="1917"/>
      <c r="I410" s="1917"/>
      <c r="J410" s="1917"/>
      <c r="K410" s="1917"/>
      <c r="L410" s="1917"/>
      <c r="M410" s="1917"/>
      <c r="N410" s="1917"/>
      <c r="O410" s="1917"/>
      <c r="P410" s="1917"/>
      <c r="Q410" s="1917"/>
    </row>
    <row r="411" spans="1:17" ht="14.25" customHeight="1">
      <c r="A411" s="1916"/>
      <c r="B411" s="1916"/>
      <c r="C411" s="1917"/>
      <c r="D411" s="1917"/>
      <c r="E411" s="1917"/>
      <c r="F411" s="1917"/>
      <c r="G411" s="1917"/>
      <c r="H411" s="1917"/>
      <c r="I411" s="1917"/>
      <c r="J411" s="1917"/>
      <c r="K411" s="1917"/>
      <c r="L411" s="1917"/>
      <c r="M411" s="1917"/>
      <c r="N411" s="1917"/>
      <c r="O411" s="1917"/>
      <c r="P411" s="1917"/>
      <c r="Q411" s="1917"/>
    </row>
    <row r="412" spans="1:17" ht="14.25" customHeight="1">
      <c r="A412" s="1916"/>
      <c r="B412" s="1916"/>
      <c r="C412" s="1917"/>
      <c r="D412" s="1917"/>
      <c r="E412" s="1917"/>
      <c r="F412" s="1917"/>
      <c r="G412" s="1917"/>
      <c r="H412" s="1917"/>
      <c r="I412" s="1917"/>
      <c r="J412" s="1917"/>
      <c r="K412" s="1917"/>
      <c r="L412" s="1917"/>
      <c r="M412" s="1917"/>
      <c r="N412" s="1917"/>
      <c r="O412" s="1917"/>
      <c r="P412" s="1917"/>
      <c r="Q412" s="1917"/>
    </row>
    <row r="413" spans="1:17" ht="14.25" customHeight="1">
      <c r="A413" s="1916"/>
      <c r="B413" s="1916"/>
      <c r="C413" s="1917"/>
      <c r="D413" s="1917"/>
      <c r="E413" s="1917"/>
      <c r="F413" s="1917"/>
      <c r="G413" s="1917"/>
      <c r="H413" s="1917"/>
      <c r="I413" s="1917"/>
      <c r="J413" s="1917"/>
      <c r="K413" s="1917"/>
      <c r="L413" s="1917"/>
      <c r="M413" s="1917"/>
      <c r="N413" s="1917"/>
      <c r="O413" s="1917"/>
      <c r="P413" s="1917"/>
      <c r="Q413" s="1917"/>
    </row>
    <row r="414" spans="1:17" ht="14.25" customHeight="1">
      <c r="A414" s="1916"/>
      <c r="B414" s="1916"/>
      <c r="C414" s="1917"/>
      <c r="D414" s="1917"/>
      <c r="E414" s="1917"/>
      <c r="F414" s="1917"/>
      <c r="G414" s="1917"/>
      <c r="H414" s="1917"/>
      <c r="I414" s="1917"/>
      <c r="J414" s="1917"/>
      <c r="K414" s="1917"/>
      <c r="L414" s="1917"/>
      <c r="M414" s="1917"/>
      <c r="N414" s="1917"/>
      <c r="O414" s="1917"/>
      <c r="P414" s="1917"/>
      <c r="Q414" s="1917"/>
    </row>
    <row r="415" spans="1:17" ht="14.25" customHeight="1">
      <c r="A415" s="1916"/>
      <c r="B415" s="1916"/>
      <c r="C415" s="1917"/>
      <c r="D415" s="1917"/>
      <c r="E415" s="1917"/>
      <c r="F415" s="1917"/>
      <c r="G415" s="1917"/>
      <c r="H415" s="1917"/>
      <c r="I415" s="1917"/>
      <c r="J415" s="1917"/>
      <c r="K415" s="1917"/>
      <c r="L415" s="1917"/>
      <c r="M415" s="1917"/>
      <c r="N415" s="1917"/>
      <c r="O415" s="1917"/>
      <c r="P415" s="1917"/>
      <c r="Q415" s="1917"/>
    </row>
    <row r="416" spans="1:17" ht="14.25" customHeight="1">
      <c r="A416" s="1916"/>
      <c r="B416" s="1916"/>
      <c r="C416" s="1917"/>
      <c r="D416" s="1917"/>
      <c r="E416" s="1917"/>
      <c r="F416" s="1917"/>
      <c r="G416" s="1917"/>
      <c r="H416" s="1917"/>
      <c r="I416" s="1917"/>
      <c r="J416" s="1917"/>
      <c r="K416" s="1917"/>
      <c r="L416" s="1917"/>
      <c r="M416" s="1917"/>
      <c r="N416" s="1917"/>
      <c r="O416" s="1917"/>
      <c r="P416" s="1917"/>
      <c r="Q416" s="1917"/>
    </row>
    <row r="417" spans="1:17" ht="14.25" customHeight="1">
      <c r="A417" s="1916"/>
      <c r="B417" s="1916"/>
      <c r="C417" s="1917"/>
      <c r="D417" s="1917"/>
      <c r="E417" s="1917"/>
      <c r="F417" s="1917"/>
      <c r="G417" s="1917"/>
      <c r="H417" s="1917"/>
      <c r="I417" s="1917"/>
      <c r="J417" s="1917"/>
      <c r="K417" s="1917"/>
      <c r="L417" s="1917"/>
      <c r="M417" s="1917"/>
      <c r="N417" s="1917"/>
      <c r="O417" s="1917"/>
      <c r="P417" s="1917"/>
      <c r="Q417" s="1917"/>
    </row>
    <row r="418" spans="1:17" ht="14.25" customHeight="1">
      <c r="A418" s="1916"/>
      <c r="B418" s="1916"/>
      <c r="C418" s="1917"/>
      <c r="D418" s="1917"/>
      <c r="E418" s="1917"/>
      <c r="F418" s="1917"/>
      <c r="G418" s="1917"/>
      <c r="H418" s="1917"/>
      <c r="I418" s="1917"/>
      <c r="J418" s="1917"/>
      <c r="K418" s="1917"/>
      <c r="L418" s="1917"/>
      <c r="M418" s="1917"/>
      <c r="N418" s="1917"/>
      <c r="O418" s="1917"/>
      <c r="P418" s="1917"/>
      <c r="Q418" s="1917"/>
    </row>
    <row r="419" spans="1:17" ht="14.25" customHeight="1">
      <c r="A419" s="1916"/>
      <c r="B419" s="1916"/>
      <c r="C419" s="1917"/>
      <c r="D419" s="1917"/>
      <c r="E419" s="1917"/>
      <c r="F419" s="1917"/>
      <c r="G419" s="1917"/>
      <c r="H419" s="1917"/>
      <c r="I419" s="1917"/>
      <c r="J419" s="1917"/>
      <c r="K419" s="1917"/>
      <c r="L419" s="1917"/>
      <c r="M419" s="1917"/>
      <c r="N419" s="1917"/>
      <c r="O419" s="1917"/>
      <c r="P419" s="1917"/>
      <c r="Q419" s="1917"/>
    </row>
    <row r="420" spans="1:17" ht="14.25" customHeight="1">
      <c r="A420" s="1916"/>
      <c r="B420" s="1916"/>
      <c r="C420" s="1917"/>
      <c r="D420" s="1917"/>
      <c r="E420" s="1917"/>
      <c r="F420" s="1917"/>
      <c r="G420" s="1917"/>
      <c r="H420" s="1917"/>
      <c r="I420" s="1917"/>
      <c r="J420" s="1917"/>
      <c r="K420" s="1917"/>
      <c r="L420" s="1917"/>
      <c r="M420" s="1917"/>
      <c r="N420" s="1917"/>
      <c r="O420" s="1917"/>
      <c r="P420" s="1917"/>
      <c r="Q420" s="1917"/>
    </row>
    <row r="421" spans="1:17" ht="14.25" customHeight="1">
      <c r="A421" s="1916"/>
      <c r="B421" s="1916"/>
      <c r="C421" s="1917"/>
      <c r="D421" s="1917"/>
      <c r="E421" s="1917"/>
      <c r="F421" s="1917"/>
      <c r="G421" s="1917"/>
      <c r="H421" s="1917"/>
      <c r="I421" s="1917"/>
      <c r="J421" s="1917"/>
      <c r="K421" s="1917"/>
      <c r="L421" s="1917"/>
      <c r="M421" s="1917"/>
      <c r="N421" s="1917"/>
      <c r="O421" s="1917"/>
      <c r="P421" s="1917"/>
      <c r="Q421" s="1917"/>
    </row>
    <row r="422" spans="1:17" ht="14.25" customHeight="1">
      <c r="A422" s="1916"/>
      <c r="B422" s="1916"/>
      <c r="C422" s="1917"/>
      <c r="D422" s="1917"/>
      <c r="E422" s="1917"/>
      <c r="F422" s="1917"/>
      <c r="G422" s="1917"/>
      <c r="H422" s="1917"/>
      <c r="I422" s="1917"/>
      <c r="J422" s="1917"/>
      <c r="K422" s="1917"/>
      <c r="L422" s="1917"/>
      <c r="M422" s="1917"/>
      <c r="N422" s="1917"/>
      <c r="O422" s="1917"/>
      <c r="P422" s="1917"/>
      <c r="Q422" s="1917"/>
    </row>
    <row r="423" spans="1:17" ht="14.25" customHeight="1">
      <c r="A423" s="1916"/>
      <c r="B423" s="1916"/>
      <c r="C423" s="1917"/>
      <c r="D423" s="1917"/>
      <c r="E423" s="1917"/>
      <c r="F423" s="1917"/>
      <c r="G423" s="1917"/>
      <c r="H423" s="1917"/>
      <c r="I423" s="1917"/>
      <c r="J423" s="1917"/>
      <c r="K423" s="1917"/>
      <c r="L423" s="1917"/>
      <c r="M423" s="1917"/>
      <c r="N423" s="1917"/>
      <c r="O423" s="1917"/>
      <c r="P423" s="1917"/>
      <c r="Q423" s="1917"/>
    </row>
    <row r="424" spans="1:17" ht="14.25" customHeight="1">
      <c r="A424" s="1916"/>
      <c r="B424" s="1916"/>
      <c r="C424" s="1917"/>
      <c r="D424" s="1917"/>
      <c r="E424" s="1917"/>
      <c r="F424" s="1917"/>
      <c r="G424" s="1917"/>
      <c r="H424" s="1917"/>
      <c r="I424" s="1917"/>
      <c r="J424" s="1917"/>
      <c r="K424" s="1917"/>
      <c r="L424" s="1917"/>
      <c r="M424" s="1917"/>
      <c r="N424" s="1917"/>
      <c r="O424" s="1917"/>
      <c r="P424" s="1917"/>
      <c r="Q424" s="1917"/>
    </row>
    <row r="425" spans="1:17" ht="14.25" customHeight="1">
      <c r="A425" s="1916"/>
      <c r="B425" s="1916"/>
      <c r="C425" s="1917"/>
      <c r="D425" s="1917"/>
      <c r="E425" s="1917"/>
      <c r="F425" s="1917"/>
      <c r="G425" s="1917"/>
      <c r="H425" s="1917"/>
      <c r="I425" s="1917"/>
      <c r="J425" s="1917"/>
      <c r="K425" s="1917"/>
      <c r="L425" s="1917"/>
      <c r="M425" s="1917"/>
      <c r="N425" s="1917"/>
      <c r="O425" s="1917"/>
      <c r="P425" s="1917"/>
      <c r="Q425" s="1917"/>
    </row>
    <row r="426" spans="1:17" ht="14.25" customHeight="1">
      <c r="A426" s="1916"/>
      <c r="B426" s="1916"/>
      <c r="C426" s="1917"/>
      <c r="D426" s="1917"/>
      <c r="E426" s="1917"/>
      <c r="F426" s="1917"/>
      <c r="G426" s="1917"/>
      <c r="H426" s="1917"/>
      <c r="I426" s="1917"/>
      <c r="J426" s="1917"/>
      <c r="K426" s="1917"/>
      <c r="L426" s="1917"/>
      <c r="M426" s="1917"/>
      <c r="N426" s="1917"/>
      <c r="O426" s="1917"/>
      <c r="P426" s="1917"/>
      <c r="Q426" s="1917"/>
    </row>
    <row r="427" spans="1:17" ht="14.25" customHeight="1">
      <c r="A427" s="1916"/>
      <c r="B427" s="1916"/>
      <c r="C427" s="1917"/>
      <c r="D427" s="1917"/>
      <c r="E427" s="1917"/>
      <c r="F427" s="1917"/>
      <c r="G427" s="1917"/>
      <c r="H427" s="1917"/>
      <c r="I427" s="1917"/>
      <c r="J427" s="1917"/>
      <c r="K427" s="1917"/>
      <c r="L427" s="1917"/>
      <c r="M427" s="1917"/>
      <c r="N427" s="1917"/>
      <c r="O427" s="1917"/>
      <c r="P427" s="1917"/>
      <c r="Q427" s="1917"/>
    </row>
    <row r="428" spans="1:17" ht="14.25" customHeight="1">
      <c r="A428" s="1916"/>
      <c r="B428" s="1916"/>
      <c r="C428" s="1917"/>
      <c r="D428" s="1917"/>
      <c r="E428" s="1917"/>
      <c r="F428" s="1917"/>
      <c r="G428" s="1917"/>
      <c r="H428" s="1917"/>
      <c r="I428" s="1917"/>
      <c r="J428" s="1917"/>
      <c r="K428" s="1917"/>
      <c r="L428" s="1917"/>
      <c r="M428" s="1917"/>
      <c r="N428" s="1917"/>
      <c r="O428" s="1917"/>
      <c r="P428" s="1917"/>
      <c r="Q428" s="1917"/>
    </row>
    <row r="429" spans="1:17" ht="14.25" customHeight="1">
      <c r="A429" s="1916"/>
      <c r="B429" s="1916"/>
      <c r="C429" s="1917"/>
      <c r="D429" s="1917"/>
      <c r="E429" s="1917"/>
      <c r="F429" s="1917"/>
      <c r="G429" s="1917"/>
      <c r="H429" s="1917"/>
      <c r="I429" s="1917"/>
      <c r="J429" s="1917"/>
      <c r="K429" s="1917"/>
      <c r="L429" s="1917"/>
      <c r="M429" s="1917"/>
      <c r="N429" s="1917"/>
      <c r="O429" s="1917"/>
      <c r="P429" s="1917"/>
      <c r="Q429" s="1917"/>
    </row>
    <row r="430" spans="1:17" ht="14.25" customHeight="1">
      <c r="A430" s="1916"/>
      <c r="B430" s="1916"/>
      <c r="C430" s="1917"/>
      <c r="D430" s="1917"/>
      <c r="E430" s="1917"/>
      <c r="F430" s="1917"/>
      <c r="G430" s="1917"/>
      <c r="H430" s="1917"/>
      <c r="I430" s="1917"/>
      <c r="J430" s="1917"/>
      <c r="K430" s="1917"/>
      <c r="L430" s="1917"/>
      <c r="M430" s="1917"/>
      <c r="N430" s="1917"/>
      <c r="O430" s="1917"/>
      <c r="P430" s="1917"/>
      <c r="Q430" s="1917"/>
    </row>
    <row r="431" spans="1:17" ht="14.25" customHeight="1">
      <c r="A431" s="1916"/>
      <c r="B431" s="1916"/>
      <c r="C431" s="1917"/>
      <c r="D431" s="1917"/>
      <c r="E431" s="1917"/>
      <c r="F431" s="1917"/>
      <c r="G431" s="1917"/>
      <c r="H431" s="1917"/>
      <c r="I431" s="1917"/>
      <c r="J431" s="1917"/>
      <c r="K431" s="1917"/>
      <c r="L431" s="1917"/>
      <c r="M431" s="1917"/>
      <c r="N431" s="1917"/>
      <c r="O431" s="1917"/>
      <c r="P431" s="1917"/>
      <c r="Q431" s="1917"/>
    </row>
    <row r="432" spans="1:17" ht="14.25" customHeight="1">
      <c r="A432" s="1916"/>
      <c r="B432" s="1916"/>
      <c r="C432" s="1917"/>
      <c r="D432" s="1917"/>
      <c r="E432" s="1917"/>
      <c r="F432" s="1917"/>
      <c r="G432" s="1917"/>
      <c r="H432" s="1917"/>
      <c r="I432" s="1917"/>
      <c r="J432" s="1917"/>
      <c r="K432" s="1917"/>
      <c r="L432" s="1917"/>
      <c r="M432" s="1917"/>
      <c r="N432" s="1917"/>
      <c r="O432" s="1917"/>
      <c r="P432" s="1917"/>
      <c r="Q432" s="1917"/>
    </row>
    <row r="433" spans="1:17" ht="14.25" customHeight="1">
      <c r="A433" s="1916"/>
      <c r="B433" s="1916"/>
      <c r="C433" s="1917"/>
      <c r="D433" s="1917"/>
      <c r="E433" s="1917"/>
      <c r="F433" s="1917"/>
      <c r="G433" s="1917"/>
      <c r="H433" s="1917"/>
      <c r="I433" s="1917"/>
      <c r="J433" s="1917"/>
      <c r="K433" s="1917"/>
      <c r="L433" s="1917"/>
      <c r="M433" s="1917"/>
      <c r="N433" s="1917"/>
      <c r="O433" s="1917"/>
      <c r="P433" s="1917"/>
      <c r="Q433" s="1917"/>
    </row>
    <row r="434" spans="1:17" ht="14.25" customHeight="1">
      <c r="A434" s="1916"/>
      <c r="B434" s="1916"/>
      <c r="C434" s="1917"/>
      <c r="D434" s="1917"/>
      <c r="E434" s="1917"/>
      <c r="F434" s="1917"/>
      <c r="G434" s="1917"/>
      <c r="H434" s="1917"/>
      <c r="I434" s="1917"/>
      <c r="J434" s="1917"/>
      <c r="K434" s="1917"/>
      <c r="L434" s="1917"/>
      <c r="M434" s="1917"/>
      <c r="N434" s="1917"/>
      <c r="O434" s="1917"/>
      <c r="P434" s="1917"/>
      <c r="Q434" s="1917"/>
    </row>
    <row r="435" spans="1:17" ht="14.25" customHeight="1">
      <c r="A435" s="1916"/>
      <c r="B435" s="1916"/>
      <c r="C435" s="1917"/>
      <c r="D435" s="1917"/>
      <c r="E435" s="1917"/>
      <c r="F435" s="1917"/>
      <c r="G435" s="1917"/>
      <c r="H435" s="1917"/>
      <c r="I435" s="1917"/>
      <c r="J435" s="1917"/>
      <c r="K435" s="1917"/>
      <c r="L435" s="1917"/>
      <c r="M435" s="1917"/>
      <c r="N435" s="1917"/>
      <c r="O435" s="1917"/>
      <c r="P435" s="1917"/>
      <c r="Q435" s="1917"/>
    </row>
    <row r="436" spans="1:17" ht="14.25" customHeight="1">
      <c r="A436" s="1916"/>
      <c r="B436" s="1916"/>
      <c r="C436" s="1917"/>
      <c r="D436" s="1917"/>
      <c r="E436" s="1917"/>
      <c r="F436" s="1917"/>
      <c r="G436" s="1917"/>
      <c r="H436" s="1917"/>
      <c r="I436" s="1917"/>
      <c r="J436" s="1917"/>
      <c r="K436" s="1917"/>
      <c r="L436" s="1917"/>
      <c r="M436" s="1917"/>
      <c r="N436" s="1917"/>
      <c r="O436" s="1917"/>
      <c r="P436" s="1917"/>
      <c r="Q436" s="1917"/>
    </row>
    <row r="437" spans="1:17" ht="14.25" customHeight="1">
      <c r="A437" s="1916"/>
      <c r="B437" s="1916"/>
      <c r="C437" s="1917"/>
      <c r="D437" s="1917"/>
      <c r="E437" s="1917"/>
      <c r="F437" s="1917"/>
      <c r="G437" s="1917"/>
      <c r="H437" s="1917"/>
      <c r="I437" s="1917"/>
      <c r="J437" s="1917"/>
      <c r="K437" s="1917"/>
      <c r="L437" s="1917"/>
      <c r="M437" s="1917"/>
      <c r="N437" s="1917"/>
      <c r="O437" s="1917"/>
      <c r="P437" s="1917"/>
      <c r="Q437" s="1917"/>
    </row>
    <row r="438" spans="1:17" ht="14.25" customHeight="1">
      <c r="A438" s="1916"/>
      <c r="B438" s="1916"/>
      <c r="C438" s="1917"/>
      <c r="D438" s="1917"/>
      <c r="E438" s="1917"/>
      <c r="F438" s="1917"/>
      <c r="G438" s="1917"/>
      <c r="H438" s="1917"/>
      <c r="I438" s="1917"/>
      <c r="J438" s="1917"/>
      <c r="K438" s="1917"/>
      <c r="L438" s="1917"/>
      <c r="M438" s="1917"/>
      <c r="N438" s="1917"/>
      <c r="O438" s="1917"/>
      <c r="P438" s="1917"/>
      <c r="Q438" s="1917"/>
    </row>
    <row r="439" spans="1:17" ht="14.25" customHeight="1">
      <c r="A439" s="1916"/>
      <c r="B439" s="1916"/>
      <c r="C439" s="1917"/>
      <c r="D439" s="1917"/>
      <c r="E439" s="1917"/>
      <c r="F439" s="1917"/>
      <c r="G439" s="1917"/>
      <c r="H439" s="1917"/>
      <c r="I439" s="1917"/>
      <c r="J439" s="1917"/>
      <c r="K439" s="1917"/>
      <c r="L439" s="1917"/>
      <c r="M439" s="1917"/>
      <c r="N439" s="1917"/>
      <c r="O439" s="1917"/>
      <c r="P439" s="1917"/>
      <c r="Q439" s="1917"/>
    </row>
    <row r="440" spans="1:17" ht="14.25" customHeight="1">
      <c r="A440" s="1916"/>
      <c r="B440" s="1916"/>
      <c r="C440" s="1917"/>
      <c r="D440" s="1917"/>
      <c r="E440" s="1917"/>
      <c r="F440" s="1917"/>
      <c r="G440" s="1917"/>
      <c r="H440" s="1917"/>
      <c r="I440" s="1917"/>
      <c r="J440" s="1917"/>
      <c r="K440" s="1917"/>
      <c r="L440" s="1917"/>
      <c r="M440" s="1917"/>
      <c r="N440" s="1917"/>
      <c r="O440" s="1917"/>
      <c r="P440" s="1917"/>
      <c r="Q440" s="1917"/>
    </row>
    <row r="441" spans="1:17" ht="14.25" customHeight="1">
      <c r="A441" s="1916"/>
      <c r="B441" s="1916"/>
      <c r="C441" s="1917"/>
      <c r="D441" s="1917"/>
      <c r="E441" s="1917"/>
      <c r="F441" s="1917"/>
      <c r="G441" s="1917"/>
      <c r="H441" s="1917"/>
      <c r="I441" s="1917"/>
      <c r="J441" s="1917"/>
      <c r="K441" s="1917"/>
      <c r="L441" s="1917"/>
      <c r="M441" s="1917"/>
      <c r="N441" s="1917"/>
      <c r="O441" s="1917"/>
      <c r="P441" s="1917"/>
      <c r="Q441" s="1917"/>
    </row>
    <row r="442" spans="1:17" ht="14.25" customHeight="1">
      <c r="A442" s="1916"/>
      <c r="B442" s="1916"/>
      <c r="C442" s="1917"/>
      <c r="D442" s="1917"/>
      <c r="E442" s="1917"/>
      <c r="F442" s="1917"/>
      <c r="G442" s="1917"/>
      <c r="H442" s="1917"/>
      <c r="I442" s="1917"/>
      <c r="J442" s="1917"/>
      <c r="K442" s="1917"/>
      <c r="L442" s="1917"/>
      <c r="M442" s="1917"/>
      <c r="N442" s="1917"/>
      <c r="O442" s="1917"/>
      <c r="P442" s="1917"/>
      <c r="Q442" s="1917"/>
    </row>
    <row r="443" spans="1:17" ht="14.25" customHeight="1">
      <c r="A443" s="1916"/>
      <c r="B443" s="1916"/>
      <c r="C443" s="1917"/>
      <c r="D443" s="1917"/>
      <c r="E443" s="1917"/>
      <c r="F443" s="1917"/>
      <c r="G443" s="1917"/>
      <c r="H443" s="1917"/>
      <c r="I443" s="1917"/>
      <c r="J443" s="1917"/>
      <c r="K443" s="1917"/>
      <c r="L443" s="1917"/>
      <c r="M443" s="1917"/>
      <c r="N443" s="1917"/>
      <c r="O443" s="1917"/>
      <c r="P443" s="1917"/>
      <c r="Q443" s="1917"/>
    </row>
    <row r="444" spans="1:17" ht="14.25" customHeight="1">
      <c r="A444" s="1916"/>
      <c r="B444" s="1916"/>
      <c r="C444" s="1917"/>
      <c r="D444" s="1917"/>
      <c r="E444" s="1917"/>
      <c r="F444" s="1917"/>
      <c r="G444" s="1917"/>
      <c r="H444" s="1917"/>
      <c r="I444" s="1917"/>
      <c r="J444" s="1917"/>
      <c r="K444" s="1917"/>
      <c r="L444" s="1917"/>
      <c r="M444" s="1917"/>
      <c r="N444" s="1917"/>
      <c r="O444" s="1917"/>
      <c r="P444" s="1917"/>
      <c r="Q444" s="1917"/>
    </row>
    <row r="445" spans="1:17" ht="14.25" customHeight="1">
      <c r="A445" s="1916"/>
      <c r="B445" s="1916"/>
      <c r="C445" s="1917"/>
      <c r="D445" s="1917"/>
      <c r="E445" s="1917"/>
      <c r="F445" s="1917"/>
      <c r="G445" s="1917"/>
      <c r="H445" s="1917"/>
      <c r="I445" s="1917"/>
      <c r="J445" s="1917"/>
      <c r="K445" s="1917"/>
      <c r="L445" s="1917"/>
      <c r="M445" s="1917"/>
      <c r="N445" s="1917"/>
      <c r="O445" s="1917"/>
      <c r="P445" s="1917"/>
      <c r="Q445" s="1917"/>
    </row>
    <row r="446" spans="1:17" ht="14.25" customHeight="1">
      <c r="A446" s="1916"/>
      <c r="B446" s="1916"/>
      <c r="C446" s="1917"/>
      <c r="D446" s="1917"/>
      <c r="E446" s="1917"/>
      <c r="F446" s="1917"/>
      <c r="G446" s="1917"/>
      <c r="H446" s="1917"/>
      <c r="I446" s="1917"/>
      <c r="J446" s="1917"/>
      <c r="K446" s="1917"/>
      <c r="L446" s="1917"/>
      <c r="M446" s="1917"/>
      <c r="N446" s="1917"/>
      <c r="O446" s="1917"/>
      <c r="P446" s="1917"/>
      <c r="Q446" s="1917"/>
    </row>
    <row r="447" spans="1:17" ht="14.25" customHeight="1">
      <c r="A447" s="1916"/>
      <c r="B447" s="1916"/>
      <c r="C447" s="1917"/>
      <c r="D447" s="1917"/>
      <c r="E447" s="1917"/>
      <c r="F447" s="1917"/>
      <c r="G447" s="1917"/>
      <c r="H447" s="1917"/>
      <c r="I447" s="1917"/>
      <c r="J447" s="1917"/>
      <c r="K447" s="1917"/>
      <c r="L447" s="1917"/>
      <c r="M447" s="1917"/>
      <c r="N447" s="1917"/>
      <c r="O447" s="1917"/>
      <c r="P447" s="1917"/>
      <c r="Q447" s="1917"/>
    </row>
    <row r="448" spans="1:17" ht="14.25" customHeight="1">
      <c r="A448" s="1916"/>
      <c r="B448" s="1916"/>
      <c r="C448" s="1917"/>
      <c r="D448" s="1917"/>
      <c r="E448" s="1917"/>
      <c r="F448" s="1917"/>
      <c r="G448" s="1917"/>
      <c r="H448" s="1917"/>
      <c r="I448" s="1917"/>
      <c r="J448" s="1917"/>
      <c r="K448" s="1917"/>
      <c r="L448" s="1917"/>
      <c r="M448" s="1917"/>
      <c r="N448" s="1917"/>
      <c r="O448" s="1917"/>
      <c r="P448" s="1917"/>
      <c r="Q448" s="1917"/>
    </row>
    <row r="449" spans="1:17" ht="14.25" customHeight="1">
      <c r="A449" s="1916"/>
      <c r="B449" s="1916"/>
      <c r="C449" s="1917"/>
      <c r="D449" s="1917"/>
      <c r="E449" s="1917"/>
      <c r="F449" s="1917"/>
      <c r="G449" s="1917"/>
      <c r="H449" s="1917"/>
      <c r="I449" s="1917"/>
      <c r="J449" s="1917"/>
      <c r="K449" s="1917"/>
      <c r="L449" s="1917"/>
      <c r="M449" s="1917"/>
      <c r="N449" s="1917"/>
      <c r="O449" s="1917"/>
      <c r="P449" s="1917"/>
      <c r="Q449" s="1917"/>
    </row>
    <row r="450" spans="1:17" ht="14.25" customHeight="1">
      <c r="A450" s="1916"/>
      <c r="B450" s="1916"/>
      <c r="C450" s="1917"/>
      <c r="D450" s="1917"/>
      <c r="E450" s="1917"/>
      <c r="F450" s="1917"/>
      <c r="G450" s="1917"/>
      <c r="H450" s="1917"/>
      <c r="I450" s="1917"/>
      <c r="J450" s="1917"/>
      <c r="K450" s="1917"/>
      <c r="L450" s="1917"/>
      <c r="M450" s="1917"/>
      <c r="N450" s="1917"/>
      <c r="O450" s="1917"/>
      <c r="P450" s="1917"/>
      <c r="Q450" s="1917"/>
    </row>
    <row r="451" spans="1:17" ht="14.25" customHeight="1">
      <c r="A451" s="1916"/>
      <c r="B451" s="1916"/>
      <c r="C451" s="1917"/>
      <c r="D451" s="1917"/>
      <c r="E451" s="1917"/>
      <c r="F451" s="1917"/>
      <c r="G451" s="1917"/>
      <c r="H451" s="1917"/>
      <c r="I451" s="1917"/>
      <c r="J451" s="1917"/>
      <c r="K451" s="1917"/>
      <c r="L451" s="1917"/>
      <c r="M451" s="1917"/>
      <c r="N451" s="1917"/>
      <c r="O451" s="1917"/>
      <c r="P451" s="1917"/>
      <c r="Q451" s="1917"/>
    </row>
    <row r="452" spans="1:17" ht="14.25" customHeight="1">
      <c r="A452" s="1916"/>
      <c r="B452" s="1916"/>
      <c r="C452" s="1917"/>
      <c r="D452" s="1917"/>
      <c r="E452" s="1917"/>
      <c r="F452" s="1917"/>
      <c r="G452" s="1917"/>
      <c r="H452" s="1917"/>
      <c r="I452" s="1917"/>
      <c r="J452" s="1917"/>
      <c r="K452" s="1917"/>
      <c r="L452" s="1917"/>
      <c r="M452" s="1917"/>
      <c r="N452" s="1917"/>
      <c r="O452" s="1917"/>
      <c r="P452" s="1917"/>
      <c r="Q452" s="1917"/>
    </row>
    <row r="453" spans="1:17" ht="14.25" customHeight="1">
      <c r="A453" s="1916"/>
      <c r="B453" s="1916"/>
      <c r="C453" s="1917"/>
      <c r="D453" s="1917"/>
      <c r="E453" s="1917"/>
      <c r="F453" s="1917"/>
      <c r="G453" s="1917"/>
      <c r="H453" s="1917"/>
      <c r="I453" s="1917"/>
      <c r="J453" s="1917"/>
      <c r="K453" s="1917"/>
      <c r="L453" s="1917"/>
      <c r="M453" s="1917"/>
      <c r="N453" s="1917"/>
      <c r="O453" s="1917"/>
      <c r="P453" s="1917"/>
      <c r="Q453" s="1917"/>
    </row>
    <row r="454" spans="1:17" ht="14.25" customHeight="1">
      <c r="A454" s="1916"/>
      <c r="B454" s="1916"/>
      <c r="C454" s="1917"/>
      <c r="D454" s="1917"/>
      <c r="E454" s="1917"/>
      <c r="F454" s="1917"/>
      <c r="G454" s="1917"/>
      <c r="H454" s="1917"/>
      <c r="I454" s="1917"/>
      <c r="J454" s="1917"/>
      <c r="K454" s="1917"/>
      <c r="L454" s="1917"/>
      <c r="M454" s="1917"/>
      <c r="N454" s="1917"/>
      <c r="O454" s="1917"/>
      <c r="P454" s="1917"/>
      <c r="Q454" s="1917"/>
    </row>
    <row r="455" spans="1:17" ht="14.25" customHeight="1">
      <c r="A455" s="1916"/>
      <c r="B455" s="1916"/>
      <c r="C455" s="1917"/>
      <c r="D455" s="1917"/>
      <c r="E455" s="1917"/>
      <c r="F455" s="1917"/>
      <c r="G455" s="1917"/>
      <c r="H455" s="1917"/>
      <c r="I455" s="1917"/>
      <c r="J455" s="1917"/>
      <c r="K455" s="1917"/>
      <c r="L455" s="1917"/>
      <c r="M455" s="1917"/>
      <c r="N455" s="1917"/>
      <c r="O455" s="1917"/>
      <c r="P455" s="1917"/>
      <c r="Q455" s="1917"/>
    </row>
    <row r="456" spans="1:17" ht="14.25" customHeight="1">
      <c r="A456" s="1916"/>
      <c r="B456" s="1916"/>
      <c r="C456" s="1917"/>
      <c r="D456" s="1917"/>
      <c r="E456" s="1917"/>
      <c r="F456" s="1917"/>
      <c r="G456" s="1917"/>
      <c r="H456" s="1917"/>
      <c r="I456" s="1917"/>
      <c r="J456" s="1917"/>
      <c r="K456" s="1917"/>
      <c r="L456" s="1917"/>
      <c r="M456" s="1917"/>
      <c r="N456" s="1917"/>
      <c r="O456" s="1917"/>
      <c r="P456" s="1917"/>
      <c r="Q456" s="1917"/>
    </row>
    <row r="457" spans="1:17" ht="14.25" customHeight="1">
      <c r="A457" s="1916"/>
      <c r="B457" s="1916"/>
      <c r="C457" s="1917"/>
      <c r="D457" s="1917"/>
      <c r="E457" s="1917"/>
      <c r="F457" s="1917"/>
      <c r="G457" s="1917"/>
      <c r="H457" s="1917"/>
      <c r="I457" s="1917"/>
      <c r="J457" s="1917"/>
      <c r="K457" s="1917"/>
      <c r="L457" s="1917"/>
      <c r="M457" s="1917"/>
      <c r="N457" s="1917"/>
      <c r="O457" s="1917"/>
      <c r="P457" s="1917"/>
      <c r="Q457" s="1917"/>
    </row>
    <row r="458" spans="1:17" ht="14.25" customHeight="1">
      <c r="A458" s="1916"/>
      <c r="B458" s="1916"/>
      <c r="C458" s="1917"/>
      <c r="D458" s="1917"/>
      <c r="E458" s="1917"/>
      <c r="F458" s="1917"/>
      <c r="G458" s="1917"/>
      <c r="H458" s="1917"/>
      <c r="I458" s="1917"/>
      <c r="J458" s="1917"/>
      <c r="K458" s="1917"/>
      <c r="L458" s="1917"/>
      <c r="M458" s="1917"/>
      <c r="N458" s="1917"/>
      <c r="O458" s="1917"/>
      <c r="P458" s="1917"/>
      <c r="Q458" s="1917"/>
    </row>
    <row r="459" spans="1:17" ht="14.25" customHeight="1">
      <c r="A459" s="1916"/>
      <c r="B459" s="1916"/>
      <c r="C459" s="1917"/>
      <c r="D459" s="1917"/>
      <c r="E459" s="1917"/>
      <c r="F459" s="1917"/>
      <c r="G459" s="1917"/>
      <c r="H459" s="1917"/>
      <c r="I459" s="1917"/>
      <c r="J459" s="1917"/>
      <c r="K459" s="1917"/>
      <c r="L459" s="1917"/>
      <c r="M459" s="1917"/>
      <c r="N459" s="1917"/>
      <c r="O459" s="1917"/>
      <c r="P459" s="1917"/>
      <c r="Q459" s="1917"/>
    </row>
    <row r="460" spans="1:17" ht="14.25" customHeight="1">
      <c r="A460" s="1916"/>
      <c r="B460" s="1916"/>
      <c r="C460" s="1917"/>
      <c r="D460" s="1917"/>
      <c r="E460" s="1917"/>
      <c r="F460" s="1917"/>
      <c r="G460" s="1917"/>
      <c r="H460" s="1917"/>
      <c r="I460" s="1917"/>
      <c r="J460" s="1917"/>
      <c r="K460" s="1917"/>
      <c r="L460" s="1917"/>
      <c r="M460" s="1917"/>
      <c r="N460" s="1917"/>
      <c r="O460" s="1917"/>
      <c r="P460" s="1917"/>
      <c r="Q460" s="1917"/>
    </row>
    <row r="461" spans="1:17" ht="14.25" customHeight="1">
      <c r="A461" s="1916"/>
      <c r="B461" s="1916"/>
      <c r="C461" s="1917"/>
      <c r="D461" s="1917"/>
      <c r="E461" s="1917"/>
      <c r="F461" s="1917"/>
      <c r="G461" s="1917"/>
      <c r="H461" s="1917"/>
      <c r="I461" s="1917"/>
      <c r="J461" s="1917"/>
      <c r="K461" s="1917"/>
      <c r="L461" s="1917"/>
      <c r="M461" s="1917"/>
      <c r="N461" s="1917"/>
      <c r="O461" s="1917"/>
      <c r="P461" s="1917"/>
      <c r="Q461" s="1917"/>
    </row>
    <row r="462" spans="1:17" ht="14.25" customHeight="1">
      <c r="A462" s="1916"/>
      <c r="B462" s="1916"/>
      <c r="C462" s="1917"/>
      <c r="D462" s="1917"/>
      <c r="E462" s="1917"/>
      <c r="F462" s="1917"/>
      <c r="G462" s="1917"/>
      <c r="H462" s="1917"/>
      <c r="I462" s="1917"/>
      <c r="J462" s="1917"/>
      <c r="K462" s="1917"/>
      <c r="L462" s="1917"/>
      <c r="M462" s="1917"/>
      <c r="N462" s="1917"/>
      <c r="O462" s="1917"/>
      <c r="P462" s="1917"/>
      <c r="Q462" s="1917"/>
    </row>
    <row r="463" spans="1:17" ht="14.25" customHeight="1">
      <c r="A463" s="1916"/>
      <c r="B463" s="1916"/>
      <c r="C463" s="1917"/>
      <c r="D463" s="1917"/>
      <c r="E463" s="1917"/>
      <c r="F463" s="1917"/>
      <c r="G463" s="1917"/>
      <c r="H463" s="1917"/>
      <c r="I463" s="1917"/>
      <c r="J463" s="1917"/>
      <c r="K463" s="1917"/>
      <c r="L463" s="1917"/>
      <c r="M463" s="1917"/>
      <c r="N463" s="1917"/>
      <c r="O463" s="1917"/>
      <c r="P463" s="1917"/>
      <c r="Q463" s="1917"/>
    </row>
    <row r="464" spans="1:17" ht="14.25" customHeight="1">
      <c r="A464" s="1916"/>
      <c r="B464" s="1916"/>
      <c r="C464" s="1917"/>
      <c r="D464" s="1917"/>
      <c r="E464" s="1917"/>
      <c r="F464" s="1917"/>
      <c r="G464" s="1917"/>
      <c r="H464" s="1917"/>
      <c r="I464" s="1917"/>
      <c r="J464" s="1917"/>
      <c r="K464" s="1917"/>
      <c r="L464" s="1917"/>
      <c r="M464" s="1917"/>
      <c r="N464" s="1917"/>
      <c r="O464" s="1917"/>
      <c r="P464" s="1917"/>
      <c r="Q464" s="1917"/>
    </row>
    <row r="465" spans="1:17" ht="14.25" customHeight="1">
      <c r="A465" s="1916"/>
      <c r="B465" s="1916"/>
      <c r="C465" s="1917"/>
      <c r="D465" s="1917"/>
      <c r="E465" s="1917"/>
      <c r="F465" s="1917"/>
      <c r="G465" s="1917"/>
      <c r="H465" s="1917"/>
      <c r="I465" s="1917"/>
      <c r="J465" s="1917"/>
      <c r="K465" s="1917"/>
      <c r="L465" s="1917"/>
      <c r="M465" s="1917"/>
      <c r="N465" s="1917"/>
      <c r="O465" s="1917"/>
      <c r="P465" s="1917"/>
      <c r="Q465" s="1917"/>
    </row>
    <row r="466" spans="1:17" ht="14.25" customHeight="1">
      <c r="A466" s="1916"/>
      <c r="B466" s="1916"/>
      <c r="C466" s="1917"/>
      <c r="D466" s="1917"/>
      <c r="E466" s="1917"/>
      <c r="F466" s="1917"/>
      <c r="G466" s="1917"/>
      <c r="H466" s="1917"/>
      <c r="I466" s="1917"/>
      <c r="J466" s="1917"/>
      <c r="K466" s="1917"/>
      <c r="L466" s="1917"/>
      <c r="M466" s="1917"/>
      <c r="N466" s="1917"/>
      <c r="O466" s="1917"/>
      <c r="P466" s="1917"/>
      <c r="Q466" s="1917"/>
    </row>
    <row r="467" spans="1:17" ht="14.25" customHeight="1">
      <c r="A467" s="1916"/>
      <c r="B467" s="1916"/>
      <c r="C467" s="1917"/>
      <c r="D467" s="1917"/>
      <c r="E467" s="1917"/>
      <c r="F467" s="1917"/>
      <c r="G467" s="1917"/>
      <c r="H467" s="1917"/>
      <c r="I467" s="1917"/>
      <c r="J467" s="1917"/>
      <c r="K467" s="1917"/>
      <c r="L467" s="1917"/>
      <c r="M467" s="1917"/>
      <c r="N467" s="1917"/>
      <c r="O467" s="1917"/>
      <c r="P467" s="1917"/>
      <c r="Q467" s="1917"/>
    </row>
    <row r="468" spans="1:17" ht="14.25" customHeight="1">
      <c r="A468" s="1916"/>
      <c r="B468" s="1916"/>
      <c r="C468" s="1917"/>
      <c r="D468" s="1917"/>
      <c r="E468" s="1917"/>
      <c r="F468" s="1917"/>
      <c r="G468" s="1917"/>
      <c r="H468" s="1917"/>
      <c r="I468" s="1917"/>
      <c r="J468" s="1917"/>
      <c r="K468" s="1917"/>
      <c r="L468" s="1917"/>
      <c r="M468" s="1917"/>
      <c r="N468" s="1917"/>
      <c r="O468" s="1917"/>
      <c r="P468" s="1917"/>
      <c r="Q468" s="1917"/>
    </row>
    <row r="469" spans="1:17" ht="14.25" customHeight="1">
      <c r="A469" s="1916"/>
      <c r="B469" s="1916"/>
      <c r="C469" s="1917"/>
      <c r="D469" s="1917"/>
      <c r="E469" s="1917"/>
      <c r="F469" s="1917"/>
      <c r="G469" s="1917"/>
      <c r="H469" s="1917"/>
      <c r="I469" s="1917"/>
      <c r="J469" s="1917"/>
      <c r="K469" s="1917"/>
      <c r="L469" s="1917"/>
      <c r="M469" s="1917"/>
      <c r="N469" s="1917"/>
      <c r="O469" s="1917"/>
      <c r="P469" s="1917"/>
      <c r="Q469" s="1917"/>
    </row>
    <row r="470" spans="1:17" ht="14.25" customHeight="1">
      <c r="A470" s="1916"/>
      <c r="B470" s="1916"/>
      <c r="C470" s="1917"/>
      <c r="D470" s="1917"/>
      <c r="E470" s="1917"/>
      <c r="F470" s="1917"/>
      <c r="G470" s="1917"/>
      <c r="H470" s="1917"/>
      <c r="I470" s="1917"/>
      <c r="J470" s="1917"/>
      <c r="K470" s="1917"/>
      <c r="L470" s="1917"/>
      <c r="M470" s="1917"/>
      <c r="N470" s="1917"/>
      <c r="O470" s="1917"/>
      <c r="P470" s="1917"/>
      <c r="Q470" s="1917"/>
    </row>
    <row r="471" spans="1:17" ht="14.25" customHeight="1">
      <c r="A471" s="1916"/>
      <c r="B471" s="1916"/>
      <c r="C471" s="1917"/>
      <c r="D471" s="1917"/>
      <c r="E471" s="1917"/>
      <c r="F471" s="1917"/>
      <c r="G471" s="1917"/>
      <c r="H471" s="1917"/>
      <c r="I471" s="1917"/>
      <c r="J471" s="1917"/>
      <c r="K471" s="1917"/>
      <c r="L471" s="1917"/>
      <c r="M471" s="1917"/>
      <c r="N471" s="1917"/>
      <c r="O471" s="1917"/>
      <c r="P471" s="1917"/>
      <c r="Q471" s="1917"/>
    </row>
    <row r="472" spans="1:17" ht="14.25" customHeight="1">
      <c r="A472" s="1916"/>
      <c r="B472" s="1916"/>
      <c r="C472" s="1917"/>
      <c r="D472" s="1917"/>
      <c r="E472" s="1917"/>
      <c r="F472" s="1917"/>
      <c r="G472" s="1917"/>
      <c r="H472" s="1917"/>
      <c r="I472" s="1917"/>
      <c r="J472" s="1917"/>
      <c r="K472" s="1917"/>
      <c r="L472" s="1917"/>
      <c r="M472" s="1917"/>
      <c r="N472" s="1917"/>
      <c r="O472" s="1917"/>
      <c r="P472" s="1917"/>
      <c r="Q472" s="1917"/>
    </row>
    <row r="473" spans="1:17" ht="14.25" customHeight="1">
      <c r="A473" s="1916"/>
      <c r="B473" s="1916"/>
      <c r="C473" s="1917"/>
      <c r="D473" s="1917"/>
      <c r="E473" s="1917"/>
      <c r="F473" s="1917"/>
      <c r="G473" s="1917"/>
      <c r="H473" s="1917"/>
      <c r="I473" s="1917"/>
      <c r="J473" s="1917"/>
      <c r="K473" s="1917"/>
      <c r="L473" s="1917"/>
      <c r="M473" s="1917"/>
      <c r="N473" s="1917"/>
      <c r="O473" s="1917"/>
      <c r="P473" s="1917"/>
      <c r="Q473" s="1917"/>
    </row>
    <row r="474" spans="1:17" ht="14.25" customHeight="1">
      <c r="A474" s="1916"/>
      <c r="B474" s="1916"/>
      <c r="C474" s="1917"/>
      <c r="D474" s="1917"/>
      <c r="E474" s="1917"/>
      <c r="F474" s="1917"/>
      <c r="G474" s="1917"/>
      <c r="H474" s="1917"/>
      <c r="I474" s="1917"/>
      <c r="J474" s="1917"/>
      <c r="K474" s="1917"/>
      <c r="L474" s="1917"/>
      <c r="M474" s="1917"/>
      <c r="N474" s="1917"/>
      <c r="O474" s="1917"/>
      <c r="P474" s="1917"/>
      <c r="Q474" s="1917"/>
    </row>
    <row r="475" spans="1:17" ht="14.25" customHeight="1">
      <c r="A475" s="1916"/>
      <c r="B475" s="1916"/>
      <c r="C475" s="1917"/>
      <c r="D475" s="1917"/>
      <c r="E475" s="1917"/>
      <c r="F475" s="1917"/>
      <c r="G475" s="1917"/>
      <c r="H475" s="1917"/>
      <c r="I475" s="1917"/>
      <c r="J475" s="1917"/>
      <c r="K475" s="1917"/>
      <c r="L475" s="1917"/>
      <c r="M475" s="1917"/>
      <c r="N475" s="1917"/>
      <c r="O475" s="1917"/>
      <c r="P475" s="1917"/>
      <c r="Q475" s="1917"/>
    </row>
    <row r="476" spans="1:17" ht="14.25" customHeight="1">
      <c r="A476" s="1916"/>
      <c r="B476" s="1916"/>
      <c r="C476" s="1917"/>
      <c r="D476" s="1917"/>
      <c r="E476" s="1917"/>
      <c r="F476" s="1917"/>
      <c r="G476" s="1917"/>
      <c r="H476" s="1917"/>
      <c r="I476" s="1917"/>
      <c r="J476" s="1917"/>
      <c r="K476" s="1917"/>
      <c r="L476" s="1917"/>
      <c r="M476" s="1917"/>
      <c r="N476" s="1917"/>
      <c r="O476" s="1917"/>
      <c r="P476" s="1917"/>
      <c r="Q476" s="1917"/>
    </row>
    <row r="477" spans="1:17" ht="14.25" customHeight="1">
      <c r="A477" s="1916"/>
      <c r="B477" s="1916"/>
      <c r="C477" s="1917"/>
      <c r="D477" s="1917"/>
      <c r="E477" s="1917"/>
      <c r="F477" s="1917"/>
      <c r="G477" s="1917"/>
      <c r="H477" s="1917"/>
      <c r="I477" s="1917"/>
      <c r="J477" s="1917"/>
      <c r="K477" s="1917"/>
      <c r="L477" s="1917"/>
      <c r="M477" s="1917"/>
      <c r="N477" s="1917"/>
      <c r="O477" s="1917"/>
      <c r="P477" s="1917"/>
      <c r="Q477" s="1917"/>
    </row>
    <row r="478" spans="1:17" ht="14.25" customHeight="1">
      <c r="A478" s="1916"/>
      <c r="B478" s="1916"/>
      <c r="C478" s="1917"/>
      <c r="D478" s="1917"/>
      <c r="E478" s="1917"/>
      <c r="F478" s="1917"/>
      <c r="G478" s="1917"/>
      <c r="H478" s="1917"/>
      <c r="I478" s="1917"/>
      <c r="J478" s="1917"/>
      <c r="K478" s="1917"/>
      <c r="L478" s="1917"/>
      <c r="M478" s="1917"/>
      <c r="N478" s="1917"/>
      <c r="O478" s="1917"/>
      <c r="P478" s="1917"/>
      <c r="Q478" s="1917"/>
    </row>
    <row r="479" spans="1:17" ht="14.25" customHeight="1">
      <c r="A479" s="1916"/>
      <c r="B479" s="1916"/>
      <c r="C479" s="1917"/>
      <c r="D479" s="1917"/>
      <c r="E479" s="1917"/>
      <c r="F479" s="1917"/>
      <c r="G479" s="1917"/>
      <c r="H479" s="1917"/>
      <c r="I479" s="1917"/>
      <c r="J479" s="1917"/>
      <c r="K479" s="1917"/>
      <c r="L479" s="1917"/>
      <c r="M479" s="1917"/>
      <c r="N479" s="1917"/>
      <c r="O479" s="1917"/>
      <c r="P479" s="1917"/>
      <c r="Q479" s="1917"/>
    </row>
    <row r="480" spans="1:17" ht="14.25" customHeight="1">
      <c r="A480" s="1916"/>
      <c r="B480" s="1916"/>
      <c r="C480" s="1917"/>
      <c r="D480" s="1917"/>
      <c r="E480" s="1917"/>
      <c r="F480" s="1917"/>
      <c r="G480" s="1917"/>
      <c r="H480" s="1917"/>
      <c r="I480" s="1917"/>
      <c r="J480" s="1917"/>
      <c r="K480" s="1917"/>
      <c r="L480" s="1917"/>
      <c r="M480" s="1917"/>
      <c r="N480" s="1917"/>
      <c r="O480" s="1917"/>
      <c r="P480" s="1917"/>
      <c r="Q480" s="1917"/>
    </row>
    <row r="481" spans="1:17" ht="14.25" customHeight="1">
      <c r="A481" s="1916"/>
      <c r="B481" s="1916"/>
      <c r="C481" s="1917"/>
      <c r="D481" s="1917"/>
      <c r="E481" s="1917"/>
      <c r="F481" s="1917"/>
      <c r="G481" s="1917"/>
      <c r="H481" s="1917"/>
      <c r="I481" s="1917"/>
      <c r="J481" s="1917"/>
      <c r="K481" s="1917"/>
      <c r="L481" s="1917"/>
      <c r="M481" s="1917"/>
      <c r="N481" s="1917"/>
      <c r="O481" s="1917"/>
      <c r="P481" s="1917"/>
      <c r="Q481" s="1917"/>
    </row>
    <row r="482" spans="1:17" ht="14.25" customHeight="1">
      <c r="A482" s="1916"/>
      <c r="B482" s="1916"/>
      <c r="C482" s="1917"/>
      <c r="D482" s="1917"/>
      <c r="E482" s="1917"/>
      <c r="F482" s="1917"/>
      <c r="G482" s="1917"/>
      <c r="H482" s="1917"/>
      <c r="I482" s="1917"/>
      <c r="J482" s="1917"/>
      <c r="K482" s="1917"/>
      <c r="L482" s="1917"/>
      <c r="M482" s="1917"/>
      <c r="N482" s="1917"/>
      <c r="O482" s="1917"/>
      <c r="P482" s="1917"/>
      <c r="Q482" s="1917"/>
    </row>
    <row r="483" spans="1:17" ht="14.25" customHeight="1">
      <c r="A483" s="1916"/>
      <c r="B483" s="1916"/>
      <c r="C483" s="1917"/>
      <c r="D483" s="1917"/>
      <c r="E483" s="1917"/>
      <c r="F483" s="1917"/>
      <c r="G483" s="1917"/>
      <c r="H483" s="1917"/>
      <c r="I483" s="1917"/>
      <c r="J483" s="1917"/>
      <c r="K483" s="1917"/>
      <c r="L483" s="1917"/>
      <c r="M483" s="1917"/>
      <c r="N483" s="1917"/>
      <c r="O483" s="1917"/>
      <c r="P483" s="1917"/>
      <c r="Q483" s="1917"/>
    </row>
    <row r="484" spans="1:17" ht="14.25" customHeight="1">
      <c r="A484" s="1916"/>
      <c r="B484" s="1916"/>
      <c r="C484" s="1917"/>
      <c r="D484" s="1917"/>
      <c r="E484" s="1917"/>
      <c r="F484" s="1917"/>
      <c r="G484" s="1917"/>
      <c r="H484" s="1917"/>
      <c r="I484" s="1917"/>
      <c r="J484" s="1917"/>
      <c r="K484" s="1917"/>
      <c r="L484" s="1917"/>
      <c r="M484" s="1917"/>
      <c r="N484" s="1917"/>
      <c r="O484" s="1917"/>
      <c r="P484" s="1917"/>
      <c r="Q484" s="1917"/>
    </row>
    <row r="485" spans="1:17" ht="14.25" customHeight="1">
      <c r="A485" s="1916"/>
      <c r="B485" s="1916"/>
      <c r="C485" s="1917"/>
      <c r="D485" s="1917"/>
      <c r="E485" s="1917"/>
      <c r="F485" s="1917"/>
      <c r="G485" s="1917"/>
      <c r="H485" s="1917"/>
      <c r="I485" s="1917"/>
      <c r="J485" s="1917"/>
      <c r="K485" s="1917"/>
      <c r="L485" s="1917"/>
      <c r="M485" s="1917"/>
      <c r="N485" s="1917"/>
      <c r="O485" s="1917"/>
      <c r="P485" s="1917"/>
      <c r="Q485" s="1917"/>
    </row>
    <row r="486" spans="1:17" ht="14.25" customHeight="1">
      <c r="A486" s="1916"/>
      <c r="B486" s="1916"/>
      <c r="C486" s="1917"/>
      <c r="D486" s="1917"/>
      <c r="E486" s="1917"/>
      <c r="F486" s="1917"/>
      <c r="G486" s="1917"/>
      <c r="H486" s="1917"/>
      <c r="I486" s="1917"/>
      <c r="J486" s="1917"/>
      <c r="K486" s="1917"/>
      <c r="L486" s="1917"/>
      <c r="M486" s="1917"/>
      <c r="N486" s="1917"/>
      <c r="O486" s="1917"/>
      <c r="P486" s="1917"/>
      <c r="Q486" s="1917"/>
    </row>
    <row r="487" spans="1:17" ht="14.25" customHeight="1">
      <c r="A487" s="1916"/>
      <c r="B487" s="1916"/>
      <c r="C487" s="1917"/>
      <c r="D487" s="1917"/>
      <c r="E487" s="1917"/>
      <c r="F487" s="1917"/>
      <c r="G487" s="1917"/>
      <c r="H487" s="1917"/>
      <c r="I487" s="1917"/>
      <c r="J487" s="1917"/>
      <c r="K487" s="1917"/>
      <c r="L487" s="1917"/>
      <c r="M487" s="1917"/>
      <c r="N487" s="1917"/>
      <c r="O487" s="1917"/>
      <c r="P487" s="1917"/>
      <c r="Q487" s="1917"/>
    </row>
    <row r="488" spans="1:17" ht="14.25" customHeight="1">
      <c r="A488" s="1916"/>
      <c r="B488" s="1916"/>
      <c r="C488" s="1917"/>
      <c r="D488" s="1917"/>
      <c r="E488" s="1917"/>
      <c r="F488" s="1917"/>
      <c r="G488" s="1917"/>
      <c r="H488" s="1917"/>
      <c r="I488" s="1917"/>
      <c r="J488" s="1917"/>
      <c r="K488" s="1917"/>
      <c r="L488" s="1917"/>
      <c r="M488" s="1917"/>
      <c r="N488" s="1917"/>
      <c r="O488" s="1917"/>
      <c r="P488" s="1917"/>
      <c r="Q488" s="1917"/>
    </row>
    <row r="489" spans="1:17" ht="14.25" customHeight="1">
      <c r="A489" s="1916"/>
      <c r="B489" s="1916"/>
      <c r="C489" s="1917"/>
      <c r="D489" s="1917"/>
      <c r="E489" s="1917"/>
      <c r="F489" s="1917"/>
      <c r="G489" s="1917"/>
      <c r="H489" s="1917"/>
      <c r="I489" s="1917"/>
      <c r="J489" s="1917"/>
      <c r="K489" s="1917"/>
      <c r="L489" s="1917"/>
      <c r="M489" s="1917"/>
      <c r="N489" s="1917"/>
      <c r="O489" s="1917"/>
      <c r="P489" s="1917"/>
      <c r="Q489" s="1917"/>
    </row>
    <row r="490" spans="1:17" ht="14.25" customHeight="1">
      <c r="A490" s="1916"/>
      <c r="B490" s="1916"/>
      <c r="C490" s="1917"/>
      <c r="D490" s="1917"/>
      <c r="E490" s="1917"/>
      <c r="F490" s="1917"/>
      <c r="G490" s="1917"/>
      <c r="H490" s="1917"/>
      <c r="I490" s="1917"/>
      <c r="J490" s="1917"/>
      <c r="K490" s="1917"/>
      <c r="L490" s="1917"/>
      <c r="M490" s="1917"/>
      <c r="N490" s="1917"/>
      <c r="O490" s="1917"/>
      <c r="P490" s="1917"/>
      <c r="Q490" s="1917"/>
    </row>
    <row r="491" spans="1:17" ht="14.25" customHeight="1">
      <c r="A491" s="1916"/>
      <c r="B491" s="1916"/>
      <c r="C491" s="1917"/>
      <c r="D491" s="1917"/>
      <c r="E491" s="1917"/>
      <c r="F491" s="1917"/>
      <c r="G491" s="1917"/>
      <c r="H491" s="1917"/>
      <c r="I491" s="1917"/>
      <c r="J491" s="1917"/>
      <c r="K491" s="1917"/>
      <c r="L491" s="1917"/>
      <c r="M491" s="1917"/>
      <c r="N491" s="1917"/>
      <c r="O491" s="1917"/>
      <c r="P491" s="1917"/>
      <c r="Q491" s="1917"/>
    </row>
    <row r="492" spans="1:17" ht="14.25" customHeight="1">
      <c r="A492" s="1916"/>
      <c r="B492" s="1916"/>
      <c r="C492" s="1917"/>
      <c r="D492" s="1917"/>
      <c r="E492" s="1917"/>
      <c r="F492" s="1917"/>
      <c r="G492" s="1917"/>
      <c r="H492" s="1917"/>
      <c r="I492" s="1917"/>
      <c r="J492" s="1917"/>
      <c r="K492" s="1917"/>
      <c r="L492" s="1917"/>
      <c r="M492" s="1917"/>
      <c r="N492" s="1917"/>
      <c r="O492" s="1917"/>
      <c r="P492" s="1917"/>
      <c r="Q492" s="1917"/>
    </row>
    <row r="493" spans="1:17" ht="14.25" customHeight="1">
      <c r="A493" s="1916"/>
      <c r="B493" s="1916"/>
      <c r="C493" s="1917"/>
      <c r="D493" s="1917"/>
      <c r="E493" s="1917"/>
      <c r="F493" s="1917"/>
      <c r="G493" s="1917"/>
      <c r="H493" s="1917"/>
      <c r="I493" s="1917"/>
      <c r="J493" s="1917"/>
      <c r="K493" s="1917"/>
      <c r="L493" s="1917"/>
      <c r="M493" s="1917"/>
      <c r="N493" s="1917"/>
      <c r="O493" s="1917"/>
      <c r="P493" s="1917"/>
      <c r="Q493" s="1917"/>
    </row>
    <row r="494" spans="1:17" ht="14.25" customHeight="1">
      <c r="A494" s="1916"/>
      <c r="B494" s="1916"/>
      <c r="C494" s="1917"/>
      <c r="D494" s="1917"/>
      <c r="E494" s="1917"/>
      <c r="F494" s="1917"/>
      <c r="G494" s="1917"/>
      <c r="H494" s="1917"/>
      <c r="I494" s="1917"/>
      <c r="J494" s="1917"/>
      <c r="K494" s="1917"/>
      <c r="L494" s="1917"/>
      <c r="M494" s="1917"/>
      <c r="N494" s="1917"/>
      <c r="O494" s="1917"/>
      <c r="P494" s="1917"/>
      <c r="Q494" s="1917"/>
    </row>
    <row r="495" spans="1:17" ht="14.25" customHeight="1">
      <c r="A495" s="1916"/>
      <c r="B495" s="1916"/>
      <c r="C495" s="1917"/>
      <c r="D495" s="1917"/>
      <c r="E495" s="1917"/>
      <c r="F495" s="1917"/>
      <c r="G495" s="1917"/>
      <c r="H495" s="1917"/>
      <c r="I495" s="1917"/>
      <c r="J495" s="1917"/>
      <c r="K495" s="1917"/>
      <c r="L495" s="1917"/>
      <c r="M495" s="1917"/>
      <c r="N495" s="1917"/>
      <c r="O495" s="1917"/>
      <c r="P495" s="1917"/>
      <c r="Q495" s="1917"/>
    </row>
    <row r="496" spans="1:17" ht="14.25" customHeight="1">
      <c r="A496" s="1916"/>
      <c r="B496" s="1916"/>
      <c r="C496" s="1917"/>
      <c r="D496" s="1917"/>
      <c r="E496" s="1917"/>
      <c r="F496" s="1917"/>
      <c r="G496" s="1917"/>
      <c r="H496" s="1917"/>
      <c r="I496" s="1917"/>
      <c r="J496" s="1917"/>
      <c r="K496" s="1917"/>
      <c r="L496" s="1917"/>
      <c r="M496" s="1917"/>
      <c r="N496" s="1917"/>
      <c r="O496" s="1917"/>
      <c r="P496" s="1917"/>
      <c r="Q496" s="1917"/>
    </row>
    <row r="497" spans="1:17" ht="14.25" customHeight="1">
      <c r="A497" s="1916"/>
      <c r="B497" s="1916"/>
      <c r="C497" s="1917"/>
      <c r="D497" s="1917"/>
      <c r="E497" s="1917"/>
      <c r="F497" s="1917"/>
      <c r="G497" s="1917"/>
      <c r="H497" s="1917"/>
      <c r="I497" s="1917"/>
      <c r="J497" s="1917"/>
      <c r="K497" s="1917"/>
      <c r="L497" s="1917"/>
      <c r="M497" s="1917"/>
      <c r="N497" s="1917"/>
      <c r="O497" s="1917"/>
      <c r="P497" s="1917"/>
      <c r="Q497" s="1917"/>
    </row>
    <row r="498" spans="1:17" ht="14.25" customHeight="1">
      <c r="A498" s="1916"/>
      <c r="B498" s="1916"/>
      <c r="C498" s="1917"/>
      <c r="D498" s="1917"/>
      <c r="E498" s="1917"/>
      <c r="F498" s="1917"/>
      <c r="G498" s="1917"/>
      <c r="H498" s="1917"/>
      <c r="I498" s="1917"/>
      <c r="J498" s="1917"/>
      <c r="K498" s="1917"/>
      <c r="L498" s="1917"/>
      <c r="M498" s="1917"/>
      <c r="N498" s="1917"/>
      <c r="O498" s="1917"/>
      <c r="P498" s="1917"/>
      <c r="Q498" s="1917"/>
    </row>
    <row r="499" spans="1:17" ht="14.25" customHeight="1">
      <c r="A499" s="1916"/>
      <c r="B499" s="1916"/>
      <c r="C499" s="1917"/>
      <c r="D499" s="1917"/>
      <c r="E499" s="1917"/>
      <c r="F499" s="1917"/>
      <c r="G499" s="1917"/>
      <c r="H499" s="1917"/>
      <c r="I499" s="1917"/>
      <c r="J499" s="1917"/>
      <c r="K499" s="1917"/>
      <c r="L499" s="1917"/>
      <c r="M499" s="1917"/>
      <c r="N499" s="1917"/>
      <c r="O499" s="1917"/>
      <c r="P499" s="1917"/>
      <c r="Q499" s="1917"/>
    </row>
    <row r="500" spans="1:17" ht="14.25" customHeight="1">
      <c r="A500" s="1916"/>
      <c r="B500" s="1916"/>
      <c r="C500" s="1917"/>
      <c r="D500" s="1917"/>
      <c r="E500" s="1917"/>
      <c r="F500" s="1917"/>
      <c r="G500" s="1917"/>
      <c r="H500" s="1917"/>
      <c r="I500" s="1917"/>
      <c r="J500" s="1917"/>
      <c r="K500" s="1917"/>
      <c r="L500" s="1917"/>
      <c r="M500" s="1917"/>
      <c r="N500" s="1917"/>
      <c r="O500" s="1917"/>
      <c r="P500" s="1917"/>
      <c r="Q500" s="1917"/>
    </row>
    <row r="501" spans="1:17" ht="14.25" customHeight="1">
      <c r="A501" s="1916"/>
      <c r="B501" s="1916"/>
      <c r="C501" s="1917"/>
      <c r="D501" s="1917"/>
      <c r="E501" s="1917"/>
      <c r="F501" s="1917"/>
      <c r="G501" s="1917"/>
      <c r="H501" s="1917"/>
      <c r="I501" s="1917"/>
      <c r="J501" s="1917"/>
      <c r="K501" s="1917"/>
      <c r="L501" s="1917"/>
      <c r="M501" s="1917"/>
      <c r="N501" s="1917"/>
      <c r="O501" s="1917"/>
      <c r="P501" s="1917"/>
      <c r="Q501" s="1917"/>
    </row>
    <row r="502" spans="1:17" ht="14.25" customHeight="1">
      <c r="A502" s="1916"/>
      <c r="B502" s="1916"/>
      <c r="C502" s="1917"/>
      <c r="D502" s="1917"/>
      <c r="E502" s="1917"/>
      <c r="F502" s="1917"/>
      <c r="G502" s="1917"/>
      <c r="H502" s="1917"/>
      <c r="I502" s="1917"/>
      <c r="J502" s="1917"/>
      <c r="K502" s="1917"/>
      <c r="L502" s="1917"/>
      <c r="M502" s="1917"/>
      <c r="N502" s="1917"/>
      <c r="O502" s="1917"/>
      <c r="P502" s="1917"/>
      <c r="Q502" s="1917"/>
    </row>
    <row r="503" spans="1:17" ht="14.25" customHeight="1">
      <c r="A503" s="1916"/>
      <c r="B503" s="1916"/>
      <c r="C503" s="1917"/>
      <c r="D503" s="1917"/>
      <c r="E503" s="1917"/>
      <c r="F503" s="1917"/>
      <c r="G503" s="1917"/>
      <c r="H503" s="1917"/>
      <c r="I503" s="1917"/>
      <c r="J503" s="1917"/>
      <c r="K503" s="1917"/>
      <c r="L503" s="1917"/>
      <c r="M503" s="1917"/>
      <c r="N503" s="1917"/>
      <c r="O503" s="1917"/>
      <c r="P503" s="1917"/>
      <c r="Q503" s="1917"/>
    </row>
    <row r="504" spans="1:17" ht="14.25" customHeight="1">
      <c r="A504" s="1916"/>
      <c r="B504" s="1916"/>
      <c r="C504" s="1917"/>
      <c r="D504" s="1917"/>
      <c r="E504" s="1917"/>
      <c r="F504" s="1917"/>
      <c r="G504" s="1917"/>
      <c r="H504" s="1917"/>
      <c r="I504" s="1917"/>
      <c r="J504" s="1917"/>
      <c r="K504" s="1917"/>
      <c r="L504" s="1917"/>
      <c r="M504" s="1917"/>
      <c r="N504" s="1917"/>
      <c r="O504" s="1917"/>
      <c r="P504" s="1917"/>
      <c r="Q504" s="1917"/>
    </row>
    <row r="505" spans="1:17" ht="14.25" customHeight="1">
      <c r="A505" s="1916"/>
      <c r="B505" s="1916"/>
      <c r="C505" s="1917"/>
      <c r="D505" s="1917"/>
      <c r="E505" s="1917"/>
      <c r="F505" s="1917"/>
      <c r="G505" s="1917"/>
      <c r="H505" s="1917"/>
      <c r="I505" s="1917"/>
      <c r="J505" s="1917"/>
      <c r="K505" s="1917"/>
      <c r="L505" s="1917"/>
      <c r="M505" s="1917"/>
      <c r="N505" s="1917"/>
      <c r="O505" s="1917"/>
      <c r="P505" s="1917"/>
      <c r="Q505" s="1917"/>
    </row>
    <row r="506" spans="1:17" ht="14.25" customHeight="1">
      <c r="A506" s="1916"/>
      <c r="B506" s="1916"/>
      <c r="C506" s="1917"/>
      <c r="D506" s="1917"/>
      <c r="E506" s="1917"/>
      <c r="F506" s="1917"/>
      <c r="G506" s="1917"/>
      <c r="H506" s="1917"/>
      <c r="I506" s="1917"/>
      <c r="J506" s="1917"/>
      <c r="K506" s="1917"/>
      <c r="L506" s="1917"/>
      <c r="M506" s="1917"/>
      <c r="N506" s="1917"/>
      <c r="O506" s="1917"/>
      <c r="P506" s="1917"/>
      <c r="Q506" s="1917"/>
    </row>
    <row r="507" spans="1:17" ht="14.25" customHeight="1">
      <c r="A507" s="1916"/>
      <c r="B507" s="1916"/>
      <c r="C507" s="1917"/>
      <c r="D507" s="1917"/>
      <c r="E507" s="1917"/>
      <c r="F507" s="1917"/>
      <c r="G507" s="1917"/>
      <c r="H507" s="1917"/>
      <c r="I507" s="1917"/>
      <c r="J507" s="1917"/>
      <c r="K507" s="1917"/>
      <c r="L507" s="1917"/>
      <c r="M507" s="1917"/>
      <c r="N507" s="1917"/>
      <c r="O507" s="1917"/>
      <c r="P507" s="1917"/>
      <c r="Q507" s="1917"/>
    </row>
    <row r="508" spans="1:17" ht="14.25" customHeight="1">
      <c r="A508" s="1916"/>
      <c r="B508" s="1916"/>
      <c r="C508" s="1917"/>
      <c r="D508" s="1917"/>
      <c r="E508" s="1917"/>
      <c r="F508" s="1917"/>
      <c r="G508" s="1917"/>
      <c r="H508" s="1917"/>
      <c r="I508" s="1917"/>
      <c r="J508" s="1917"/>
      <c r="K508" s="1917"/>
      <c r="L508" s="1917"/>
      <c r="M508" s="1917"/>
      <c r="N508" s="1917"/>
      <c r="O508" s="1917"/>
      <c r="P508" s="1917"/>
      <c r="Q508" s="1917"/>
    </row>
    <row r="509" spans="1:17" ht="14.25" customHeight="1">
      <c r="A509" s="1916"/>
      <c r="B509" s="1916"/>
      <c r="C509" s="1917"/>
      <c r="D509" s="1917"/>
      <c r="E509" s="1917"/>
      <c r="F509" s="1917"/>
      <c r="G509" s="1917"/>
      <c r="H509" s="1917"/>
      <c r="I509" s="1917"/>
      <c r="J509" s="1917"/>
      <c r="K509" s="1917"/>
      <c r="L509" s="1917"/>
      <c r="M509" s="1917"/>
      <c r="N509" s="1917"/>
      <c r="O509" s="1917"/>
      <c r="P509" s="1917"/>
      <c r="Q509" s="1917"/>
    </row>
    <row r="510" spans="1:17" ht="14.25" customHeight="1">
      <c r="A510" s="1916"/>
      <c r="B510" s="1916"/>
      <c r="C510" s="1917"/>
      <c r="D510" s="1917"/>
      <c r="E510" s="1917"/>
      <c r="F510" s="1917"/>
      <c r="G510" s="1917"/>
      <c r="H510" s="1917"/>
      <c r="I510" s="1917"/>
      <c r="J510" s="1917"/>
      <c r="K510" s="1917"/>
      <c r="L510" s="1917"/>
      <c r="M510" s="1917"/>
      <c r="N510" s="1917"/>
      <c r="O510" s="1917"/>
      <c r="P510" s="1917"/>
      <c r="Q510" s="1917"/>
    </row>
    <row r="511" spans="1:17" ht="14.25" customHeight="1">
      <c r="A511" s="1916"/>
      <c r="B511" s="1916"/>
      <c r="C511" s="1917"/>
      <c r="D511" s="1917"/>
      <c r="E511" s="1917"/>
      <c r="F511" s="1917"/>
      <c r="G511" s="1917"/>
      <c r="H511" s="1917"/>
      <c r="I511" s="1917"/>
      <c r="J511" s="1917"/>
      <c r="K511" s="1917"/>
      <c r="L511" s="1917"/>
      <c r="M511" s="1917"/>
      <c r="N511" s="1917"/>
      <c r="O511" s="1917"/>
      <c r="P511" s="1917"/>
      <c r="Q511" s="1917"/>
    </row>
    <row r="512" spans="1:17" ht="14.25" customHeight="1">
      <c r="A512" s="1916"/>
      <c r="B512" s="1916"/>
      <c r="C512" s="1917"/>
      <c r="D512" s="1917"/>
      <c r="E512" s="1917"/>
      <c r="F512" s="1917"/>
      <c r="G512" s="1917"/>
      <c r="H512" s="1917"/>
      <c r="I512" s="1917"/>
      <c r="J512" s="1917"/>
      <c r="K512" s="1917"/>
      <c r="L512" s="1917"/>
      <c r="M512" s="1917"/>
      <c r="N512" s="1917"/>
      <c r="O512" s="1917"/>
      <c r="P512" s="1917"/>
      <c r="Q512" s="1917"/>
    </row>
    <row r="513" spans="1:17" ht="14.25" customHeight="1">
      <c r="A513" s="1916"/>
      <c r="B513" s="1916"/>
      <c r="C513" s="1917"/>
      <c r="D513" s="1917"/>
      <c r="E513" s="1917"/>
      <c r="F513" s="1917"/>
      <c r="G513" s="1917"/>
      <c r="H513" s="1917"/>
      <c r="I513" s="1917"/>
      <c r="J513" s="1917"/>
      <c r="K513" s="1917"/>
      <c r="L513" s="1917"/>
      <c r="M513" s="1917"/>
      <c r="N513" s="1917"/>
      <c r="O513" s="1917"/>
      <c r="P513" s="1917"/>
      <c r="Q513" s="1917"/>
    </row>
    <row r="514" spans="1:17" ht="14.25" customHeight="1">
      <c r="A514" s="1916"/>
      <c r="B514" s="1916"/>
      <c r="C514" s="1917"/>
      <c r="D514" s="1917"/>
      <c r="E514" s="1917"/>
      <c r="F514" s="1917"/>
      <c r="G514" s="1917"/>
      <c r="H514" s="1917"/>
      <c r="I514" s="1917"/>
      <c r="J514" s="1917"/>
      <c r="K514" s="1917"/>
      <c r="L514" s="1917"/>
      <c r="M514" s="1917"/>
      <c r="N514" s="1917"/>
      <c r="O514" s="1917"/>
      <c r="P514" s="1917"/>
      <c r="Q514" s="1917"/>
    </row>
    <row r="515" spans="1:17" ht="14.25" customHeight="1">
      <c r="A515" s="1916"/>
      <c r="B515" s="1916"/>
      <c r="C515" s="1917"/>
      <c r="D515" s="1917"/>
      <c r="E515" s="1917"/>
      <c r="F515" s="1917"/>
      <c r="G515" s="1917"/>
      <c r="H515" s="1917"/>
      <c r="I515" s="1917"/>
      <c r="J515" s="1917"/>
      <c r="K515" s="1917"/>
      <c r="L515" s="1917"/>
      <c r="M515" s="1917"/>
      <c r="N515" s="1917"/>
      <c r="O515" s="1917"/>
      <c r="P515" s="1917"/>
      <c r="Q515" s="1917"/>
    </row>
    <row r="516" spans="1:17" ht="14.25" customHeight="1">
      <c r="A516" s="1916"/>
      <c r="B516" s="1916"/>
      <c r="C516" s="1917"/>
      <c r="D516" s="1917"/>
      <c r="E516" s="1917"/>
      <c r="F516" s="1917"/>
      <c r="G516" s="1917"/>
      <c r="H516" s="1917"/>
      <c r="I516" s="1917"/>
      <c r="J516" s="1917"/>
      <c r="K516" s="1917"/>
      <c r="L516" s="1917"/>
      <c r="M516" s="1917"/>
      <c r="N516" s="1917"/>
      <c r="O516" s="1917"/>
      <c r="P516" s="1917"/>
      <c r="Q516" s="1917"/>
    </row>
    <row r="517" spans="1:17" ht="14.25" customHeight="1">
      <c r="A517" s="1916"/>
      <c r="B517" s="1916"/>
      <c r="C517" s="1917"/>
      <c r="D517" s="1917"/>
      <c r="E517" s="1917"/>
      <c r="F517" s="1917"/>
      <c r="G517" s="1917"/>
      <c r="H517" s="1917"/>
      <c r="I517" s="1917"/>
      <c r="J517" s="1917"/>
      <c r="K517" s="1917"/>
      <c r="L517" s="1917"/>
      <c r="M517" s="1917"/>
      <c r="N517" s="1917"/>
      <c r="O517" s="1917"/>
      <c r="P517" s="1917"/>
      <c r="Q517" s="1917"/>
    </row>
    <row r="518" spans="1:17" ht="14.25" customHeight="1">
      <c r="A518" s="1916"/>
      <c r="B518" s="1916"/>
      <c r="C518" s="1917"/>
      <c r="D518" s="1917"/>
      <c r="E518" s="1917"/>
      <c r="F518" s="1917"/>
      <c r="G518" s="1917"/>
      <c r="H518" s="1917"/>
      <c r="I518" s="1917"/>
      <c r="J518" s="1917"/>
      <c r="K518" s="1917"/>
      <c r="L518" s="1917"/>
      <c r="M518" s="1917"/>
      <c r="N518" s="1917"/>
      <c r="O518" s="1917"/>
      <c r="P518" s="1917"/>
      <c r="Q518" s="1917"/>
    </row>
    <row r="519" spans="1:17" ht="14.25" customHeight="1">
      <c r="A519" s="1916"/>
      <c r="B519" s="1916"/>
      <c r="C519" s="1917"/>
      <c r="D519" s="1917"/>
      <c r="E519" s="1917"/>
      <c r="F519" s="1917"/>
      <c r="G519" s="1917"/>
      <c r="H519" s="1917"/>
      <c r="I519" s="1917"/>
      <c r="J519" s="1917"/>
      <c r="K519" s="1917"/>
      <c r="L519" s="1917"/>
      <c r="M519" s="1917"/>
      <c r="N519" s="1917"/>
      <c r="O519" s="1917"/>
      <c r="P519" s="1917"/>
      <c r="Q519" s="1917"/>
    </row>
    <row r="520" spans="1:17" ht="14.25" customHeight="1">
      <c r="A520" s="1916"/>
      <c r="B520" s="1916"/>
      <c r="C520" s="1917"/>
      <c r="D520" s="1917"/>
      <c r="E520" s="1917"/>
      <c r="F520" s="1917"/>
      <c r="G520" s="1917"/>
      <c r="H520" s="1917"/>
      <c r="I520" s="1917"/>
      <c r="J520" s="1917"/>
      <c r="K520" s="1917"/>
      <c r="L520" s="1917"/>
      <c r="M520" s="1917"/>
      <c r="N520" s="1917"/>
      <c r="O520" s="1917"/>
      <c r="P520" s="1917"/>
      <c r="Q520" s="1917"/>
    </row>
    <row r="521" spans="1:17" ht="14.25" customHeight="1">
      <c r="A521" s="1916"/>
      <c r="B521" s="1916"/>
      <c r="C521" s="1917"/>
      <c r="D521" s="1917"/>
      <c r="E521" s="1917"/>
      <c r="F521" s="1917"/>
      <c r="G521" s="1917"/>
      <c r="H521" s="1917"/>
      <c r="I521" s="1917"/>
      <c r="J521" s="1917"/>
      <c r="K521" s="1917"/>
      <c r="L521" s="1917"/>
      <c r="M521" s="1917"/>
      <c r="N521" s="1917"/>
      <c r="O521" s="1917"/>
      <c r="P521" s="1917"/>
      <c r="Q521" s="1917"/>
    </row>
    <row r="522" spans="1:17" ht="14.25" customHeight="1">
      <c r="A522" s="1916"/>
      <c r="B522" s="1916"/>
      <c r="C522" s="1917"/>
      <c r="D522" s="1917"/>
      <c r="E522" s="1917"/>
      <c r="F522" s="1917"/>
      <c r="G522" s="1917"/>
      <c r="H522" s="1917"/>
      <c r="I522" s="1917"/>
      <c r="J522" s="1917"/>
      <c r="K522" s="1917"/>
      <c r="L522" s="1917"/>
      <c r="M522" s="1917"/>
      <c r="N522" s="1917"/>
      <c r="O522" s="1917"/>
      <c r="P522" s="1917"/>
      <c r="Q522" s="1917"/>
    </row>
    <row r="523" spans="1:17" ht="14.25" customHeight="1">
      <c r="A523" s="1916"/>
      <c r="B523" s="1916"/>
      <c r="C523" s="1917"/>
      <c r="D523" s="1917"/>
      <c r="E523" s="1917"/>
      <c r="F523" s="1917"/>
      <c r="G523" s="1917"/>
      <c r="H523" s="1917"/>
      <c r="I523" s="1917"/>
      <c r="J523" s="1917"/>
      <c r="K523" s="1917"/>
      <c r="L523" s="1917"/>
      <c r="M523" s="1917"/>
      <c r="N523" s="1917"/>
      <c r="O523" s="1917"/>
      <c r="P523" s="1917"/>
      <c r="Q523" s="1917"/>
    </row>
    <row r="524" spans="1:17" ht="14.25" customHeight="1">
      <c r="A524" s="1916"/>
      <c r="B524" s="1916"/>
      <c r="C524" s="1917"/>
      <c r="D524" s="1917"/>
      <c r="E524" s="1917"/>
      <c r="F524" s="1917"/>
      <c r="G524" s="1917"/>
      <c r="H524" s="1917"/>
      <c r="I524" s="1917"/>
      <c r="J524" s="1917"/>
      <c r="K524" s="1917"/>
      <c r="L524" s="1917"/>
      <c r="M524" s="1917"/>
      <c r="N524" s="1917"/>
      <c r="O524" s="1917"/>
      <c r="P524" s="1917"/>
      <c r="Q524" s="1917"/>
    </row>
    <row r="525" spans="1:17" ht="14.25" customHeight="1">
      <c r="A525" s="1916"/>
      <c r="B525" s="1916"/>
      <c r="C525" s="1917"/>
      <c r="D525" s="1917"/>
      <c r="E525" s="1917"/>
      <c r="F525" s="1917"/>
      <c r="G525" s="1917"/>
      <c r="H525" s="1917"/>
      <c r="I525" s="1917"/>
      <c r="J525" s="1917"/>
      <c r="K525" s="1917"/>
      <c r="L525" s="1917"/>
      <c r="M525" s="1917"/>
      <c r="N525" s="1917"/>
      <c r="O525" s="1917"/>
      <c r="P525" s="1917"/>
      <c r="Q525" s="1917"/>
    </row>
    <row r="526" spans="1:17" ht="14.25" customHeight="1">
      <c r="A526" s="1916"/>
      <c r="B526" s="1916"/>
      <c r="C526" s="1917"/>
      <c r="D526" s="1917"/>
      <c r="E526" s="1917"/>
      <c r="F526" s="1917"/>
      <c r="G526" s="1917"/>
      <c r="H526" s="1917"/>
      <c r="I526" s="1917"/>
      <c r="J526" s="1917"/>
      <c r="K526" s="1917"/>
      <c r="L526" s="1917"/>
      <c r="M526" s="1917"/>
      <c r="N526" s="1917"/>
      <c r="O526" s="1917"/>
      <c r="P526" s="1917"/>
      <c r="Q526" s="1917"/>
    </row>
    <row r="527" spans="1:17" ht="14.25" customHeight="1">
      <c r="A527" s="1916"/>
      <c r="B527" s="1916"/>
      <c r="C527" s="1917"/>
      <c r="D527" s="1917"/>
      <c r="E527" s="1917"/>
      <c r="F527" s="1917"/>
      <c r="G527" s="1917"/>
      <c r="H527" s="1917"/>
      <c r="I527" s="1917"/>
      <c r="J527" s="1917"/>
      <c r="K527" s="1917"/>
      <c r="L527" s="1917"/>
      <c r="M527" s="1917"/>
      <c r="N527" s="1917"/>
      <c r="O527" s="1917"/>
      <c r="P527" s="1917"/>
      <c r="Q527" s="1917"/>
    </row>
    <row r="528" spans="1:17" ht="14.25" customHeight="1">
      <c r="A528" s="1916"/>
      <c r="B528" s="1916"/>
      <c r="C528" s="1917"/>
      <c r="D528" s="1917"/>
      <c r="E528" s="1917"/>
      <c r="F528" s="1917"/>
      <c r="G528" s="1917"/>
      <c r="H528" s="1917"/>
      <c r="I528" s="1917"/>
      <c r="J528" s="1917"/>
      <c r="K528" s="1917"/>
      <c r="L528" s="1917"/>
      <c r="M528" s="1917"/>
      <c r="N528" s="1917"/>
      <c r="O528" s="1917"/>
      <c r="P528" s="1917"/>
      <c r="Q528" s="1917"/>
    </row>
    <row r="529" spans="1:17" ht="14.25" customHeight="1">
      <c r="A529" s="1916"/>
      <c r="B529" s="1916"/>
      <c r="C529" s="1917"/>
      <c r="D529" s="1917"/>
      <c r="E529" s="1917"/>
      <c r="F529" s="1917"/>
      <c r="G529" s="1917"/>
      <c r="H529" s="1917"/>
      <c r="I529" s="1917"/>
      <c r="J529" s="1917"/>
      <c r="K529" s="1917"/>
      <c r="L529" s="1917"/>
      <c r="M529" s="1917"/>
      <c r="N529" s="1917"/>
      <c r="O529" s="1917"/>
      <c r="P529" s="1917"/>
      <c r="Q529" s="1917"/>
    </row>
    <row r="530" spans="1:17" ht="14.25" customHeight="1">
      <c r="A530" s="1916"/>
      <c r="B530" s="1916"/>
      <c r="C530" s="1917"/>
      <c r="D530" s="1917"/>
      <c r="E530" s="1917"/>
      <c r="F530" s="1917"/>
      <c r="G530" s="1917"/>
      <c r="H530" s="1917"/>
      <c r="I530" s="1917"/>
      <c r="J530" s="1917"/>
      <c r="K530" s="1917"/>
      <c r="L530" s="1917"/>
      <c r="M530" s="1917"/>
      <c r="N530" s="1917"/>
      <c r="O530" s="1917"/>
      <c r="P530" s="1917"/>
      <c r="Q530" s="1917"/>
    </row>
    <row r="531" spans="1:17" ht="14.25" customHeight="1">
      <c r="A531" s="1916"/>
      <c r="B531" s="1916"/>
      <c r="C531" s="1917"/>
      <c r="D531" s="1917"/>
      <c r="E531" s="1917"/>
      <c r="F531" s="1917"/>
      <c r="G531" s="1917"/>
      <c r="H531" s="1917"/>
      <c r="I531" s="1917"/>
      <c r="J531" s="1917"/>
      <c r="K531" s="1917"/>
      <c r="L531" s="1917"/>
      <c r="M531" s="1917"/>
      <c r="N531" s="1917"/>
      <c r="O531" s="1917"/>
      <c r="P531" s="1917"/>
      <c r="Q531" s="1917"/>
    </row>
    <row r="532" spans="1:17" ht="14.25" customHeight="1">
      <c r="A532" s="1916"/>
      <c r="B532" s="1916"/>
      <c r="C532" s="1917"/>
      <c r="D532" s="1917"/>
      <c r="E532" s="1917"/>
      <c r="F532" s="1917"/>
      <c r="G532" s="1917"/>
      <c r="H532" s="1917"/>
      <c r="I532" s="1917"/>
      <c r="J532" s="1917"/>
      <c r="K532" s="1917"/>
      <c r="L532" s="1917"/>
      <c r="M532" s="1917"/>
      <c r="N532" s="1917"/>
      <c r="O532" s="1917"/>
      <c r="P532" s="1917"/>
      <c r="Q532" s="1917"/>
    </row>
    <row r="533" spans="1:17" ht="14.25" customHeight="1">
      <c r="A533" s="1916"/>
      <c r="B533" s="1916"/>
      <c r="C533" s="1917"/>
      <c r="D533" s="1917"/>
      <c r="E533" s="1917"/>
      <c r="F533" s="1917"/>
      <c r="G533" s="1917"/>
      <c r="H533" s="1917"/>
      <c r="I533" s="1917"/>
      <c r="J533" s="1917"/>
      <c r="K533" s="1917"/>
      <c r="L533" s="1917"/>
      <c r="M533" s="1917"/>
      <c r="N533" s="1917"/>
      <c r="O533" s="1917"/>
      <c r="P533" s="1917"/>
      <c r="Q533" s="1917"/>
    </row>
    <row r="534" spans="1:17" ht="14.25" customHeight="1">
      <c r="A534" s="1916"/>
      <c r="B534" s="1916"/>
      <c r="C534" s="1917"/>
      <c r="D534" s="1917"/>
      <c r="E534" s="1917"/>
      <c r="F534" s="1917"/>
      <c r="G534" s="1917"/>
      <c r="H534" s="1917"/>
      <c r="I534" s="1917"/>
      <c r="J534" s="1917"/>
      <c r="K534" s="1917"/>
      <c r="L534" s="1917"/>
      <c r="M534" s="1917"/>
      <c r="N534" s="1917"/>
      <c r="O534" s="1917"/>
      <c r="P534" s="1917"/>
      <c r="Q534" s="1917"/>
    </row>
    <row r="535" spans="1:17" ht="14.25" customHeight="1">
      <c r="A535" s="1916"/>
      <c r="B535" s="1916"/>
      <c r="C535" s="1917"/>
      <c r="D535" s="1917"/>
      <c r="E535" s="1917"/>
      <c r="F535" s="1917"/>
      <c r="G535" s="1917"/>
      <c r="H535" s="1917"/>
      <c r="I535" s="1917"/>
      <c r="J535" s="1917"/>
      <c r="K535" s="1917"/>
      <c r="L535" s="1917"/>
      <c r="M535" s="1917"/>
      <c r="N535" s="1917"/>
      <c r="O535" s="1917"/>
      <c r="P535" s="1917"/>
      <c r="Q535" s="1917"/>
    </row>
    <row r="536" spans="1:17" ht="14.25" customHeight="1">
      <c r="A536" s="1916"/>
      <c r="B536" s="1916"/>
      <c r="C536" s="1917"/>
      <c r="D536" s="1917"/>
      <c r="E536" s="1917"/>
      <c r="F536" s="1917"/>
      <c r="G536" s="1917"/>
      <c r="H536" s="1917"/>
      <c r="I536" s="1917"/>
      <c r="J536" s="1917"/>
      <c r="K536" s="1917"/>
      <c r="L536" s="1917"/>
      <c r="M536" s="1917"/>
      <c r="N536" s="1917"/>
      <c r="O536" s="1917"/>
      <c r="P536" s="1917"/>
      <c r="Q536" s="1917"/>
    </row>
    <row r="537" spans="1:17" ht="14.25" customHeight="1">
      <c r="A537" s="1916"/>
      <c r="B537" s="1916"/>
      <c r="C537" s="1917"/>
      <c r="D537" s="1917"/>
      <c r="E537" s="1917"/>
      <c r="F537" s="1917"/>
      <c r="G537" s="1917"/>
      <c r="H537" s="1917"/>
      <c r="I537" s="1917"/>
      <c r="J537" s="1917"/>
      <c r="K537" s="1917"/>
      <c r="L537" s="1917"/>
      <c r="M537" s="1917"/>
      <c r="N537" s="1917"/>
      <c r="O537" s="1917"/>
      <c r="P537" s="1917"/>
      <c r="Q537" s="1917"/>
    </row>
    <row r="538" spans="1:17" ht="14.25" customHeight="1">
      <c r="A538" s="1916"/>
      <c r="B538" s="1916"/>
      <c r="C538" s="1917"/>
      <c r="D538" s="1917"/>
      <c r="E538" s="1917"/>
      <c r="F538" s="1917"/>
      <c r="G538" s="1917"/>
      <c r="H538" s="1917"/>
      <c r="I538" s="1917"/>
      <c r="J538" s="1917"/>
      <c r="K538" s="1917"/>
      <c r="L538" s="1917"/>
      <c r="M538" s="1917"/>
      <c r="N538" s="1917"/>
      <c r="O538" s="1917"/>
      <c r="P538" s="1917"/>
      <c r="Q538" s="1917"/>
    </row>
    <row r="539" spans="1:17" ht="14.25" customHeight="1">
      <c r="A539" s="1916"/>
      <c r="B539" s="1916"/>
      <c r="C539" s="1917"/>
      <c r="D539" s="1917"/>
      <c r="E539" s="1917"/>
      <c r="F539" s="1917"/>
      <c r="G539" s="1917"/>
      <c r="H539" s="1917"/>
      <c r="I539" s="1917"/>
      <c r="J539" s="1917"/>
      <c r="K539" s="1917"/>
      <c r="L539" s="1917"/>
      <c r="M539" s="1917"/>
      <c r="N539" s="1917"/>
      <c r="O539" s="1917"/>
      <c r="P539" s="1917"/>
      <c r="Q539" s="1917"/>
    </row>
    <row r="540" spans="1:17" ht="14.25" customHeight="1">
      <c r="A540" s="1916"/>
      <c r="B540" s="1916"/>
      <c r="C540" s="1917"/>
      <c r="D540" s="1917"/>
      <c r="E540" s="1917"/>
      <c r="F540" s="1917"/>
      <c r="G540" s="1917"/>
      <c r="H540" s="1917"/>
      <c r="I540" s="1917"/>
      <c r="J540" s="1917"/>
      <c r="K540" s="1917"/>
      <c r="L540" s="1917"/>
      <c r="M540" s="1917"/>
      <c r="N540" s="1917"/>
      <c r="O540" s="1917"/>
      <c r="P540" s="1917"/>
      <c r="Q540" s="1917"/>
    </row>
    <row r="541" spans="1:17" ht="14.25" customHeight="1">
      <c r="A541" s="1916"/>
      <c r="B541" s="1916"/>
      <c r="C541" s="1917"/>
      <c r="D541" s="1917"/>
      <c r="E541" s="1917"/>
      <c r="F541" s="1917"/>
      <c r="G541" s="1917"/>
      <c r="H541" s="1917"/>
      <c r="I541" s="1917"/>
      <c r="J541" s="1917"/>
      <c r="K541" s="1917"/>
      <c r="L541" s="1917"/>
      <c r="M541" s="1917"/>
      <c r="N541" s="1917"/>
      <c r="O541" s="1917"/>
      <c r="P541" s="1917"/>
      <c r="Q541" s="1917"/>
    </row>
    <row r="542" spans="1:17" ht="14.25" customHeight="1">
      <c r="A542" s="1916"/>
      <c r="B542" s="1916"/>
      <c r="C542" s="1917"/>
      <c r="D542" s="1917"/>
      <c r="E542" s="1917"/>
      <c r="F542" s="1917"/>
      <c r="G542" s="1917"/>
      <c r="H542" s="1917"/>
      <c r="I542" s="1917"/>
      <c r="J542" s="1917"/>
      <c r="K542" s="1917"/>
      <c r="L542" s="1917"/>
      <c r="M542" s="1917"/>
      <c r="N542" s="1917"/>
      <c r="O542" s="1917"/>
      <c r="P542" s="1917"/>
      <c r="Q542" s="1917"/>
    </row>
    <row r="543" spans="1:17" ht="14.25" customHeight="1">
      <c r="A543" s="1916"/>
      <c r="B543" s="1916"/>
      <c r="C543" s="1917"/>
      <c r="D543" s="1917"/>
      <c r="E543" s="1917"/>
      <c r="F543" s="1917"/>
      <c r="G543" s="1917"/>
      <c r="H543" s="1917"/>
      <c r="I543" s="1917"/>
      <c r="J543" s="1917"/>
      <c r="K543" s="1917"/>
      <c r="L543" s="1917"/>
      <c r="M543" s="1917"/>
      <c r="N543" s="1917"/>
      <c r="O543" s="1917"/>
      <c r="P543" s="1917"/>
      <c r="Q543" s="1917"/>
    </row>
    <row r="544" spans="1:17" ht="14.25" customHeight="1">
      <c r="A544" s="1916"/>
      <c r="B544" s="1916"/>
      <c r="C544" s="1917"/>
      <c r="D544" s="1917"/>
      <c r="E544" s="1917"/>
      <c r="F544" s="1917"/>
      <c r="G544" s="1917"/>
      <c r="H544" s="1917"/>
      <c r="I544" s="1917"/>
      <c r="J544" s="1917"/>
      <c r="K544" s="1917"/>
      <c r="L544" s="1917"/>
      <c r="M544" s="1917"/>
      <c r="N544" s="1917"/>
      <c r="O544" s="1917"/>
      <c r="P544" s="1917"/>
      <c r="Q544" s="1917"/>
    </row>
    <row r="545" spans="1:17" ht="14.25" customHeight="1">
      <c r="A545" s="1916"/>
      <c r="B545" s="1916"/>
      <c r="C545" s="1917"/>
      <c r="D545" s="1917"/>
      <c r="E545" s="1917"/>
      <c r="F545" s="1917"/>
      <c r="G545" s="1917"/>
      <c r="H545" s="1917"/>
      <c r="I545" s="1917"/>
      <c r="J545" s="1917"/>
      <c r="K545" s="1917"/>
      <c r="L545" s="1917"/>
      <c r="M545" s="1917"/>
      <c r="N545" s="1917"/>
      <c r="O545" s="1917"/>
      <c r="P545" s="1917"/>
      <c r="Q545" s="1917"/>
    </row>
    <row r="546" spans="1:17" ht="14.25" customHeight="1">
      <c r="A546" s="1916"/>
      <c r="B546" s="1916"/>
      <c r="C546" s="1917"/>
      <c r="D546" s="1917"/>
      <c r="E546" s="1917"/>
      <c r="F546" s="1917"/>
      <c r="G546" s="1917"/>
      <c r="H546" s="1917"/>
      <c r="I546" s="1917"/>
      <c r="J546" s="1917"/>
      <c r="K546" s="1917"/>
      <c r="L546" s="1917"/>
      <c r="M546" s="1917"/>
      <c r="N546" s="1917"/>
      <c r="O546" s="1917"/>
      <c r="P546" s="1917"/>
      <c r="Q546" s="1917"/>
    </row>
    <row r="547" spans="1:17" ht="14.25" customHeight="1">
      <c r="A547" s="1916"/>
      <c r="B547" s="1916"/>
      <c r="C547" s="1917"/>
      <c r="D547" s="1917"/>
      <c r="E547" s="1917"/>
      <c r="F547" s="1917"/>
      <c r="G547" s="1917"/>
      <c r="H547" s="1917"/>
      <c r="I547" s="1917"/>
      <c r="J547" s="1917"/>
      <c r="K547" s="1917"/>
      <c r="L547" s="1917"/>
      <c r="M547" s="1917"/>
      <c r="N547" s="1917"/>
      <c r="O547" s="1917"/>
      <c r="P547" s="1917"/>
      <c r="Q547" s="1917"/>
    </row>
    <row r="548" spans="1:17" ht="14.25" customHeight="1">
      <c r="A548" s="1916"/>
      <c r="B548" s="1916"/>
      <c r="C548" s="1917"/>
      <c r="D548" s="1917"/>
      <c r="E548" s="1917"/>
      <c r="F548" s="1917"/>
      <c r="G548" s="1917"/>
      <c r="H548" s="1917"/>
      <c r="I548" s="1917"/>
      <c r="J548" s="1917"/>
      <c r="K548" s="1917"/>
      <c r="L548" s="1917"/>
      <c r="M548" s="1917"/>
      <c r="N548" s="1917"/>
      <c r="O548" s="1917"/>
      <c r="P548" s="1917"/>
      <c r="Q548" s="1917"/>
    </row>
    <row r="549" spans="1:17" ht="14.25" customHeight="1">
      <c r="A549" s="1916"/>
      <c r="B549" s="1916"/>
      <c r="C549" s="1917"/>
      <c r="D549" s="1917"/>
      <c r="E549" s="1917"/>
      <c r="F549" s="1917"/>
      <c r="G549" s="1917"/>
      <c r="H549" s="1917"/>
      <c r="I549" s="1917"/>
      <c r="J549" s="1917"/>
      <c r="K549" s="1917"/>
      <c r="L549" s="1917"/>
      <c r="M549" s="1917"/>
      <c r="N549" s="1917"/>
      <c r="O549" s="1917"/>
      <c r="P549" s="1917"/>
      <c r="Q549" s="1917"/>
    </row>
    <row r="550" spans="1:17" ht="14.25" customHeight="1">
      <c r="A550" s="1916"/>
      <c r="B550" s="1916"/>
      <c r="C550" s="1917"/>
      <c r="D550" s="1917"/>
      <c r="E550" s="1917"/>
      <c r="F550" s="1917"/>
      <c r="G550" s="1917"/>
      <c r="H550" s="1917"/>
      <c r="I550" s="1917"/>
      <c r="J550" s="1917"/>
      <c r="K550" s="1917"/>
      <c r="L550" s="1917"/>
      <c r="M550" s="1917"/>
      <c r="N550" s="1917"/>
      <c r="O550" s="1917"/>
      <c r="P550" s="1917"/>
      <c r="Q550" s="1917"/>
    </row>
    <row r="551" spans="1:17" ht="14.25" customHeight="1">
      <c r="A551" s="1916"/>
      <c r="B551" s="1916"/>
      <c r="C551" s="1917"/>
      <c r="D551" s="1917"/>
      <c r="E551" s="1917"/>
      <c r="F551" s="1917"/>
      <c r="G551" s="1917"/>
      <c r="H551" s="1917"/>
      <c r="I551" s="1917"/>
      <c r="J551" s="1917"/>
      <c r="K551" s="1917"/>
      <c r="L551" s="1917"/>
      <c r="M551" s="1917"/>
      <c r="N551" s="1917"/>
      <c r="O551" s="1917"/>
      <c r="P551" s="1917"/>
      <c r="Q551" s="1917"/>
    </row>
    <row r="552" spans="1:17" ht="14.25" customHeight="1">
      <c r="A552" s="1916"/>
      <c r="B552" s="1916"/>
      <c r="C552" s="1917"/>
      <c r="D552" s="1917"/>
      <c r="E552" s="1917"/>
      <c r="F552" s="1917"/>
      <c r="G552" s="1917"/>
      <c r="H552" s="1917"/>
      <c r="I552" s="1917"/>
      <c r="J552" s="1917"/>
      <c r="K552" s="1917"/>
      <c r="L552" s="1917"/>
      <c r="M552" s="1917"/>
      <c r="N552" s="1917"/>
      <c r="O552" s="1917"/>
      <c r="P552" s="1917"/>
      <c r="Q552" s="1917"/>
    </row>
    <row r="553" spans="1:17" ht="14.25" customHeight="1">
      <c r="A553" s="1916"/>
      <c r="B553" s="1916"/>
      <c r="C553" s="1917"/>
      <c r="D553" s="1917"/>
      <c r="E553" s="1917"/>
      <c r="F553" s="1917"/>
      <c r="G553" s="1917"/>
      <c r="H553" s="1917"/>
      <c r="I553" s="1917"/>
      <c r="J553" s="1917"/>
      <c r="K553" s="1917"/>
      <c r="L553" s="1917"/>
      <c r="M553" s="1917"/>
      <c r="N553" s="1917"/>
      <c r="O553" s="1917"/>
      <c r="P553" s="1917"/>
      <c r="Q553" s="1917"/>
    </row>
    <row r="554" spans="1:17" ht="14.25" customHeight="1">
      <c r="A554" s="1916"/>
      <c r="B554" s="1916"/>
      <c r="C554" s="1917"/>
      <c r="D554" s="1917"/>
      <c r="E554" s="1917"/>
      <c r="F554" s="1917"/>
      <c r="G554" s="1917"/>
      <c r="H554" s="1917"/>
      <c r="I554" s="1917"/>
      <c r="J554" s="1917"/>
      <c r="K554" s="1917"/>
      <c r="L554" s="1917"/>
      <c r="M554" s="1917"/>
      <c r="N554" s="1917"/>
      <c r="O554" s="1917"/>
      <c r="P554" s="1917"/>
      <c r="Q554" s="1917"/>
    </row>
    <row r="555" spans="1:17" ht="14.25" customHeight="1">
      <c r="A555" s="1916"/>
      <c r="B555" s="1916"/>
      <c r="C555" s="1917"/>
      <c r="D555" s="1917"/>
      <c r="E555" s="1917"/>
      <c r="F555" s="1917"/>
      <c r="G555" s="1917"/>
      <c r="H555" s="1917"/>
      <c r="I555" s="1917"/>
      <c r="J555" s="1917"/>
      <c r="K555" s="1917"/>
      <c r="L555" s="1917"/>
      <c r="M555" s="1917"/>
      <c r="N555" s="1917"/>
      <c r="O555" s="1917"/>
      <c r="P555" s="1917"/>
      <c r="Q555" s="1917"/>
    </row>
    <row r="556" spans="1:17" ht="14.25" customHeight="1">
      <c r="A556" s="1916"/>
      <c r="B556" s="1916"/>
      <c r="C556" s="1917"/>
      <c r="D556" s="1917"/>
      <c r="E556" s="1917"/>
      <c r="F556" s="1917"/>
      <c r="G556" s="1917"/>
      <c r="H556" s="1917"/>
      <c r="I556" s="1917"/>
      <c r="J556" s="1917"/>
      <c r="K556" s="1917"/>
      <c r="L556" s="1917"/>
      <c r="M556" s="1917"/>
      <c r="N556" s="1917"/>
      <c r="O556" s="1917"/>
      <c r="P556" s="1917"/>
      <c r="Q556" s="1917"/>
    </row>
    <row r="557" spans="1:17" ht="14.25" customHeight="1">
      <c r="A557" s="1916"/>
      <c r="B557" s="1916"/>
      <c r="C557" s="1917"/>
      <c r="D557" s="1917"/>
      <c r="E557" s="1917"/>
      <c r="F557" s="1917"/>
      <c r="G557" s="1917"/>
      <c r="H557" s="1917"/>
      <c r="I557" s="1917"/>
      <c r="J557" s="1917"/>
      <c r="K557" s="1917"/>
      <c r="L557" s="1917"/>
      <c r="M557" s="1917"/>
      <c r="N557" s="1917"/>
      <c r="O557" s="1917"/>
      <c r="P557" s="1917"/>
      <c r="Q557" s="1917"/>
    </row>
    <row r="558" spans="1:17" ht="14.25" customHeight="1">
      <c r="A558" s="1916"/>
      <c r="B558" s="1916"/>
      <c r="C558" s="1917"/>
      <c r="D558" s="1917"/>
      <c r="E558" s="1917"/>
      <c r="F558" s="1917"/>
      <c r="G558" s="1917"/>
      <c r="H558" s="1917"/>
      <c r="I558" s="1917"/>
      <c r="J558" s="1917"/>
      <c r="K558" s="1917"/>
      <c r="L558" s="1917"/>
      <c r="M558" s="1917"/>
      <c r="N558" s="1917"/>
      <c r="O558" s="1917"/>
      <c r="P558" s="1917"/>
      <c r="Q558" s="1917"/>
    </row>
    <row r="559" spans="1:17" ht="14.25" customHeight="1">
      <c r="A559" s="1916"/>
      <c r="B559" s="1916"/>
      <c r="C559" s="1917"/>
      <c r="D559" s="1917"/>
      <c r="E559" s="1917"/>
      <c r="F559" s="1917"/>
      <c r="G559" s="1917"/>
      <c r="H559" s="1917"/>
      <c r="I559" s="1917"/>
      <c r="J559" s="1917"/>
      <c r="K559" s="1917"/>
      <c r="L559" s="1917"/>
      <c r="M559" s="1917"/>
      <c r="N559" s="1917"/>
      <c r="O559" s="1917"/>
      <c r="P559" s="1917"/>
      <c r="Q559" s="1917"/>
    </row>
    <row r="560" spans="1:17" ht="14.25" customHeight="1">
      <c r="A560" s="1916"/>
      <c r="B560" s="1916"/>
      <c r="C560" s="1917"/>
      <c r="D560" s="1917"/>
      <c r="E560" s="1917"/>
      <c r="F560" s="1917"/>
      <c r="G560" s="1917"/>
      <c r="H560" s="1917"/>
      <c r="I560" s="1917"/>
      <c r="J560" s="1917"/>
      <c r="K560" s="1917"/>
      <c r="L560" s="1917"/>
      <c r="M560" s="1917"/>
      <c r="N560" s="1917"/>
      <c r="O560" s="1917"/>
      <c r="P560" s="1917"/>
      <c r="Q560" s="1917"/>
    </row>
    <row r="561" spans="1:17" ht="14.25" customHeight="1">
      <c r="A561" s="1916"/>
      <c r="B561" s="1916"/>
      <c r="C561" s="1917"/>
      <c r="D561" s="1917"/>
      <c r="E561" s="1917"/>
      <c r="F561" s="1917"/>
      <c r="G561" s="1917"/>
      <c r="H561" s="1917"/>
      <c r="I561" s="1917"/>
      <c r="J561" s="1917"/>
      <c r="K561" s="1917"/>
      <c r="L561" s="1917"/>
      <c r="M561" s="1917"/>
      <c r="N561" s="1917"/>
      <c r="O561" s="1917"/>
      <c r="P561" s="1917"/>
      <c r="Q561" s="1917"/>
    </row>
    <row r="562" spans="1:17" ht="14.25" customHeight="1">
      <c r="A562" s="1916"/>
      <c r="B562" s="1916"/>
      <c r="C562" s="1917"/>
      <c r="D562" s="1917"/>
      <c r="E562" s="1917"/>
      <c r="F562" s="1917"/>
      <c r="G562" s="1917"/>
      <c r="H562" s="1917"/>
      <c r="I562" s="1917"/>
      <c r="J562" s="1917"/>
      <c r="K562" s="1917"/>
      <c r="L562" s="1917"/>
      <c r="M562" s="1917"/>
      <c r="N562" s="1917"/>
      <c r="O562" s="1917"/>
      <c r="P562" s="1917"/>
      <c r="Q562" s="1917"/>
    </row>
    <row r="563" spans="1:17" ht="14.25" customHeight="1">
      <c r="A563" s="1916"/>
      <c r="B563" s="1916"/>
      <c r="C563" s="1917"/>
      <c r="D563" s="1917"/>
      <c r="E563" s="1917"/>
      <c r="F563" s="1917"/>
      <c r="G563" s="1917"/>
      <c r="H563" s="1917"/>
      <c r="I563" s="1917"/>
      <c r="J563" s="1917"/>
      <c r="K563" s="1917"/>
      <c r="L563" s="1917"/>
      <c r="M563" s="1917"/>
      <c r="N563" s="1917"/>
      <c r="O563" s="1917"/>
      <c r="P563" s="1917"/>
      <c r="Q563" s="1917"/>
    </row>
    <row r="564" spans="1:17" ht="14.25" customHeight="1">
      <c r="A564" s="1916"/>
      <c r="B564" s="1916"/>
      <c r="C564" s="1917"/>
      <c r="D564" s="1917"/>
      <c r="E564" s="1917"/>
      <c r="F564" s="1917"/>
      <c r="G564" s="1917"/>
      <c r="H564" s="1917"/>
      <c r="I564" s="1917"/>
      <c r="J564" s="1917"/>
      <c r="K564" s="1917"/>
      <c r="L564" s="1917"/>
      <c r="M564" s="1917"/>
      <c r="N564" s="1917"/>
      <c r="O564" s="1917"/>
      <c r="P564" s="1917"/>
      <c r="Q564" s="1917"/>
    </row>
    <row r="565" spans="1:17" ht="14.25" customHeight="1">
      <c r="A565" s="1916"/>
      <c r="B565" s="1916"/>
      <c r="C565" s="1917"/>
      <c r="D565" s="1917"/>
      <c r="E565" s="1917"/>
      <c r="F565" s="1917"/>
      <c r="G565" s="1917"/>
      <c r="H565" s="1917"/>
      <c r="I565" s="1917"/>
      <c r="J565" s="1917"/>
      <c r="K565" s="1917"/>
      <c r="L565" s="1917"/>
      <c r="M565" s="1917"/>
      <c r="N565" s="1917"/>
      <c r="O565" s="1917"/>
      <c r="P565" s="1917"/>
      <c r="Q565" s="1917"/>
    </row>
    <row r="566" spans="1:17" ht="14.25" customHeight="1">
      <c r="A566" s="1916"/>
      <c r="B566" s="1916"/>
      <c r="C566" s="1917"/>
      <c r="D566" s="1917"/>
      <c r="E566" s="1917"/>
      <c r="F566" s="1917"/>
      <c r="G566" s="1917"/>
      <c r="H566" s="1917"/>
      <c r="I566" s="1917"/>
      <c r="J566" s="1917"/>
      <c r="K566" s="1917"/>
      <c r="L566" s="1917"/>
      <c r="M566" s="1917"/>
      <c r="N566" s="1917"/>
      <c r="O566" s="1917"/>
      <c r="P566" s="1917"/>
      <c r="Q566" s="1917"/>
    </row>
    <row r="567" spans="1:17" ht="14.25" customHeight="1">
      <c r="A567" s="1916"/>
      <c r="B567" s="1916"/>
      <c r="C567" s="1917"/>
      <c r="D567" s="1917"/>
      <c r="E567" s="1917"/>
      <c r="F567" s="1917"/>
      <c r="G567" s="1917"/>
      <c r="H567" s="1917"/>
      <c r="I567" s="1917"/>
      <c r="J567" s="1917"/>
      <c r="K567" s="1917"/>
      <c r="L567" s="1917"/>
      <c r="M567" s="1917"/>
      <c r="N567" s="1917"/>
      <c r="O567" s="1917"/>
      <c r="P567" s="1917"/>
      <c r="Q567" s="1917"/>
    </row>
    <row r="568" spans="1:17" ht="14.25" customHeight="1">
      <c r="A568" s="1916"/>
      <c r="B568" s="1916"/>
      <c r="C568" s="1917"/>
      <c r="D568" s="1917"/>
      <c r="E568" s="1917"/>
      <c r="F568" s="1917"/>
      <c r="G568" s="1917"/>
      <c r="H568" s="1917"/>
      <c r="I568" s="1917"/>
      <c r="J568" s="1917"/>
      <c r="K568" s="1917"/>
      <c r="L568" s="1917"/>
      <c r="M568" s="1917"/>
      <c r="N568" s="1917"/>
      <c r="O568" s="1917"/>
      <c r="P568" s="1917"/>
      <c r="Q568" s="1917"/>
    </row>
    <row r="569" spans="1:17" ht="14.25" customHeight="1">
      <c r="A569" s="1916"/>
      <c r="B569" s="1916"/>
      <c r="C569" s="1917"/>
      <c r="D569" s="1917"/>
      <c r="E569" s="1917"/>
      <c r="F569" s="1917"/>
      <c r="G569" s="1917"/>
      <c r="H569" s="1917"/>
      <c r="I569" s="1917"/>
      <c r="J569" s="1917"/>
      <c r="K569" s="1917"/>
      <c r="L569" s="1917"/>
      <c r="M569" s="1917"/>
      <c r="N569" s="1917"/>
      <c r="O569" s="1917"/>
      <c r="P569" s="1917"/>
      <c r="Q569" s="1917"/>
    </row>
    <row r="570" spans="1:17" ht="14.25" customHeight="1">
      <c r="A570" s="1916"/>
      <c r="B570" s="1916"/>
      <c r="C570" s="1917"/>
      <c r="D570" s="1917"/>
      <c r="E570" s="1917"/>
      <c r="F570" s="1917"/>
      <c r="G570" s="1917"/>
      <c r="H570" s="1917"/>
      <c r="I570" s="1917"/>
      <c r="J570" s="1917"/>
      <c r="K570" s="1917"/>
      <c r="L570" s="1917"/>
      <c r="M570" s="1917"/>
      <c r="N570" s="1917"/>
      <c r="O570" s="1917"/>
      <c r="P570" s="1917"/>
      <c r="Q570" s="1917"/>
    </row>
    <row r="571" spans="1:17" ht="14.25" customHeight="1">
      <c r="A571" s="1916"/>
      <c r="B571" s="1916"/>
      <c r="C571" s="1917"/>
      <c r="D571" s="1917"/>
      <c r="E571" s="1917"/>
      <c r="F571" s="1917"/>
      <c r="G571" s="1917"/>
      <c r="H571" s="1917"/>
      <c r="I571" s="1917"/>
      <c r="J571" s="1917"/>
      <c r="K571" s="1917"/>
      <c r="L571" s="1917"/>
      <c r="M571" s="1917"/>
      <c r="N571" s="1917"/>
      <c r="O571" s="1917"/>
      <c r="P571" s="1917"/>
      <c r="Q571" s="1917"/>
    </row>
    <row r="572" spans="1:17" ht="14.25" customHeight="1">
      <c r="A572" s="1916"/>
      <c r="B572" s="1916"/>
      <c r="C572" s="1917"/>
      <c r="D572" s="1917"/>
      <c r="E572" s="1917"/>
      <c r="F572" s="1917"/>
      <c r="G572" s="1917"/>
      <c r="H572" s="1917"/>
      <c r="I572" s="1917"/>
      <c r="J572" s="1917"/>
      <c r="K572" s="1917"/>
      <c r="L572" s="1917"/>
      <c r="M572" s="1917"/>
      <c r="N572" s="1917"/>
      <c r="O572" s="1917"/>
      <c r="P572" s="1917"/>
      <c r="Q572" s="1917"/>
    </row>
    <row r="573" spans="1:17" ht="14.25" customHeight="1">
      <c r="A573" s="1916"/>
      <c r="B573" s="1916"/>
      <c r="C573" s="1917"/>
      <c r="D573" s="1917"/>
      <c r="E573" s="1917"/>
      <c r="F573" s="1917"/>
      <c r="G573" s="1917"/>
      <c r="H573" s="1917"/>
      <c r="I573" s="1917"/>
      <c r="J573" s="1917"/>
      <c r="K573" s="1917"/>
      <c r="L573" s="1917"/>
      <c r="M573" s="1917"/>
      <c r="N573" s="1917"/>
      <c r="O573" s="1917"/>
      <c r="P573" s="1917"/>
      <c r="Q573" s="1917"/>
    </row>
    <row r="574" spans="1:17" ht="14.25" customHeight="1">
      <c r="A574" s="1916"/>
      <c r="B574" s="1916"/>
      <c r="C574" s="1917"/>
      <c r="D574" s="1917"/>
      <c r="E574" s="1917"/>
      <c r="F574" s="1917"/>
      <c r="G574" s="1917"/>
      <c r="H574" s="1917"/>
      <c r="I574" s="1917"/>
      <c r="J574" s="1917"/>
      <c r="K574" s="1917"/>
      <c r="L574" s="1917"/>
      <c r="M574" s="1917"/>
      <c r="N574" s="1917"/>
      <c r="O574" s="1917"/>
      <c r="P574" s="1917"/>
      <c r="Q574" s="1917"/>
    </row>
    <row r="575" spans="1:17" ht="14.25" customHeight="1">
      <c r="A575" s="1916"/>
      <c r="B575" s="1916"/>
      <c r="C575" s="1917"/>
      <c r="D575" s="1917"/>
      <c r="E575" s="1917"/>
      <c r="F575" s="1917"/>
      <c r="G575" s="1917"/>
      <c r="H575" s="1917"/>
      <c r="I575" s="1917"/>
      <c r="J575" s="1917"/>
      <c r="K575" s="1917"/>
      <c r="L575" s="1917"/>
      <c r="M575" s="1917"/>
      <c r="N575" s="1917"/>
      <c r="O575" s="1917"/>
      <c r="P575" s="1917"/>
      <c r="Q575" s="1917"/>
    </row>
    <row r="576" spans="1:17" ht="14.25" customHeight="1">
      <c r="A576" s="1916"/>
      <c r="B576" s="1916"/>
      <c r="C576" s="1917"/>
      <c r="D576" s="1917"/>
      <c r="E576" s="1917"/>
      <c r="F576" s="1917"/>
      <c r="G576" s="1917"/>
      <c r="H576" s="1917"/>
      <c r="I576" s="1917"/>
      <c r="J576" s="1917"/>
      <c r="K576" s="1917"/>
      <c r="L576" s="1917"/>
      <c r="M576" s="1917"/>
      <c r="N576" s="1917"/>
      <c r="O576" s="1917"/>
      <c r="P576" s="1917"/>
      <c r="Q576" s="1917"/>
    </row>
    <row r="577" spans="1:17" ht="14.25" customHeight="1">
      <c r="A577" s="1916"/>
      <c r="B577" s="1916"/>
      <c r="C577" s="1917"/>
      <c r="D577" s="1917"/>
      <c r="E577" s="1917"/>
      <c r="F577" s="1917"/>
      <c r="G577" s="1917"/>
      <c r="H577" s="1917"/>
      <c r="I577" s="1917"/>
      <c r="J577" s="1917"/>
      <c r="K577" s="1917"/>
      <c r="L577" s="1917"/>
      <c r="M577" s="1917"/>
      <c r="N577" s="1917"/>
      <c r="O577" s="1917"/>
      <c r="P577" s="1917"/>
      <c r="Q577" s="1917"/>
    </row>
    <row r="578" spans="1:17" ht="14.25" customHeight="1">
      <c r="A578" s="1916"/>
      <c r="B578" s="1916"/>
      <c r="C578" s="1917"/>
      <c r="D578" s="1917"/>
      <c r="E578" s="1917"/>
      <c r="F578" s="1917"/>
      <c r="G578" s="1917"/>
      <c r="H578" s="1917"/>
      <c r="I578" s="1917"/>
      <c r="J578" s="1917"/>
      <c r="K578" s="1917"/>
      <c r="L578" s="1917"/>
      <c r="M578" s="1917"/>
      <c r="N578" s="1917"/>
      <c r="O578" s="1917"/>
      <c r="P578" s="1917"/>
      <c r="Q578" s="1917"/>
    </row>
    <row r="579" spans="1:17" ht="14.25" customHeight="1">
      <c r="A579" s="1916"/>
      <c r="B579" s="1916"/>
      <c r="C579" s="1917"/>
      <c r="D579" s="1917"/>
      <c r="E579" s="1917"/>
      <c r="F579" s="1917"/>
      <c r="G579" s="1917"/>
      <c r="H579" s="1917"/>
      <c r="I579" s="1917"/>
      <c r="J579" s="1917"/>
      <c r="K579" s="1917"/>
      <c r="L579" s="1917"/>
      <c r="M579" s="1917"/>
      <c r="N579" s="1917"/>
      <c r="O579" s="1917"/>
      <c r="P579" s="1917"/>
      <c r="Q579" s="1917"/>
    </row>
    <row r="580" spans="1:17" ht="14.25" customHeight="1">
      <c r="A580" s="1916"/>
      <c r="B580" s="1916"/>
      <c r="C580" s="1917"/>
      <c r="D580" s="1917"/>
      <c r="E580" s="1917"/>
      <c r="F580" s="1917"/>
      <c r="G580" s="1917"/>
      <c r="H580" s="1917"/>
      <c r="I580" s="1917"/>
      <c r="J580" s="1917"/>
      <c r="K580" s="1917"/>
      <c r="L580" s="1917"/>
      <c r="M580" s="1917"/>
      <c r="N580" s="1917"/>
      <c r="O580" s="1917"/>
      <c r="P580" s="1917"/>
      <c r="Q580" s="1917"/>
    </row>
    <row r="581" spans="1:17" ht="14.25" customHeight="1">
      <c r="A581" s="1916"/>
      <c r="B581" s="1916"/>
      <c r="C581" s="1917"/>
      <c r="D581" s="1917"/>
      <c r="E581" s="1917"/>
      <c r="F581" s="1917"/>
      <c r="G581" s="1917"/>
      <c r="H581" s="1917"/>
      <c r="I581" s="1917"/>
      <c r="J581" s="1917"/>
      <c r="K581" s="1917"/>
      <c r="L581" s="1917"/>
      <c r="M581" s="1917"/>
      <c r="N581" s="1917"/>
      <c r="O581" s="1917"/>
      <c r="P581" s="1917"/>
      <c r="Q581" s="1917"/>
    </row>
    <row r="582" spans="1:17" ht="14.25" customHeight="1">
      <c r="A582" s="1916"/>
      <c r="B582" s="1916"/>
      <c r="C582" s="1917"/>
      <c r="D582" s="1917"/>
      <c r="E582" s="1917"/>
      <c r="F582" s="1917"/>
      <c r="G582" s="1917"/>
      <c r="H582" s="1917"/>
      <c r="I582" s="1917"/>
      <c r="J582" s="1917"/>
      <c r="K582" s="1917"/>
      <c r="L582" s="1917"/>
      <c r="M582" s="1917"/>
      <c r="N582" s="1917"/>
      <c r="O582" s="1917"/>
      <c r="P582" s="1917"/>
      <c r="Q582" s="1917"/>
    </row>
    <row r="583" spans="1:17" ht="14.25" customHeight="1">
      <c r="A583" s="1916"/>
      <c r="B583" s="1916"/>
      <c r="C583" s="1917"/>
      <c r="D583" s="1917"/>
      <c r="E583" s="1917"/>
      <c r="F583" s="1917"/>
      <c r="G583" s="1917"/>
      <c r="H583" s="1917"/>
      <c r="I583" s="1917"/>
      <c r="J583" s="1917"/>
      <c r="K583" s="1917"/>
      <c r="L583" s="1917"/>
      <c r="M583" s="1917"/>
      <c r="N583" s="1917"/>
      <c r="O583" s="1917"/>
      <c r="P583" s="1917"/>
      <c r="Q583" s="1917"/>
    </row>
    <row r="584" spans="1:17" ht="14.25" customHeight="1">
      <c r="A584" s="1916"/>
      <c r="B584" s="1916"/>
      <c r="C584" s="1917"/>
      <c r="D584" s="1917"/>
      <c r="E584" s="1917"/>
      <c r="F584" s="1917"/>
      <c r="G584" s="1917"/>
      <c r="H584" s="1917"/>
      <c r="I584" s="1917"/>
      <c r="J584" s="1917"/>
      <c r="K584" s="1917"/>
      <c r="L584" s="1917"/>
      <c r="M584" s="1917"/>
      <c r="N584" s="1917"/>
      <c r="O584" s="1917"/>
      <c r="P584" s="1917"/>
      <c r="Q584" s="1917"/>
    </row>
    <row r="585" spans="1:17" ht="14.25" customHeight="1">
      <c r="A585" s="1916"/>
      <c r="B585" s="1916"/>
      <c r="C585" s="1917"/>
      <c r="D585" s="1917"/>
      <c r="E585" s="1917"/>
      <c r="F585" s="1917"/>
      <c r="G585" s="1917"/>
      <c r="H585" s="1917"/>
      <c r="I585" s="1917"/>
      <c r="J585" s="1917"/>
      <c r="K585" s="1917"/>
      <c r="L585" s="1917"/>
      <c r="M585" s="1917"/>
      <c r="N585" s="1917"/>
      <c r="O585" s="1917"/>
      <c r="P585" s="1917"/>
      <c r="Q585" s="1917"/>
    </row>
    <row r="586" spans="1:17" ht="14.25" customHeight="1">
      <c r="A586" s="1916"/>
      <c r="B586" s="1916"/>
      <c r="C586" s="1917"/>
      <c r="D586" s="1917"/>
      <c r="E586" s="1917"/>
      <c r="F586" s="1917"/>
      <c r="G586" s="1917"/>
      <c r="H586" s="1917"/>
      <c r="I586" s="1917"/>
      <c r="J586" s="1917"/>
      <c r="K586" s="1917"/>
      <c r="L586" s="1917"/>
      <c r="M586" s="1917"/>
      <c r="N586" s="1917"/>
      <c r="O586" s="1917"/>
      <c r="P586" s="1917"/>
      <c r="Q586" s="1917"/>
    </row>
    <row r="587" spans="1:17" ht="14.25" customHeight="1">
      <c r="A587" s="1916"/>
      <c r="B587" s="1916"/>
      <c r="C587" s="1917"/>
      <c r="D587" s="1917"/>
      <c r="E587" s="1917"/>
      <c r="F587" s="1917"/>
      <c r="G587" s="1917"/>
      <c r="H587" s="1917"/>
      <c r="I587" s="1917"/>
      <c r="J587" s="1917"/>
      <c r="K587" s="1917"/>
      <c r="L587" s="1917"/>
      <c r="M587" s="1917"/>
      <c r="N587" s="1917"/>
      <c r="O587" s="1917"/>
      <c r="P587" s="1917"/>
      <c r="Q587" s="1917"/>
    </row>
    <row r="588" spans="1:17" ht="14.25" customHeight="1">
      <c r="A588" s="1916"/>
      <c r="B588" s="1916"/>
      <c r="C588" s="1917"/>
      <c r="D588" s="1917"/>
      <c r="E588" s="1917"/>
      <c r="F588" s="1917"/>
      <c r="G588" s="1917"/>
      <c r="H588" s="1917"/>
      <c r="I588" s="1917"/>
      <c r="J588" s="1917"/>
      <c r="K588" s="1917"/>
      <c r="L588" s="1917"/>
      <c r="M588" s="1917"/>
      <c r="N588" s="1917"/>
      <c r="O588" s="1917"/>
      <c r="P588" s="1917"/>
      <c r="Q588" s="1917"/>
    </row>
    <row r="589" spans="1:17" ht="14.25" customHeight="1">
      <c r="A589" s="1916"/>
      <c r="B589" s="1916"/>
      <c r="C589" s="1917"/>
      <c r="D589" s="1917"/>
      <c r="E589" s="1917"/>
      <c r="F589" s="1917"/>
      <c r="G589" s="1917"/>
      <c r="H589" s="1917"/>
      <c r="I589" s="1917"/>
      <c r="J589" s="1917"/>
      <c r="K589" s="1917"/>
      <c r="L589" s="1917"/>
      <c r="M589" s="1917"/>
      <c r="N589" s="1917"/>
      <c r="O589" s="1917"/>
      <c r="P589" s="1917"/>
      <c r="Q589" s="1917"/>
    </row>
    <row r="590" spans="1:17" ht="14.25" customHeight="1">
      <c r="A590" s="1916"/>
      <c r="B590" s="1916"/>
      <c r="C590" s="1917"/>
      <c r="D590" s="1917"/>
      <c r="E590" s="1917"/>
      <c r="F590" s="1917"/>
      <c r="G590" s="1917"/>
      <c r="H590" s="1917"/>
      <c r="I590" s="1917"/>
      <c r="J590" s="1917"/>
      <c r="K590" s="1917"/>
      <c r="L590" s="1917"/>
      <c r="M590" s="1917"/>
      <c r="N590" s="1917"/>
      <c r="O590" s="1917"/>
      <c r="P590" s="1917"/>
      <c r="Q590" s="1917"/>
    </row>
    <row r="591" spans="1:17" ht="14.25" customHeight="1">
      <c r="A591" s="1916"/>
      <c r="B591" s="1916"/>
      <c r="C591" s="1917"/>
      <c r="D591" s="1917"/>
      <c r="E591" s="1917"/>
      <c r="F591" s="1917"/>
      <c r="G591" s="1917"/>
      <c r="H591" s="1917"/>
      <c r="I591" s="1917"/>
      <c r="J591" s="1917"/>
      <c r="K591" s="1917"/>
      <c r="L591" s="1917"/>
      <c r="M591" s="1917"/>
      <c r="N591" s="1917"/>
      <c r="O591" s="1917"/>
      <c r="P591" s="1917"/>
      <c r="Q591" s="1917"/>
    </row>
    <row r="592" spans="1:17" ht="14.25" customHeight="1">
      <c r="A592" s="1916"/>
      <c r="B592" s="1916"/>
      <c r="C592" s="1917"/>
      <c r="D592" s="1917"/>
      <c r="E592" s="1917"/>
      <c r="F592" s="1917"/>
      <c r="G592" s="1917"/>
      <c r="H592" s="1917"/>
      <c r="I592" s="1917"/>
      <c r="J592" s="1917"/>
      <c r="K592" s="1917"/>
      <c r="L592" s="1917"/>
      <c r="M592" s="1917"/>
      <c r="N592" s="1917"/>
      <c r="O592" s="1917"/>
      <c r="P592" s="1917"/>
      <c r="Q592" s="1917"/>
    </row>
    <row r="593" spans="1:17" ht="14.25" customHeight="1">
      <c r="A593" s="1916"/>
      <c r="B593" s="1916"/>
      <c r="C593" s="1917"/>
      <c r="D593" s="1917"/>
      <c r="E593" s="1917"/>
      <c r="F593" s="1917"/>
      <c r="G593" s="1917"/>
      <c r="H593" s="1917"/>
      <c r="I593" s="1917"/>
      <c r="J593" s="1917"/>
      <c r="K593" s="1917"/>
      <c r="L593" s="1917"/>
      <c r="M593" s="1917"/>
      <c r="N593" s="1917"/>
      <c r="O593" s="1917"/>
      <c r="P593" s="1917"/>
      <c r="Q593" s="1917"/>
    </row>
    <row r="594" spans="1:17" ht="14.25" customHeight="1">
      <c r="A594" s="1916"/>
      <c r="B594" s="1916"/>
      <c r="C594" s="1917"/>
      <c r="D594" s="1917"/>
      <c r="E594" s="1917"/>
      <c r="F594" s="1917"/>
      <c r="G594" s="1917"/>
      <c r="H594" s="1917"/>
      <c r="I594" s="1917"/>
      <c r="J594" s="1917"/>
      <c r="K594" s="1917"/>
      <c r="L594" s="1917"/>
      <c r="M594" s="1917"/>
      <c r="N594" s="1917"/>
      <c r="O594" s="1917"/>
      <c r="P594" s="1917"/>
      <c r="Q594" s="1917"/>
    </row>
    <row r="595" spans="1:17" ht="14.25" customHeight="1">
      <c r="A595" s="1916"/>
      <c r="B595" s="1916"/>
      <c r="C595" s="1917"/>
      <c r="D595" s="1917"/>
      <c r="E595" s="1917"/>
      <c r="F595" s="1917"/>
      <c r="G595" s="1917"/>
      <c r="H595" s="1917"/>
      <c r="I595" s="1917"/>
      <c r="J595" s="1917"/>
      <c r="K595" s="1917"/>
      <c r="L595" s="1917"/>
      <c r="M595" s="1917"/>
      <c r="N595" s="1917"/>
      <c r="O595" s="1917"/>
      <c r="P595" s="1917"/>
      <c r="Q595" s="1917"/>
    </row>
    <row r="596" spans="1:17" ht="14.25" customHeight="1">
      <c r="A596" s="1916"/>
      <c r="B596" s="1916"/>
      <c r="C596" s="1917"/>
      <c r="D596" s="1917"/>
      <c r="E596" s="1917"/>
      <c r="F596" s="1917"/>
      <c r="G596" s="1917"/>
      <c r="H596" s="1917"/>
      <c r="I596" s="1917"/>
      <c r="J596" s="1917"/>
      <c r="K596" s="1917"/>
      <c r="L596" s="1917"/>
      <c r="M596" s="1917"/>
      <c r="N596" s="1917"/>
      <c r="O596" s="1917"/>
      <c r="P596" s="1917"/>
      <c r="Q596" s="1917"/>
    </row>
    <row r="597" spans="1:17" ht="14.25" customHeight="1">
      <c r="A597" s="1916"/>
      <c r="B597" s="1916"/>
      <c r="C597" s="1917"/>
      <c r="D597" s="1917"/>
      <c r="E597" s="1917"/>
      <c r="F597" s="1917"/>
      <c r="G597" s="1917"/>
      <c r="H597" s="1917"/>
      <c r="I597" s="1917"/>
      <c r="J597" s="1917"/>
      <c r="K597" s="1917"/>
      <c r="L597" s="1917"/>
      <c r="M597" s="1917"/>
      <c r="N597" s="1917"/>
      <c r="O597" s="1917"/>
      <c r="P597" s="1917"/>
      <c r="Q597" s="1917"/>
    </row>
    <row r="598" spans="1:17" ht="14.25" customHeight="1">
      <c r="A598" s="1916"/>
      <c r="B598" s="1916"/>
      <c r="C598" s="1917"/>
      <c r="D598" s="1917"/>
      <c r="E598" s="1917"/>
      <c r="F598" s="1917"/>
      <c r="G598" s="1917"/>
      <c r="H598" s="1917"/>
      <c r="I598" s="1917"/>
      <c r="J598" s="1917"/>
      <c r="K598" s="1917"/>
      <c r="L598" s="1917"/>
      <c r="M598" s="1917"/>
      <c r="N598" s="1917"/>
      <c r="O598" s="1917"/>
      <c r="P598" s="1917"/>
      <c r="Q598" s="1917"/>
    </row>
    <row r="599" spans="1:17" ht="14.25" customHeight="1">
      <c r="A599" s="1916"/>
      <c r="B599" s="1916"/>
      <c r="C599" s="1917"/>
      <c r="D599" s="1917"/>
      <c r="E599" s="1917"/>
      <c r="F599" s="1917"/>
      <c r="G599" s="1917"/>
      <c r="H599" s="1917"/>
      <c r="I599" s="1917"/>
      <c r="J599" s="1917"/>
      <c r="K599" s="1917"/>
      <c r="L599" s="1917"/>
      <c r="M599" s="1917"/>
      <c r="N599" s="1917"/>
      <c r="O599" s="1917"/>
      <c r="P599" s="1917"/>
      <c r="Q599" s="1917"/>
    </row>
    <row r="600" spans="1:17" ht="14.25" customHeight="1">
      <c r="A600" s="1916"/>
      <c r="B600" s="1916"/>
      <c r="C600" s="1917"/>
      <c r="D600" s="1917"/>
      <c r="E600" s="1917"/>
      <c r="F600" s="1917"/>
      <c r="G600" s="1917"/>
      <c r="H600" s="1917"/>
      <c r="I600" s="1917"/>
      <c r="J600" s="1917"/>
      <c r="K600" s="1917"/>
      <c r="L600" s="1917"/>
      <c r="M600" s="1917"/>
      <c r="N600" s="1917"/>
      <c r="O600" s="1917"/>
      <c r="P600" s="1917"/>
      <c r="Q600" s="1917"/>
    </row>
    <row r="601" spans="1:17" ht="14.25" customHeight="1">
      <c r="A601" s="1916"/>
      <c r="B601" s="1916"/>
      <c r="C601" s="1917"/>
      <c r="D601" s="1917"/>
      <c r="E601" s="1917"/>
      <c r="F601" s="1917"/>
      <c r="G601" s="1917"/>
      <c r="H601" s="1917"/>
      <c r="I601" s="1917"/>
      <c r="J601" s="1917"/>
      <c r="K601" s="1917"/>
      <c r="L601" s="1917"/>
      <c r="M601" s="1917"/>
      <c r="N601" s="1917"/>
      <c r="O601" s="1917"/>
      <c r="P601" s="1917"/>
      <c r="Q601" s="1917"/>
    </row>
    <row r="602" spans="1:17" ht="14.25" customHeight="1">
      <c r="A602" s="1916"/>
      <c r="B602" s="1916"/>
      <c r="C602" s="1917"/>
      <c r="D602" s="1917"/>
      <c r="E602" s="1917"/>
      <c r="F602" s="1917"/>
      <c r="G602" s="1917"/>
      <c r="H602" s="1917"/>
      <c r="I602" s="1917"/>
      <c r="J602" s="1917"/>
      <c r="K602" s="1917"/>
      <c r="L602" s="1917"/>
      <c r="M602" s="1917"/>
      <c r="N602" s="1917"/>
      <c r="O602" s="1917"/>
      <c r="P602" s="1917"/>
      <c r="Q602" s="1917"/>
    </row>
    <row r="603" spans="1:17" ht="14.25" customHeight="1">
      <c r="A603" s="1916"/>
      <c r="B603" s="1916"/>
      <c r="C603" s="1917"/>
      <c r="D603" s="1917"/>
      <c r="E603" s="1917"/>
      <c r="F603" s="1917"/>
      <c r="G603" s="1917"/>
      <c r="H603" s="1917"/>
      <c r="I603" s="1917"/>
      <c r="J603" s="1917"/>
      <c r="K603" s="1917"/>
      <c r="L603" s="1917"/>
      <c r="M603" s="1917"/>
      <c r="N603" s="1917"/>
      <c r="O603" s="1917"/>
      <c r="P603" s="1917"/>
      <c r="Q603" s="1917"/>
    </row>
    <row r="604" spans="1:17" ht="14.25" customHeight="1">
      <c r="A604" s="1916"/>
      <c r="B604" s="1916"/>
      <c r="C604" s="1917"/>
      <c r="D604" s="1917"/>
      <c r="E604" s="1917"/>
      <c r="F604" s="1917"/>
      <c r="G604" s="1917"/>
      <c r="H604" s="1917"/>
      <c r="I604" s="1917"/>
      <c r="J604" s="1917"/>
      <c r="K604" s="1917"/>
      <c r="L604" s="1917"/>
      <c r="M604" s="1917"/>
      <c r="N604" s="1917"/>
      <c r="O604" s="1917"/>
      <c r="P604" s="1917"/>
      <c r="Q604" s="1917"/>
    </row>
    <row r="605" spans="1:17" ht="14.25" customHeight="1">
      <c r="A605" s="1916"/>
      <c r="B605" s="1916"/>
      <c r="C605" s="1917"/>
      <c r="D605" s="1917"/>
      <c r="E605" s="1917"/>
      <c r="F605" s="1917"/>
      <c r="G605" s="1917"/>
      <c r="H605" s="1917"/>
      <c r="I605" s="1917"/>
      <c r="J605" s="1917"/>
      <c r="K605" s="1917"/>
      <c r="L605" s="1917"/>
      <c r="M605" s="1917"/>
      <c r="N605" s="1917"/>
      <c r="O605" s="1917"/>
      <c r="P605" s="1917"/>
      <c r="Q605" s="1917"/>
    </row>
    <row r="606" spans="1:17" ht="14.25" customHeight="1">
      <c r="A606" s="1916"/>
      <c r="B606" s="1916"/>
      <c r="C606" s="1917"/>
      <c r="D606" s="1917"/>
      <c r="E606" s="1917"/>
      <c r="F606" s="1917"/>
      <c r="G606" s="1917"/>
      <c r="H606" s="1917"/>
      <c r="I606" s="1917"/>
      <c r="J606" s="1917"/>
      <c r="K606" s="1917"/>
      <c r="L606" s="1917"/>
      <c r="M606" s="1917"/>
      <c r="N606" s="1917"/>
      <c r="O606" s="1917"/>
      <c r="P606" s="1917"/>
      <c r="Q606" s="1917"/>
    </row>
    <row r="607" spans="1:17" ht="14.25" customHeight="1">
      <c r="A607" s="1916"/>
      <c r="B607" s="1916"/>
      <c r="C607" s="1917"/>
      <c r="D607" s="1917"/>
      <c r="E607" s="1917"/>
      <c r="F607" s="1917"/>
      <c r="G607" s="1917"/>
      <c r="H607" s="1917"/>
      <c r="I607" s="1917"/>
      <c r="J607" s="1917"/>
      <c r="K607" s="1917"/>
      <c r="L607" s="1917"/>
      <c r="M607" s="1917"/>
      <c r="N607" s="1917"/>
      <c r="O607" s="1917"/>
      <c r="P607" s="1917"/>
      <c r="Q607" s="1917"/>
    </row>
    <row r="608" spans="1:17" ht="14.25" customHeight="1">
      <c r="A608" s="1916"/>
      <c r="B608" s="1916"/>
      <c r="C608" s="1917"/>
      <c r="D608" s="1917"/>
      <c r="E608" s="1917"/>
      <c r="F608" s="1917"/>
      <c r="G608" s="1917"/>
      <c r="H608" s="1917"/>
      <c r="I608" s="1917"/>
      <c r="J608" s="1917"/>
      <c r="K608" s="1917"/>
      <c r="L608" s="1917"/>
      <c r="M608" s="1917"/>
      <c r="N608" s="1917"/>
      <c r="O608" s="1917"/>
      <c r="P608" s="1917"/>
      <c r="Q608" s="1917"/>
    </row>
    <row r="609" spans="1:17" ht="14.25" customHeight="1">
      <c r="A609" s="1916"/>
      <c r="B609" s="1916"/>
      <c r="C609" s="1917"/>
      <c r="D609" s="1917"/>
      <c r="E609" s="1917"/>
      <c r="F609" s="1917"/>
      <c r="G609" s="1917"/>
      <c r="H609" s="1917"/>
      <c r="I609" s="1917"/>
      <c r="J609" s="1917"/>
      <c r="K609" s="1917"/>
      <c r="L609" s="1917"/>
      <c r="M609" s="1917"/>
      <c r="N609" s="1917"/>
      <c r="O609" s="1917"/>
      <c r="P609" s="1917"/>
      <c r="Q609" s="1917"/>
    </row>
    <row r="610" spans="1:17" ht="14.25" customHeight="1">
      <c r="A610" s="1916"/>
      <c r="B610" s="1916"/>
      <c r="C610" s="1917"/>
      <c r="D610" s="1917"/>
      <c r="E610" s="1917"/>
      <c r="F610" s="1917"/>
      <c r="G610" s="1917"/>
      <c r="H610" s="1917"/>
      <c r="I610" s="1917"/>
      <c r="J610" s="1917"/>
      <c r="K610" s="1917"/>
      <c r="L610" s="1917"/>
      <c r="M610" s="1917"/>
      <c r="N610" s="1917"/>
      <c r="O610" s="1917"/>
      <c r="P610" s="1917"/>
      <c r="Q610" s="1917"/>
    </row>
    <row r="611" spans="1:17" ht="14.25" customHeight="1">
      <c r="A611" s="1916"/>
      <c r="B611" s="1916"/>
      <c r="C611" s="1917"/>
      <c r="D611" s="1917"/>
      <c r="E611" s="1917"/>
      <c r="F611" s="1917"/>
      <c r="G611" s="1917"/>
      <c r="H611" s="1917"/>
      <c r="I611" s="1917"/>
      <c r="J611" s="1917"/>
      <c r="K611" s="1917"/>
      <c r="L611" s="1917"/>
      <c r="M611" s="1917"/>
      <c r="N611" s="1917"/>
      <c r="O611" s="1917"/>
      <c r="P611" s="1917"/>
      <c r="Q611" s="1917"/>
    </row>
    <row r="612" spans="1:17" ht="14.25" customHeight="1">
      <c r="A612" s="1916"/>
      <c r="B612" s="1916"/>
      <c r="C612" s="1917"/>
      <c r="D612" s="1917"/>
      <c r="E612" s="1917"/>
      <c r="F612" s="1917"/>
      <c r="G612" s="1917"/>
      <c r="H612" s="1917"/>
      <c r="I612" s="1917"/>
      <c r="J612" s="1917"/>
      <c r="K612" s="1917"/>
      <c r="L612" s="1917"/>
      <c r="M612" s="1917"/>
      <c r="N612" s="1917"/>
      <c r="O612" s="1917"/>
      <c r="P612" s="1917"/>
      <c r="Q612" s="1917"/>
    </row>
    <row r="613" spans="1:17" ht="14.25" customHeight="1">
      <c r="A613" s="1916"/>
      <c r="B613" s="1916"/>
      <c r="C613" s="1917"/>
      <c r="D613" s="1917"/>
      <c r="E613" s="1917"/>
      <c r="F613" s="1917"/>
      <c r="G613" s="1917"/>
      <c r="H613" s="1917"/>
      <c r="I613" s="1917"/>
      <c r="J613" s="1917"/>
      <c r="K613" s="1917"/>
      <c r="L613" s="1917"/>
      <c r="M613" s="1917"/>
      <c r="N613" s="1917"/>
      <c r="O613" s="1917"/>
      <c r="P613" s="1917"/>
      <c r="Q613" s="1917"/>
    </row>
    <row r="614" spans="1:17" ht="14.25" customHeight="1">
      <c r="A614" s="1916"/>
      <c r="B614" s="1916"/>
      <c r="C614" s="1917"/>
      <c r="D614" s="1917"/>
      <c r="E614" s="1917"/>
      <c r="F614" s="1917"/>
      <c r="G614" s="1917"/>
      <c r="H614" s="1917"/>
      <c r="I614" s="1917"/>
      <c r="J614" s="1917"/>
      <c r="K614" s="1917"/>
      <c r="L614" s="1917"/>
      <c r="M614" s="1917"/>
      <c r="N614" s="1917"/>
      <c r="O614" s="1917"/>
      <c r="P614" s="1917"/>
      <c r="Q614" s="1917"/>
    </row>
    <row r="615" spans="1:17" ht="14.25" customHeight="1">
      <c r="A615" s="1916"/>
      <c r="B615" s="1916"/>
      <c r="C615" s="1917"/>
      <c r="D615" s="1917"/>
      <c r="E615" s="1917"/>
      <c r="F615" s="1917"/>
      <c r="G615" s="1917"/>
      <c r="H615" s="1917"/>
      <c r="I615" s="1917"/>
      <c r="J615" s="1917"/>
      <c r="K615" s="1917"/>
      <c r="L615" s="1917"/>
      <c r="M615" s="1917"/>
      <c r="N615" s="1917"/>
      <c r="O615" s="1917"/>
      <c r="P615" s="1917"/>
      <c r="Q615" s="1917"/>
    </row>
    <row r="616" spans="1:17" ht="14.25" customHeight="1">
      <c r="A616" s="1916"/>
      <c r="B616" s="1916"/>
      <c r="C616" s="1917"/>
      <c r="D616" s="1917"/>
      <c r="E616" s="1917"/>
      <c r="F616" s="1917"/>
      <c r="G616" s="1917"/>
      <c r="H616" s="1917"/>
      <c r="I616" s="1917"/>
      <c r="J616" s="1917"/>
      <c r="K616" s="1917"/>
      <c r="L616" s="1917"/>
      <c r="M616" s="1917"/>
      <c r="N616" s="1917"/>
      <c r="O616" s="1917"/>
      <c r="P616" s="1917"/>
      <c r="Q616" s="1917"/>
    </row>
    <row r="617" spans="1:17" ht="14.25" customHeight="1">
      <c r="A617" s="1916"/>
      <c r="B617" s="1916"/>
      <c r="C617" s="1917"/>
      <c r="D617" s="1917"/>
      <c r="E617" s="1917"/>
      <c r="F617" s="1917"/>
      <c r="G617" s="1917"/>
      <c r="H617" s="1917"/>
      <c r="I617" s="1917"/>
      <c r="J617" s="1917"/>
      <c r="K617" s="1917"/>
      <c r="L617" s="1917"/>
      <c r="M617" s="1917"/>
      <c r="N617" s="1917"/>
      <c r="O617" s="1917"/>
      <c r="P617" s="1917"/>
      <c r="Q617" s="1917"/>
    </row>
    <row r="618" spans="1:17" ht="14.25" customHeight="1">
      <c r="A618" s="1916"/>
      <c r="B618" s="1916"/>
      <c r="C618" s="1917"/>
      <c r="D618" s="1917"/>
      <c r="E618" s="1917"/>
      <c r="F618" s="1917"/>
      <c r="G618" s="1917"/>
      <c r="H618" s="1917"/>
      <c r="I618" s="1917"/>
      <c r="J618" s="1917"/>
      <c r="K618" s="1917"/>
      <c r="L618" s="1917"/>
      <c r="M618" s="1917"/>
      <c r="N618" s="1917"/>
      <c r="O618" s="1917"/>
      <c r="P618" s="1917"/>
      <c r="Q618" s="1917"/>
    </row>
    <row r="619" spans="1:17" ht="14.25" customHeight="1">
      <c r="A619" s="1916"/>
      <c r="B619" s="1916"/>
      <c r="C619" s="1917"/>
      <c r="D619" s="1917"/>
      <c r="E619" s="1917"/>
      <c r="F619" s="1917"/>
      <c r="G619" s="1917"/>
      <c r="H619" s="1917"/>
      <c r="I619" s="1917"/>
      <c r="J619" s="1917"/>
      <c r="K619" s="1917"/>
      <c r="L619" s="1917"/>
      <c r="M619" s="1917"/>
      <c r="N619" s="1917"/>
      <c r="O619" s="1917"/>
      <c r="P619" s="1917"/>
      <c r="Q619" s="1917"/>
    </row>
    <row r="620" spans="1:17" ht="14.25" customHeight="1">
      <c r="A620" s="1916"/>
      <c r="B620" s="1916"/>
      <c r="C620" s="1917"/>
      <c r="D620" s="1917"/>
      <c r="E620" s="1917"/>
      <c r="F620" s="1917"/>
      <c r="G620" s="1917"/>
      <c r="H620" s="1917"/>
      <c r="I620" s="1917"/>
      <c r="J620" s="1917"/>
      <c r="K620" s="1917"/>
      <c r="L620" s="1917"/>
      <c r="M620" s="1917"/>
      <c r="N620" s="1917"/>
      <c r="O620" s="1917"/>
      <c r="P620" s="1917"/>
      <c r="Q620" s="1917"/>
    </row>
    <row r="621" spans="1:17" ht="14.25" customHeight="1">
      <c r="A621" s="1916"/>
      <c r="B621" s="1916"/>
      <c r="C621" s="1917"/>
      <c r="D621" s="1917"/>
      <c r="E621" s="1917"/>
      <c r="F621" s="1917"/>
      <c r="G621" s="1917"/>
      <c r="H621" s="1917"/>
      <c r="I621" s="1917"/>
      <c r="J621" s="1917"/>
      <c r="K621" s="1917"/>
      <c r="L621" s="1917"/>
      <c r="M621" s="1917"/>
      <c r="N621" s="1917"/>
      <c r="O621" s="1917"/>
      <c r="P621" s="1917"/>
      <c r="Q621" s="1917"/>
    </row>
    <row r="622" spans="1:17" ht="14.25" customHeight="1">
      <c r="A622" s="1916"/>
      <c r="B622" s="1916"/>
      <c r="C622" s="1917"/>
      <c r="D622" s="1917"/>
      <c r="E622" s="1917"/>
      <c r="F622" s="1917"/>
      <c r="G622" s="1917"/>
      <c r="H622" s="1917"/>
      <c r="I622" s="1917"/>
      <c r="J622" s="1917"/>
      <c r="K622" s="1917"/>
      <c r="L622" s="1917"/>
      <c r="M622" s="1917"/>
      <c r="N622" s="1917"/>
      <c r="O622" s="1917"/>
      <c r="P622" s="1917"/>
      <c r="Q622" s="1917"/>
    </row>
    <row r="623" spans="1:17" ht="14.25" customHeight="1">
      <c r="A623" s="1916"/>
      <c r="B623" s="1916"/>
      <c r="C623" s="1917"/>
      <c r="D623" s="1917"/>
      <c r="E623" s="1917"/>
      <c r="F623" s="1917"/>
      <c r="G623" s="1917"/>
      <c r="H623" s="1917"/>
      <c r="I623" s="1917"/>
      <c r="J623" s="1917"/>
      <c r="K623" s="1917"/>
      <c r="L623" s="1917"/>
      <c r="M623" s="1917"/>
      <c r="N623" s="1917"/>
      <c r="O623" s="1917"/>
      <c r="P623" s="1917"/>
      <c r="Q623" s="1917"/>
    </row>
    <row r="624" spans="1:17" ht="14.25" customHeight="1">
      <c r="A624" s="1916"/>
      <c r="B624" s="1916"/>
      <c r="C624" s="1917"/>
      <c r="D624" s="1917"/>
      <c r="E624" s="1917"/>
      <c r="F624" s="1917"/>
      <c r="G624" s="1917"/>
      <c r="H624" s="1917"/>
      <c r="I624" s="1917"/>
      <c r="J624" s="1917"/>
      <c r="K624" s="1917"/>
      <c r="L624" s="1917"/>
      <c r="M624" s="1917"/>
      <c r="N624" s="1917"/>
      <c r="O624" s="1917"/>
      <c r="P624" s="1917"/>
      <c r="Q624" s="1917"/>
    </row>
    <row r="625" spans="1:17" ht="14.25" customHeight="1">
      <c r="A625" s="1916"/>
      <c r="B625" s="1916"/>
      <c r="C625" s="1917"/>
      <c r="D625" s="1917"/>
      <c r="E625" s="1917"/>
      <c r="F625" s="1917"/>
      <c r="G625" s="1917"/>
      <c r="H625" s="1917"/>
      <c r="I625" s="1917"/>
      <c r="J625" s="1917"/>
      <c r="K625" s="1917"/>
      <c r="L625" s="1917"/>
      <c r="M625" s="1917"/>
      <c r="N625" s="1917"/>
      <c r="O625" s="1917"/>
      <c r="P625" s="1917"/>
      <c r="Q625" s="1917"/>
    </row>
    <row r="626" spans="1:17" ht="14.25" customHeight="1">
      <c r="A626" s="1916"/>
      <c r="B626" s="1916"/>
      <c r="C626" s="1917"/>
      <c r="D626" s="1917"/>
      <c r="E626" s="1917"/>
      <c r="F626" s="1917"/>
      <c r="G626" s="1917"/>
      <c r="H626" s="1917"/>
      <c r="I626" s="1917"/>
      <c r="J626" s="1917"/>
      <c r="K626" s="1917"/>
      <c r="L626" s="1917"/>
      <c r="M626" s="1917"/>
      <c r="N626" s="1917"/>
      <c r="O626" s="1917"/>
      <c r="P626" s="1917"/>
      <c r="Q626" s="1917"/>
    </row>
    <row r="627" spans="1:17" ht="14.25" customHeight="1">
      <c r="A627" s="1916"/>
      <c r="B627" s="1916"/>
      <c r="C627" s="1917"/>
      <c r="D627" s="1917"/>
      <c r="E627" s="1917"/>
      <c r="F627" s="1917"/>
      <c r="G627" s="1917"/>
      <c r="H627" s="1917"/>
      <c r="I627" s="1917"/>
      <c r="J627" s="1917"/>
      <c r="K627" s="1917"/>
      <c r="L627" s="1917"/>
      <c r="M627" s="1917"/>
      <c r="N627" s="1917"/>
      <c r="O627" s="1917"/>
      <c r="P627" s="1917"/>
      <c r="Q627" s="1917"/>
    </row>
    <row r="628" spans="1:17" ht="14.25" customHeight="1">
      <c r="A628" s="1916"/>
      <c r="B628" s="1916"/>
      <c r="C628" s="1917"/>
      <c r="D628" s="1917"/>
      <c r="E628" s="1917"/>
      <c r="F628" s="1917"/>
      <c r="G628" s="1917"/>
      <c r="H628" s="1917"/>
      <c r="I628" s="1917"/>
      <c r="J628" s="1917"/>
      <c r="K628" s="1917"/>
      <c r="L628" s="1917"/>
      <c r="M628" s="1917"/>
      <c r="N628" s="1917"/>
      <c r="O628" s="1917"/>
      <c r="P628" s="1917"/>
      <c r="Q628" s="1917"/>
    </row>
    <row r="629" spans="1:17" ht="14.25" customHeight="1">
      <c r="A629" s="1916"/>
      <c r="B629" s="1916"/>
      <c r="C629" s="1917"/>
      <c r="D629" s="1917"/>
      <c r="E629" s="1917"/>
      <c r="F629" s="1917"/>
      <c r="G629" s="1917"/>
      <c r="H629" s="1917"/>
      <c r="I629" s="1917"/>
      <c r="J629" s="1917"/>
      <c r="K629" s="1917"/>
      <c r="L629" s="1917"/>
      <c r="M629" s="1917"/>
      <c r="N629" s="1917"/>
      <c r="O629" s="1917"/>
      <c r="P629" s="1917"/>
      <c r="Q629" s="1917"/>
    </row>
    <row r="630" spans="1:17" ht="14.25" customHeight="1">
      <c r="A630" s="1916"/>
      <c r="B630" s="1916"/>
      <c r="C630" s="1917"/>
      <c r="D630" s="1917"/>
      <c r="E630" s="1917"/>
      <c r="F630" s="1917"/>
      <c r="G630" s="1917"/>
      <c r="H630" s="1917"/>
      <c r="I630" s="1917"/>
      <c r="J630" s="1917"/>
      <c r="K630" s="1917"/>
      <c r="L630" s="1917"/>
      <c r="M630" s="1917"/>
      <c r="N630" s="1917"/>
      <c r="O630" s="1917"/>
      <c r="P630" s="1917"/>
      <c r="Q630" s="1917"/>
    </row>
    <row r="631" spans="1:17" ht="14.25" customHeight="1">
      <c r="A631" s="1916"/>
      <c r="B631" s="1916"/>
      <c r="C631" s="1917"/>
      <c r="D631" s="1917"/>
      <c r="E631" s="1917"/>
      <c r="F631" s="1917"/>
      <c r="G631" s="1917"/>
      <c r="H631" s="1917"/>
      <c r="I631" s="1917"/>
      <c r="J631" s="1917"/>
      <c r="K631" s="1917"/>
      <c r="L631" s="1917"/>
      <c r="M631" s="1917"/>
      <c r="N631" s="1917"/>
      <c r="O631" s="1917"/>
      <c r="P631" s="1917"/>
      <c r="Q631" s="1917"/>
    </row>
    <row r="632" spans="1:17" ht="14.25" customHeight="1">
      <c r="A632" s="1916"/>
      <c r="B632" s="1916"/>
      <c r="C632" s="1917"/>
      <c r="D632" s="1917"/>
      <c r="E632" s="1917"/>
      <c r="F632" s="1917"/>
      <c r="G632" s="1917"/>
      <c r="H632" s="1917"/>
      <c r="I632" s="1917"/>
      <c r="J632" s="1917"/>
      <c r="K632" s="1917"/>
      <c r="L632" s="1917"/>
      <c r="M632" s="1917"/>
      <c r="N632" s="1917"/>
      <c r="O632" s="1917"/>
      <c r="P632" s="1917"/>
      <c r="Q632" s="1917"/>
    </row>
    <row r="633" spans="1:17" ht="14.25" customHeight="1">
      <c r="A633" s="1916"/>
      <c r="B633" s="1916"/>
      <c r="C633" s="1917"/>
      <c r="D633" s="1917"/>
      <c r="E633" s="1917"/>
      <c r="F633" s="1917"/>
      <c r="G633" s="1917"/>
      <c r="H633" s="1917"/>
      <c r="I633" s="1917"/>
      <c r="J633" s="1917"/>
      <c r="K633" s="1917"/>
      <c r="L633" s="1917"/>
      <c r="M633" s="1917"/>
      <c r="N633" s="1917"/>
      <c r="O633" s="1917"/>
      <c r="P633" s="1917"/>
      <c r="Q633" s="1917"/>
    </row>
    <row r="634" spans="1:17" ht="14.25" customHeight="1">
      <c r="A634" s="1916"/>
      <c r="B634" s="1916"/>
      <c r="C634" s="1917"/>
      <c r="D634" s="1917"/>
      <c r="E634" s="1917"/>
      <c r="F634" s="1917"/>
      <c r="G634" s="1917"/>
      <c r="H634" s="1917"/>
      <c r="I634" s="1917"/>
      <c r="J634" s="1917"/>
      <c r="K634" s="1917"/>
      <c r="L634" s="1917"/>
      <c r="M634" s="1917"/>
      <c r="N634" s="1917"/>
      <c r="O634" s="1917"/>
      <c r="P634" s="1917"/>
      <c r="Q634" s="1917"/>
    </row>
    <row r="635" spans="1:17" ht="14.25" customHeight="1">
      <c r="A635" s="1916"/>
      <c r="B635" s="1916"/>
      <c r="C635" s="1917"/>
      <c r="D635" s="1917"/>
      <c r="E635" s="1917"/>
      <c r="F635" s="1917"/>
      <c r="G635" s="1917"/>
      <c r="H635" s="1917"/>
      <c r="I635" s="1917"/>
      <c r="J635" s="1917"/>
      <c r="K635" s="1917"/>
      <c r="L635" s="1917"/>
      <c r="M635" s="1917"/>
      <c r="N635" s="1917"/>
      <c r="O635" s="1917"/>
      <c r="P635" s="1917"/>
      <c r="Q635" s="1917"/>
    </row>
    <row r="636" spans="1:17" ht="14.25" customHeight="1">
      <c r="A636" s="1916"/>
      <c r="B636" s="1916"/>
      <c r="C636" s="1917"/>
      <c r="D636" s="1917"/>
      <c r="E636" s="1917"/>
      <c r="F636" s="1917"/>
      <c r="G636" s="1917"/>
      <c r="H636" s="1917"/>
      <c r="I636" s="1917"/>
      <c r="J636" s="1917"/>
      <c r="K636" s="1917"/>
      <c r="L636" s="1917"/>
      <c r="M636" s="1917"/>
      <c r="N636" s="1917"/>
      <c r="O636" s="1917"/>
      <c r="P636" s="1917"/>
      <c r="Q636" s="1917"/>
    </row>
    <row r="637" spans="1:17" ht="14.25" customHeight="1">
      <c r="A637" s="1916"/>
      <c r="B637" s="1916"/>
      <c r="C637" s="1917"/>
      <c r="D637" s="1917"/>
      <c r="E637" s="1917"/>
      <c r="F637" s="1917"/>
      <c r="G637" s="1917"/>
      <c r="H637" s="1917"/>
      <c r="I637" s="1917"/>
      <c r="J637" s="1917"/>
      <c r="K637" s="1917"/>
      <c r="L637" s="1917"/>
      <c r="M637" s="1917"/>
      <c r="N637" s="1917"/>
      <c r="O637" s="1917"/>
      <c r="P637" s="1917"/>
      <c r="Q637" s="1917"/>
    </row>
    <row r="638" spans="1:17" ht="14.25" customHeight="1">
      <c r="A638" s="1916"/>
      <c r="B638" s="1916"/>
      <c r="C638" s="1917"/>
      <c r="D638" s="1917"/>
      <c r="E638" s="1917"/>
      <c r="F638" s="1917"/>
      <c r="G638" s="1917"/>
      <c r="H638" s="1917"/>
      <c r="I638" s="1917"/>
      <c r="J638" s="1917"/>
      <c r="K638" s="1917"/>
      <c r="L638" s="1917"/>
      <c r="M638" s="1917"/>
      <c r="N638" s="1917"/>
      <c r="O638" s="1917"/>
      <c r="P638" s="1917"/>
      <c r="Q638" s="1917"/>
    </row>
    <row r="639" spans="1:17" ht="14.25" customHeight="1">
      <c r="A639" s="1916"/>
      <c r="B639" s="1916"/>
      <c r="C639" s="1917"/>
      <c r="D639" s="1917"/>
      <c r="E639" s="1917"/>
      <c r="F639" s="1917"/>
      <c r="G639" s="1917"/>
      <c r="H639" s="1917"/>
      <c r="I639" s="1917"/>
      <c r="J639" s="1917"/>
      <c r="K639" s="1917"/>
      <c r="L639" s="1917"/>
      <c r="M639" s="1917"/>
      <c r="N639" s="1917"/>
      <c r="O639" s="1917"/>
      <c r="P639" s="1917"/>
      <c r="Q639" s="1917"/>
    </row>
    <row r="640" spans="1:17" ht="14.25" customHeight="1">
      <c r="A640" s="1916"/>
      <c r="B640" s="1916"/>
      <c r="C640" s="1917"/>
      <c r="D640" s="1917"/>
      <c r="E640" s="1917"/>
      <c r="F640" s="1917"/>
      <c r="G640" s="1917"/>
      <c r="H640" s="1917"/>
      <c r="I640" s="1917"/>
      <c r="J640" s="1917"/>
      <c r="K640" s="1917"/>
      <c r="L640" s="1917"/>
      <c r="M640" s="1917"/>
      <c r="N640" s="1917"/>
      <c r="O640" s="1917"/>
      <c r="P640" s="1917"/>
      <c r="Q640" s="1917"/>
    </row>
    <row r="641" spans="1:17" ht="14.25" customHeight="1">
      <c r="A641" s="1916"/>
      <c r="B641" s="1916"/>
      <c r="C641" s="1917"/>
      <c r="D641" s="1917"/>
      <c r="E641" s="1917"/>
      <c r="F641" s="1917"/>
      <c r="G641" s="1917"/>
      <c r="H641" s="1917"/>
      <c r="I641" s="1917"/>
      <c r="J641" s="1917"/>
      <c r="K641" s="1917"/>
      <c r="L641" s="1917"/>
      <c r="M641" s="1917"/>
      <c r="N641" s="1917"/>
      <c r="O641" s="1917"/>
      <c r="P641" s="1917"/>
      <c r="Q641" s="1917"/>
    </row>
    <row r="642" spans="1:17" ht="14.25" customHeight="1">
      <c r="A642" s="1916"/>
      <c r="B642" s="1916"/>
      <c r="C642" s="1917"/>
      <c r="D642" s="1917"/>
      <c r="E642" s="1917"/>
      <c r="F642" s="1917"/>
      <c r="G642" s="1917"/>
      <c r="H642" s="1917"/>
      <c r="I642" s="1917"/>
      <c r="J642" s="1917"/>
      <c r="K642" s="1917"/>
      <c r="L642" s="1917"/>
      <c r="M642" s="1917"/>
      <c r="N642" s="1917"/>
      <c r="O642" s="1917"/>
      <c r="P642" s="1917"/>
      <c r="Q642" s="1917"/>
    </row>
    <row r="643" spans="1:17" ht="14.25" customHeight="1">
      <c r="A643" s="1916"/>
      <c r="B643" s="1916"/>
      <c r="C643" s="1917"/>
      <c r="D643" s="1917"/>
      <c r="E643" s="1917"/>
      <c r="F643" s="1917"/>
      <c r="G643" s="1917"/>
      <c r="H643" s="1917"/>
      <c r="I643" s="1917"/>
      <c r="J643" s="1917"/>
      <c r="K643" s="1917"/>
      <c r="L643" s="1917"/>
      <c r="M643" s="1917"/>
      <c r="N643" s="1917"/>
      <c r="O643" s="1917"/>
      <c r="P643" s="1917"/>
      <c r="Q643" s="1917"/>
    </row>
    <row r="644" spans="1:17" ht="14.25" customHeight="1">
      <c r="A644" s="1916"/>
      <c r="B644" s="1916"/>
      <c r="C644" s="1917"/>
      <c r="D644" s="1917"/>
      <c r="E644" s="1917"/>
      <c r="F644" s="1917"/>
      <c r="G644" s="1917"/>
      <c r="H644" s="1917"/>
      <c r="I644" s="1917"/>
      <c r="J644" s="1917"/>
      <c r="K644" s="1917"/>
      <c r="L644" s="1917"/>
      <c r="M644" s="1917"/>
      <c r="N644" s="1917"/>
      <c r="O644" s="1917"/>
      <c r="P644" s="1917"/>
      <c r="Q644" s="1917"/>
    </row>
    <row r="645" spans="1:17" ht="14.25" customHeight="1">
      <c r="A645" s="1916"/>
      <c r="B645" s="1916"/>
      <c r="C645" s="1917"/>
      <c r="D645" s="1917"/>
      <c r="E645" s="1917"/>
      <c r="F645" s="1917"/>
      <c r="G645" s="1917"/>
      <c r="H645" s="1917"/>
      <c r="I645" s="1917"/>
      <c r="J645" s="1917"/>
      <c r="K645" s="1917"/>
      <c r="L645" s="1917"/>
      <c r="M645" s="1917"/>
      <c r="N645" s="1917"/>
      <c r="O645" s="1917"/>
      <c r="P645" s="1917"/>
      <c r="Q645" s="1917"/>
    </row>
    <row r="646" spans="1:17" ht="14.25" customHeight="1">
      <c r="A646" s="1916"/>
      <c r="B646" s="1916"/>
      <c r="C646" s="1917"/>
      <c r="D646" s="1917"/>
      <c r="E646" s="1917"/>
      <c r="F646" s="1917"/>
      <c r="G646" s="1917"/>
      <c r="H646" s="1917"/>
      <c r="I646" s="1917"/>
      <c r="J646" s="1917"/>
      <c r="K646" s="1917"/>
      <c r="L646" s="1917"/>
      <c r="M646" s="1917"/>
      <c r="N646" s="1917"/>
      <c r="O646" s="1917"/>
      <c r="P646" s="1917"/>
      <c r="Q646" s="1917"/>
    </row>
    <row r="647" spans="1:17" ht="14.25" customHeight="1">
      <c r="A647" s="1916"/>
      <c r="B647" s="1916"/>
      <c r="C647" s="1917"/>
      <c r="D647" s="1917"/>
      <c r="E647" s="1917"/>
      <c r="F647" s="1917"/>
      <c r="G647" s="1917"/>
      <c r="H647" s="1917"/>
      <c r="I647" s="1917"/>
      <c r="J647" s="1917"/>
      <c r="K647" s="1917"/>
      <c r="L647" s="1917"/>
      <c r="M647" s="1917"/>
      <c r="N647" s="1917"/>
      <c r="O647" s="1917"/>
      <c r="P647" s="1917"/>
      <c r="Q647" s="1917"/>
    </row>
    <row r="648" spans="1:17" ht="14.25" customHeight="1">
      <c r="A648" s="1916"/>
      <c r="B648" s="1916"/>
      <c r="C648" s="1917"/>
      <c r="D648" s="1917"/>
      <c r="E648" s="1917"/>
      <c r="F648" s="1917"/>
      <c r="G648" s="1917"/>
      <c r="H648" s="1917"/>
      <c r="I648" s="1917"/>
      <c r="J648" s="1917"/>
      <c r="K648" s="1917"/>
      <c r="L648" s="1917"/>
      <c r="M648" s="1917"/>
      <c r="N648" s="1917"/>
      <c r="O648" s="1917"/>
      <c r="P648" s="1917"/>
      <c r="Q648" s="1917"/>
    </row>
    <row r="649" spans="1:17" ht="14.25" customHeight="1">
      <c r="A649" s="1916"/>
      <c r="B649" s="1916"/>
      <c r="C649" s="1917"/>
      <c r="D649" s="1917"/>
      <c r="E649" s="1917"/>
      <c r="F649" s="1917"/>
      <c r="G649" s="1917"/>
      <c r="H649" s="1917"/>
      <c r="I649" s="1917"/>
      <c r="J649" s="1917"/>
      <c r="K649" s="1917"/>
      <c r="L649" s="1917"/>
      <c r="M649" s="1917"/>
      <c r="N649" s="1917"/>
      <c r="O649" s="1917"/>
      <c r="P649" s="1917"/>
      <c r="Q649" s="1917"/>
    </row>
    <row r="650" spans="1:17" ht="14.25" customHeight="1">
      <c r="A650" s="1916"/>
      <c r="B650" s="1916"/>
      <c r="C650" s="1917"/>
      <c r="D650" s="1917"/>
      <c r="E650" s="1917"/>
      <c r="F650" s="1917"/>
      <c r="G650" s="1917"/>
      <c r="H650" s="1917"/>
      <c r="I650" s="1917"/>
      <c r="J650" s="1917"/>
      <c r="K650" s="1917"/>
      <c r="L650" s="1917"/>
      <c r="M650" s="1917"/>
      <c r="N650" s="1917"/>
      <c r="O650" s="1917"/>
      <c r="P650" s="1917"/>
      <c r="Q650" s="1917"/>
    </row>
    <row r="651" spans="1:17" ht="14.25" customHeight="1">
      <c r="A651" s="1916"/>
      <c r="B651" s="1916"/>
      <c r="C651" s="1917"/>
      <c r="D651" s="1917"/>
      <c r="E651" s="1917"/>
      <c r="F651" s="1917"/>
      <c r="G651" s="1917"/>
      <c r="H651" s="1917"/>
      <c r="I651" s="1917"/>
      <c r="J651" s="1917"/>
      <c r="K651" s="1917"/>
      <c r="L651" s="1917"/>
      <c r="M651" s="1917"/>
      <c r="N651" s="1917"/>
      <c r="O651" s="1917"/>
      <c r="P651" s="1917"/>
      <c r="Q651" s="1917"/>
    </row>
    <row r="652" spans="1:17" ht="14.25" customHeight="1">
      <c r="A652" s="1916"/>
      <c r="B652" s="1916"/>
      <c r="C652" s="1917"/>
      <c r="D652" s="1917"/>
      <c r="E652" s="1917"/>
      <c r="F652" s="1917"/>
      <c r="G652" s="1917"/>
      <c r="H652" s="1917"/>
      <c r="I652" s="1917"/>
      <c r="J652" s="1917"/>
      <c r="K652" s="1917"/>
      <c r="L652" s="1917"/>
      <c r="M652" s="1917"/>
      <c r="N652" s="1917"/>
      <c r="O652" s="1917"/>
      <c r="P652" s="1917"/>
      <c r="Q652" s="1917"/>
    </row>
    <row r="653" spans="1:17" ht="14.25" customHeight="1">
      <c r="A653" s="1916"/>
      <c r="B653" s="1916"/>
      <c r="C653" s="1917"/>
      <c r="D653" s="1917"/>
      <c r="E653" s="1917"/>
      <c r="F653" s="1917"/>
      <c r="G653" s="1917"/>
      <c r="H653" s="1917"/>
      <c r="I653" s="1917"/>
      <c r="J653" s="1917"/>
      <c r="K653" s="1917"/>
      <c r="L653" s="1917"/>
      <c r="M653" s="1917"/>
      <c r="N653" s="1917"/>
      <c r="O653" s="1917"/>
      <c r="P653" s="1917"/>
      <c r="Q653" s="1917"/>
    </row>
    <row r="654" spans="1:17" ht="14.25" customHeight="1">
      <c r="A654" s="1916"/>
      <c r="B654" s="1916"/>
      <c r="C654" s="1917"/>
      <c r="D654" s="1917"/>
      <c r="E654" s="1917"/>
      <c r="F654" s="1917"/>
      <c r="G654" s="1917"/>
      <c r="H654" s="1917"/>
      <c r="I654" s="1917"/>
      <c r="J654" s="1917"/>
      <c r="K654" s="1917"/>
      <c r="L654" s="1917"/>
      <c r="M654" s="1917"/>
      <c r="N654" s="1917"/>
      <c r="O654" s="1917"/>
      <c r="P654" s="1917"/>
      <c r="Q654" s="1917"/>
    </row>
    <row r="655" spans="1:17" ht="14.25" customHeight="1">
      <c r="A655" s="1916"/>
      <c r="B655" s="1916"/>
      <c r="C655" s="1917"/>
      <c r="D655" s="1917"/>
      <c r="E655" s="1917"/>
      <c r="F655" s="1917"/>
      <c r="G655" s="1917"/>
      <c r="H655" s="1917"/>
      <c r="I655" s="1917"/>
      <c r="J655" s="1917"/>
      <c r="K655" s="1917"/>
      <c r="L655" s="1917"/>
      <c r="M655" s="1917"/>
      <c r="N655" s="1917"/>
      <c r="O655" s="1917"/>
      <c r="P655" s="1917"/>
      <c r="Q655" s="1917"/>
    </row>
    <row r="656" spans="1:17" ht="14.25" customHeight="1">
      <c r="A656" s="1916"/>
      <c r="B656" s="1916"/>
      <c r="C656" s="1917"/>
      <c r="D656" s="1917"/>
      <c r="E656" s="1917"/>
      <c r="F656" s="1917"/>
      <c r="G656" s="1917"/>
      <c r="H656" s="1917"/>
      <c r="I656" s="1917"/>
      <c r="J656" s="1917"/>
      <c r="K656" s="1917"/>
      <c r="L656" s="1917"/>
      <c r="M656" s="1917"/>
      <c r="N656" s="1917"/>
      <c r="O656" s="1917"/>
      <c r="P656" s="1917"/>
      <c r="Q656" s="1917"/>
    </row>
    <row r="657" spans="1:17" ht="14.25" customHeight="1">
      <c r="A657" s="1916"/>
      <c r="B657" s="1916"/>
      <c r="C657" s="1917"/>
      <c r="D657" s="1917"/>
      <c r="E657" s="1917"/>
      <c r="F657" s="1917"/>
      <c r="G657" s="1917"/>
      <c r="H657" s="1917"/>
      <c r="I657" s="1917"/>
      <c r="J657" s="1917"/>
      <c r="K657" s="1917"/>
      <c r="L657" s="1917"/>
      <c r="M657" s="1917"/>
      <c r="N657" s="1917"/>
      <c r="O657" s="1917"/>
      <c r="P657" s="1917"/>
      <c r="Q657" s="1917"/>
    </row>
    <row r="658" spans="1:17" ht="14.25" customHeight="1">
      <c r="A658" s="1916"/>
      <c r="B658" s="1916"/>
      <c r="C658" s="1917"/>
      <c r="D658" s="1917"/>
      <c r="E658" s="1917"/>
      <c r="F658" s="1917"/>
      <c r="G658" s="1917"/>
      <c r="H658" s="1917"/>
      <c r="I658" s="1917"/>
      <c r="J658" s="1917"/>
      <c r="K658" s="1917"/>
      <c r="L658" s="1917"/>
      <c r="M658" s="1917"/>
      <c r="N658" s="1917"/>
      <c r="O658" s="1917"/>
      <c r="P658" s="1917"/>
      <c r="Q658" s="1917"/>
    </row>
    <row r="659" spans="1:17" ht="14.25" customHeight="1">
      <c r="A659" s="1916"/>
      <c r="B659" s="1916"/>
      <c r="C659" s="1917"/>
      <c r="D659" s="1917"/>
      <c r="E659" s="1917"/>
      <c r="F659" s="1917"/>
      <c r="G659" s="1917"/>
      <c r="H659" s="1917"/>
      <c r="I659" s="1917"/>
      <c r="J659" s="1917"/>
      <c r="K659" s="1917"/>
      <c r="L659" s="1917"/>
      <c r="M659" s="1917"/>
      <c r="N659" s="1917"/>
      <c r="O659" s="1917"/>
      <c r="P659" s="1917"/>
      <c r="Q659" s="1917"/>
    </row>
    <row r="660" spans="1:17" ht="14.25" customHeight="1">
      <c r="A660" s="1916"/>
      <c r="B660" s="1916"/>
      <c r="C660" s="1917"/>
      <c r="D660" s="1917"/>
      <c r="E660" s="1917"/>
      <c r="F660" s="1917"/>
      <c r="G660" s="1917"/>
      <c r="H660" s="1917"/>
      <c r="I660" s="1917"/>
      <c r="J660" s="1917"/>
      <c r="K660" s="1917"/>
      <c r="L660" s="1917"/>
      <c r="M660" s="1917"/>
      <c r="N660" s="1917"/>
      <c r="O660" s="1917"/>
      <c r="P660" s="1917"/>
      <c r="Q660" s="1917"/>
    </row>
    <row r="661" spans="1:17" ht="14.25" customHeight="1">
      <c r="A661" s="1916"/>
      <c r="B661" s="1916"/>
      <c r="C661" s="1917"/>
      <c r="D661" s="1917"/>
      <c r="E661" s="1917"/>
      <c r="F661" s="1917"/>
      <c r="G661" s="1917"/>
      <c r="H661" s="1917"/>
      <c r="I661" s="1917"/>
      <c r="J661" s="1917"/>
      <c r="K661" s="1917"/>
      <c r="L661" s="1917"/>
      <c r="M661" s="1917"/>
      <c r="N661" s="1917"/>
      <c r="O661" s="1917"/>
      <c r="P661" s="1917"/>
      <c r="Q661" s="1917"/>
    </row>
    <row r="662" spans="1:17" ht="14.25" customHeight="1">
      <c r="A662" s="1916"/>
      <c r="B662" s="1916"/>
      <c r="C662" s="1917"/>
      <c r="D662" s="1917"/>
      <c r="E662" s="1917"/>
      <c r="F662" s="1917"/>
      <c r="G662" s="1917"/>
      <c r="H662" s="1917"/>
      <c r="I662" s="1917"/>
      <c r="J662" s="1917"/>
      <c r="K662" s="1917"/>
      <c r="L662" s="1917"/>
      <c r="M662" s="1917"/>
      <c r="N662" s="1917"/>
      <c r="O662" s="1917"/>
      <c r="P662" s="1917"/>
      <c r="Q662" s="1917"/>
    </row>
    <row r="663" spans="1:17" ht="14.25" customHeight="1">
      <c r="A663" s="1916"/>
      <c r="B663" s="1916"/>
      <c r="C663" s="1917"/>
      <c r="D663" s="1917"/>
      <c r="E663" s="1917"/>
      <c r="F663" s="1917"/>
      <c r="G663" s="1917"/>
      <c r="H663" s="1917"/>
      <c r="I663" s="1917"/>
      <c r="J663" s="1917"/>
      <c r="K663" s="1917"/>
      <c r="L663" s="1917"/>
      <c r="M663" s="1917"/>
      <c r="N663" s="1917"/>
      <c r="O663" s="1917"/>
      <c r="P663" s="1917"/>
      <c r="Q663" s="1917"/>
    </row>
    <row r="664" spans="1:17" ht="14.25" customHeight="1">
      <c r="A664" s="1916"/>
      <c r="B664" s="1916"/>
      <c r="C664" s="1917"/>
      <c r="D664" s="1917"/>
      <c r="E664" s="1917"/>
      <c r="F664" s="1917"/>
      <c r="G664" s="1917"/>
      <c r="H664" s="1917"/>
      <c r="I664" s="1917"/>
      <c r="J664" s="1917"/>
      <c r="K664" s="1917"/>
      <c r="L664" s="1917"/>
      <c r="M664" s="1917"/>
      <c r="N664" s="1917"/>
      <c r="O664" s="1917"/>
      <c r="P664" s="1917"/>
      <c r="Q664" s="1917"/>
    </row>
    <row r="665" spans="1:17" ht="14.25" customHeight="1">
      <c r="A665" s="1916"/>
      <c r="B665" s="1916"/>
      <c r="C665" s="1917"/>
      <c r="D665" s="1917"/>
      <c r="E665" s="1917"/>
      <c r="F665" s="1917"/>
      <c r="G665" s="1917"/>
      <c r="H665" s="1917"/>
      <c r="I665" s="1917"/>
      <c r="J665" s="1917"/>
      <c r="K665" s="1917"/>
      <c r="L665" s="1917"/>
      <c r="M665" s="1917"/>
      <c r="N665" s="1917"/>
      <c r="O665" s="1917"/>
      <c r="P665" s="1917"/>
      <c r="Q665" s="1917"/>
    </row>
    <row r="666" spans="1:17" ht="14.25" customHeight="1">
      <c r="A666" s="1916"/>
      <c r="B666" s="1916"/>
      <c r="C666" s="1917"/>
      <c r="D666" s="1917"/>
      <c r="E666" s="1917"/>
      <c r="F666" s="1917"/>
      <c r="G666" s="1917"/>
      <c r="H666" s="1917"/>
      <c r="I666" s="1917"/>
      <c r="J666" s="1917"/>
      <c r="K666" s="1917"/>
      <c r="L666" s="1917"/>
      <c r="M666" s="1917"/>
      <c r="N666" s="1917"/>
      <c r="O666" s="1917"/>
      <c r="P666" s="1917"/>
      <c r="Q666" s="1917"/>
    </row>
    <row r="667" spans="1:17" ht="14.25" customHeight="1">
      <c r="A667" s="1916"/>
      <c r="B667" s="1916"/>
      <c r="C667" s="1917"/>
      <c r="D667" s="1917"/>
      <c r="E667" s="1917"/>
      <c r="F667" s="1917"/>
      <c r="G667" s="1917"/>
      <c r="H667" s="1917"/>
      <c r="I667" s="1917"/>
      <c r="J667" s="1917"/>
      <c r="K667" s="1917"/>
      <c r="L667" s="1917"/>
      <c r="M667" s="1917"/>
      <c r="N667" s="1917"/>
      <c r="O667" s="1917"/>
      <c r="P667" s="1917"/>
      <c r="Q667" s="1917"/>
    </row>
    <row r="668" spans="1:17" ht="14.25" customHeight="1">
      <c r="A668" s="1916"/>
      <c r="B668" s="1916"/>
      <c r="C668" s="1917"/>
      <c r="D668" s="1917"/>
      <c r="E668" s="1917"/>
      <c r="F668" s="1917"/>
      <c r="G668" s="1917"/>
      <c r="H668" s="1917"/>
      <c r="I668" s="1917"/>
      <c r="J668" s="1917"/>
      <c r="K668" s="1917"/>
      <c r="L668" s="1917"/>
      <c r="M668" s="1917"/>
      <c r="N668" s="1917"/>
      <c r="O668" s="1917"/>
      <c r="P668" s="1917"/>
      <c r="Q668" s="1917"/>
    </row>
    <row r="669" spans="1:17" ht="14.25" customHeight="1">
      <c r="A669" s="1916"/>
      <c r="B669" s="1916"/>
      <c r="C669" s="1917"/>
      <c r="D669" s="1917"/>
      <c r="E669" s="1917"/>
      <c r="F669" s="1917"/>
      <c r="G669" s="1917"/>
      <c r="H669" s="1917"/>
      <c r="I669" s="1917"/>
      <c r="J669" s="1917"/>
      <c r="K669" s="1917"/>
      <c r="L669" s="1917"/>
      <c r="M669" s="1917"/>
      <c r="N669" s="1917"/>
      <c r="O669" s="1917"/>
      <c r="P669" s="1917"/>
      <c r="Q669" s="1917"/>
    </row>
    <row r="670" spans="1:17" ht="14.25" customHeight="1">
      <c r="A670" s="1916"/>
      <c r="B670" s="1916"/>
      <c r="C670" s="1917"/>
      <c r="D670" s="1917"/>
      <c r="E670" s="1917"/>
      <c r="F670" s="1917"/>
      <c r="G670" s="1917"/>
      <c r="H670" s="1917"/>
      <c r="I670" s="1917"/>
      <c r="J670" s="1917"/>
      <c r="K670" s="1917"/>
      <c r="L670" s="1917"/>
      <c r="M670" s="1917"/>
      <c r="N670" s="1917"/>
      <c r="O670" s="1917"/>
      <c r="P670" s="1917"/>
      <c r="Q670" s="1917"/>
    </row>
    <row r="671" spans="1:17" ht="14.25" customHeight="1">
      <c r="A671" s="1916"/>
      <c r="B671" s="1916"/>
      <c r="C671" s="1917"/>
      <c r="D671" s="1917"/>
      <c r="E671" s="1917"/>
      <c r="F671" s="1917"/>
      <c r="G671" s="1917"/>
      <c r="H671" s="1917"/>
      <c r="I671" s="1917"/>
      <c r="J671" s="1917"/>
      <c r="K671" s="1917"/>
      <c r="L671" s="1917"/>
      <c r="M671" s="1917"/>
      <c r="N671" s="1917"/>
      <c r="O671" s="1917"/>
      <c r="P671" s="1917"/>
      <c r="Q671" s="1917"/>
    </row>
    <row r="672" spans="1:17" ht="14.25" customHeight="1">
      <c r="A672" s="1916"/>
      <c r="B672" s="1916"/>
      <c r="C672" s="1917"/>
      <c r="D672" s="1917"/>
      <c r="E672" s="1917"/>
      <c r="F672" s="1917"/>
      <c r="G672" s="1917"/>
      <c r="H672" s="1917"/>
      <c r="I672" s="1917"/>
      <c r="J672" s="1917"/>
      <c r="K672" s="1917"/>
      <c r="L672" s="1917"/>
      <c r="M672" s="1917"/>
      <c r="N672" s="1917"/>
      <c r="O672" s="1917"/>
      <c r="P672" s="1917"/>
      <c r="Q672" s="1917"/>
    </row>
    <row r="673" spans="1:17" ht="14.25" customHeight="1">
      <c r="A673" s="1916"/>
      <c r="B673" s="1916"/>
      <c r="C673" s="1917"/>
      <c r="D673" s="1917"/>
      <c r="E673" s="1917"/>
      <c r="F673" s="1917"/>
      <c r="G673" s="1917"/>
      <c r="H673" s="1917"/>
      <c r="I673" s="1917"/>
      <c r="J673" s="1917"/>
      <c r="K673" s="1917"/>
      <c r="L673" s="1917"/>
      <c r="M673" s="1917"/>
      <c r="N673" s="1917"/>
      <c r="O673" s="1917"/>
      <c r="P673" s="1917"/>
      <c r="Q673" s="1917"/>
    </row>
    <row r="674" spans="1:17" ht="14.25" customHeight="1">
      <c r="A674" s="1916"/>
      <c r="B674" s="1916"/>
      <c r="C674" s="1917"/>
      <c r="D674" s="1917"/>
      <c r="E674" s="1917"/>
      <c r="F674" s="1917"/>
      <c r="G674" s="1917"/>
      <c r="H674" s="1917"/>
      <c r="I674" s="1917"/>
      <c r="J674" s="1917"/>
      <c r="K674" s="1917"/>
      <c r="L674" s="1917"/>
      <c r="M674" s="1917"/>
      <c r="N674" s="1917"/>
      <c r="O674" s="1917"/>
      <c r="P674" s="1917"/>
      <c r="Q674" s="1917"/>
    </row>
    <row r="675" spans="1:17" ht="14.25" customHeight="1">
      <c r="A675" s="1916"/>
      <c r="B675" s="1916"/>
      <c r="C675" s="1917"/>
      <c r="D675" s="1917"/>
      <c r="E675" s="1917"/>
      <c r="F675" s="1917"/>
      <c r="G675" s="1917"/>
      <c r="H675" s="1917"/>
      <c r="I675" s="1917"/>
      <c r="J675" s="1917"/>
      <c r="K675" s="1917"/>
      <c r="L675" s="1917"/>
      <c r="M675" s="1917"/>
      <c r="N675" s="1917"/>
      <c r="O675" s="1917"/>
      <c r="P675" s="1917"/>
      <c r="Q675" s="1917"/>
    </row>
    <row r="676" spans="1:17" ht="14.25" customHeight="1">
      <c r="A676" s="1916"/>
      <c r="B676" s="1916"/>
      <c r="C676" s="1917"/>
      <c r="D676" s="1917"/>
      <c r="E676" s="1917"/>
      <c r="F676" s="1917"/>
      <c r="G676" s="1917"/>
      <c r="H676" s="1917"/>
      <c r="I676" s="1917"/>
      <c r="J676" s="1917"/>
      <c r="K676" s="1917"/>
      <c r="L676" s="1917"/>
      <c r="M676" s="1917"/>
      <c r="N676" s="1917"/>
      <c r="O676" s="1917"/>
      <c r="P676" s="1917"/>
      <c r="Q676" s="1917"/>
    </row>
    <row r="677" spans="1:17" ht="14.25" customHeight="1">
      <c r="A677" s="1916"/>
      <c r="B677" s="1916"/>
      <c r="C677" s="1917"/>
      <c r="D677" s="1917"/>
      <c r="E677" s="1917"/>
      <c r="F677" s="1917"/>
      <c r="G677" s="1917"/>
      <c r="H677" s="1917"/>
      <c r="I677" s="1917"/>
      <c r="J677" s="1917"/>
      <c r="K677" s="1917"/>
      <c r="L677" s="1917"/>
      <c r="M677" s="1917"/>
      <c r="N677" s="1917"/>
      <c r="O677" s="1917"/>
      <c r="P677" s="1917"/>
      <c r="Q677" s="1917"/>
    </row>
    <row r="678" spans="1:17" ht="14.25" customHeight="1">
      <c r="A678" s="1916"/>
      <c r="B678" s="1916"/>
      <c r="C678" s="1917"/>
      <c r="D678" s="1917"/>
      <c r="E678" s="1917"/>
      <c r="F678" s="1917"/>
      <c r="G678" s="1917"/>
      <c r="H678" s="1917"/>
      <c r="I678" s="1917"/>
      <c r="J678" s="1917"/>
      <c r="K678" s="1917"/>
      <c r="L678" s="1917"/>
      <c r="M678" s="1917"/>
      <c r="N678" s="1917"/>
      <c r="O678" s="1917"/>
      <c r="P678" s="1917"/>
      <c r="Q678" s="1917"/>
    </row>
    <row r="679" spans="1:17" ht="14.25" customHeight="1">
      <c r="A679" s="1916"/>
      <c r="B679" s="1916"/>
      <c r="C679" s="1917"/>
      <c r="D679" s="1917"/>
      <c r="E679" s="1917"/>
      <c r="F679" s="1917"/>
      <c r="G679" s="1917"/>
      <c r="H679" s="1917"/>
      <c r="I679" s="1917"/>
      <c r="J679" s="1917"/>
      <c r="K679" s="1917"/>
      <c r="L679" s="1917"/>
      <c r="M679" s="1917"/>
      <c r="N679" s="1917"/>
      <c r="O679" s="1917"/>
      <c r="P679" s="1917"/>
      <c r="Q679" s="1917"/>
    </row>
    <row r="680" spans="1:17" ht="14.25" customHeight="1">
      <c r="A680" s="1916"/>
      <c r="B680" s="1916"/>
      <c r="C680" s="1917"/>
      <c r="D680" s="1917"/>
      <c r="E680" s="1917"/>
      <c r="F680" s="1917"/>
      <c r="G680" s="1917"/>
      <c r="H680" s="1917"/>
      <c r="I680" s="1917"/>
      <c r="J680" s="1917"/>
      <c r="K680" s="1917"/>
      <c r="L680" s="1917"/>
      <c r="M680" s="1917"/>
      <c r="N680" s="1917"/>
      <c r="O680" s="1917"/>
      <c r="P680" s="1917"/>
      <c r="Q680" s="1917"/>
    </row>
    <row r="681" spans="1:17" ht="14.25" customHeight="1">
      <c r="A681" s="1916"/>
      <c r="B681" s="1916"/>
      <c r="C681" s="1917"/>
      <c r="D681" s="1917"/>
      <c r="E681" s="1917"/>
      <c r="F681" s="1917"/>
      <c r="G681" s="1917"/>
      <c r="H681" s="1917"/>
      <c r="I681" s="1917"/>
      <c r="J681" s="1917"/>
      <c r="K681" s="1917"/>
      <c r="L681" s="1917"/>
      <c r="M681" s="1917"/>
      <c r="N681" s="1917"/>
      <c r="O681" s="1917"/>
      <c r="P681" s="1917"/>
      <c r="Q681" s="1917"/>
    </row>
    <row r="682" spans="1:17" ht="14.25" customHeight="1">
      <c r="A682" s="1916"/>
      <c r="B682" s="1916"/>
      <c r="C682" s="1917"/>
      <c r="D682" s="1917"/>
      <c r="E682" s="1917"/>
      <c r="F682" s="1917"/>
      <c r="G682" s="1917"/>
      <c r="H682" s="1917"/>
      <c r="I682" s="1917"/>
      <c r="J682" s="1917"/>
      <c r="K682" s="1917"/>
      <c r="L682" s="1917"/>
      <c r="M682" s="1917"/>
      <c r="N682" s="1917"/>
      <c r="O682" s="1917"/>
      <c r="P682" s="1917"/>
      <c r="Q682" s="1917"/>
    </row>
    <row r="683" spans="1:17" ht="14.25" customHeight="1">
      <c r="A683" s="1916"/>
      <c r="B683" s="1916"/>
      <c r="C683" s="1917"/>
      <c r="D683" s="1917"/>
      <c r="E683" s="1917"/>
      <c r="F683" s="1917"/>
      <c r="G683" s="1917"/>
      <c r="H683" s="1917"/>
      <c r="I683" s="1917"/>
      <c r="J683" s="1917"/>
      <c r="K683" s="1917"/>
      <c r="L683" s="1917"/>
      <c r="M683" s="1917"/>
      <c r="N683" s="1917"/>
      <c r="O683" s="1917"/>
      <c r="P683" s="1917"/>
      <c r="Q683" s="1917"/>
    </row>
    <row r="684" spans="1:17" ht="14.25" customHeight="1">
      <c r="A684" s="1916"/>
      <c r="B684" s="1916"/>
      <c r="C684" s="1917"/>
      <c r="D684" s="1917"/>
      <c r="E684" s="1917"/>
      <c r="F684" s="1917"/>
      <c r="G684" s="1917"/>
      <c r="H684" s="1917"/>
      <c r="I684" s="1917"/>
      <c r="J684" s="1917"/>
      <c r="K684" s="1917"/>
      <c r="L684" s="1917"/>
      <c r="M684" s="1917"/>
      <c r="N684" s="1917"/>
      <c r="O684" s="1917"/>
      <c r="P684" s="1917"/>
      <c r="Q684" s="1917"/>
    </row>
    <row r="685" spans="1:17" ht="14.25" customHeight="1">
      <c r="A685" s="1916"/>
      <c r="B685" s="1916"/>
      <c r="C685" s="1917"/>
      <c r="D685" s="1917"/>
      <c r="E685" s="1917"/>
      <c r="F685" s="1917"/>
      <c r="G685" s="1917"/>
      <c r="H685" s="1917"/>
      <c r="I685" s="1917"/>
      <c r="J685" s="1917"/>
      <c r="K685" s="1917"/>
      <c r="L685" s="1917"/>
      <c r="M685" s="1917"/>
      <c r="N685" s="1917"/>
      <c r="O685" s="1917"/>
      <c r="P685" s="1917"/>
      <c r="Q685" s="1917"/>
    </row>
    <row r="686" spans="1:17" ht="14.25" customHeight="1">
      <c r="A686" s="1916"/>
      <c r="B686" s="1916"/>
      <c r="C686" s="1917"/>
      <c r="D686" s="1917"/>
      <c r="E686" s="1917"/>
      <c r="F686" s="1917"/>
      <c r="G686" s="1917"/>
      <c r="H686" s="1917"/>
      <c r="I686" s="1917"/>
      <c r="J686" s="1917"/>
      <c r="K686" s="1917"/>
      <c r="L686" s="1917"/>
      <c r="M686" s="1917"/>
      <c r="N686" s="1917"/>
      <c r="O686" s="1917"/>
      <c r="P686" s="1917"/>
      <c r="Q686" s="1917"/>
    </row>
    <row r="687" spans="1:17" ht="14.25" customHeight="1">
      <c r="A687" s="1916"/>
      <c r="B687" s="1916"/>
      <c r="C687" s="1917"/>
      <c r="D687" s="1917"/>
      <c r="E687" s="1917"/>
      <c r="F687" s="1917"/>
      <c r="G687" s="1917"/>
      <c r="H687" s="1917"/>
      <c r="I687" s="1917"/>
      <c r="J687" s="1917"/>
      <c r="K687" s="1917"/>
      <c r="L687" s="1917"/>
      <c r="M687" s="1917"/>
      <c r="N687" s="1917"/>
      <c r="O687" s="1917"/>
      <c r="P687" s="1917"/>
      <c r="Q687" s="1917"/>
    </row>
    <row r="688" spans="1:17" ht="14.25" customHeight="1">
      <c r="A688" s="1916"/>
      <c r="B688" s="1916"/>
      <c r="C688" s="1917"/>
      <c r="D688" s="1917"/>
      <c r="E688" s="1917"/>
      <c r="F688" s="1917"/>
      <c r="G688" s="1917"/>
      <c r="H688" s="1917"/>
      <c r="I688" s="1917"/>
      <c r="J688" s="1917"/>
      <c r="K688" s="1917"/>
      <c r="L688" s="1917"/>
      <c r="M688" s="1917"/>
      <c r="N688" s="1917"/>
      <c r="O688" s="1917"/>
      <c r="P688" s="1917"/>
      <c r="Q688" s="1917"/>
    </row>
    <row r="689" spans="1:17" ht="14.25" customHeight="1">
      <c r="A689" s="1916"/>
      <c r="B689" s="1916"/>
      <c r="C689" s="1917"/>
      <c r="D689" s="1917"/>
      <c r="E689" s="1917"/>
      <c r="F689" s="1917"/>
      <c r="G689" s="1917"/>
      <c r="H689" s="1917"/>
      <c r="I689" s="1917"/>
      <c r="J689" s="1917"/>
      <c r="K689" s="1917"/>
      <c r="L689" s="1917"/>
      <c r="M689" s="1917"/>
      <c r="N689" s="1917"/>
      <c r="O689" s="1917"/>
      <c r="P689" s="1917"/>
      <c r="Q689" s="1917"/>
    </row>
    <row r="690" spans="1:17" ht="14.25" customHeight="1">
      <c r="A690" s="1916"/>
      <c r="B690" s="1916"/>
      <c r="C690" s="1917"/>
      <c r="D690" s="1917"/>
      <c r="E690" s="1917"/>
      <c r="F690" s="1917"/>
      <c r="G690" s="1917"/>
      <c r="H690" s="1917"/>
      <c r="I690" s="1917"/>
      <c r="J690" s="1917"/>
      <c r="K690" s="1917"/>
      <c r="L690" s="1917"/>
      <c r="M690" s="1917"/>
      <c r="N690" s="1917"/>
      <c r="O690" s="1917"/>
      <c r="P690" s="1917"/>
      <c r="Q690" s="1917"/>
    </row>
    <row r="691" spans="1:17" ht="14.25" customHeight="1">
      <c r="A691" s="1916"/>
      <c r="B691" s="1916"/>
      <c r="C691" s="1917"/>
      <c r="D691" s="1917"/>
      <c r="E691" s="1917"/>
      <c r="F691" s="1917"/>
      <c r="G691" s="1917"/>
      <c r="H691" s="1917"/>
      <c r="I691" s="1917"/>
      <c r="J691" s="1917"/>
      <c r="K691" s="1917"/>
      <c r="L691" s="1917"/>
      <c r="M691" s="1917"/>
      <c r="N691" s="1917"/>
      <c r="O691" s="1917"/>
      <c r="P691" s="1917"/>
      <c r="Q691" s="1917"/>
    </row>
    <row r="692" spans="1:17" ht="14.25" customHeight="1">
      <c r="A692" s="1916"/>
      <c r="B692" s="1916"/>
      <c r="C692" s="1917"/>
      <c r="D692" s="1917"/>
      <c r="E692" s="1917"/>
      <c r="F692" s="1917"/>
      <c r="G692" s="1917"/>
      <c r="H692" s="1917"/>
      <c r="I692" s="1917"/>
      <c r="J692" s="1917"/>
      <c r="K692" s="1917"/>
      <c r="L692" s="1917"/>
      <c r="M692" s="1917"/>
      <c r="N692" s="1917"/>
      <c r="O692" s="1917"/>
      <c r="P692" s="1917"/>
      <c r="Q692" s="1917"/>
    </row>
    <row r="693" spans="1:17" ht="14.25" customHeight="1">
      <c r="A693" s="1916"/>
      <c r="B693" s="1916"/>
      <c r="C693" s="1917"/>
      <c r="D693" s="1917"/>
      <c r="E693" s="1917"/>
      <c r="F693" s="1917"/>
      <c r="G693" s="1917"/>
      <c r="H693" s="1917"/>
      <c r="I693" s="1917"/>
      <c r="J693" s="1917"/>
      <c r="K693" s="1917"/>
      <c r="L693" s="1917"/>
      <c r="M693" s="1917"/>
      <c r="N693" s="1917"/>
      <c r="O693" s="1917"/>
      <c r="P693" s="1917"/>
      <c r="Q693" s="1917"/>
    </row>
    <row r="694" spans="1:17" ht="14.25" customHeight="1">
      <c r="A694" s="1916"/>
      <c r="B694" s="1916"/>
      <c r="C694" s="1917"/>
      <c r="D694" s="1917"/>
      <c r="E694" s="1917"/>
      <c r="F694" s="1917"/>
      <c r="G694" s="1917"/>
      <c r="H694" s="1917"/>
      <c r="I694" s="1917"/>
      <c r="J694" s="1917"/>
      <c r="K694" s="1917"/>
      <c r="L694" s="1917"/>
      <c r="M694" s="1917"/>
      <c r="N694" s="1917"/>
      <c r="O694" s="1917"/>
      <c r="P694" s="1917"/>
      <c r="Q694" s="1917"/>
    </row>
    <row r="695" spans="1:17" ht="14.25" customHeight="1">
      <c r="A695" s="1916"/>
      <c r="B695" s="1916"/>
      <c r="C695" s="1917"/>
      <c r="D695" s="1917"/>
      <c r="E695" s="1917"/>
      <c r="F695" s="1917"/>
      <c r="G695" s="1917"/>
      <c r="H695" s="1917"/>
      <c r="I695" s="1917"/>
      <c r="J695" s="1917"/>
      <c r="K695" s="1917"/>
      <c r="L695" s="1917"/>
      <c r="M695" s="1917"/>
      <c r="N695" s="1917"/>
      <c r="O695" s="1917"/>
      <c r="P695" s="1917"/>
      <c r="Q695" s="1917"/>
    </row>
    <row r="696" spans="1:17" ht="14.25" customHeight="1">
      <c r="A696" s="1916"/>
      <c r="B696" s="1916"/>
      <c r="C696" s="1917"/>
      <c r="D696" s="1917"/>
      <c r="E696" s="1917"/>
      <c r="F696" s="1917"/>
      <c r="G696" s="1917"/>
      <c r="H696" s="1917"/>
      <c r="I696" s="1917"/>
      <c r="J696" s="1917"/>
      <c r="K696" s="1917"/>
      <c r="L696" s="1917"/>
      <c r="M696" s="1917"/>
      <c r="N696" s="1917"/>
      <c r="O696" s="1917"/>
      <c r="P696" s="1917"/>
      <c r="Q696" s="1917"/>
    </row>
    <row r="697" spans="1:17" ht="14.25" customHeight="1">
      <c r="A697" s="1916"/>
      <c r="B697" s="1916"/>
      <c r="C697" s="1917"/>
      <c r="D697" s="1917"/>
      <c r="E697" s="1917"/>
      <c r="F697" s="1917"/>
      <c r="G697" s="1917"/>
      <c r="H697" s="1917"/>
      <c r="I697" s="1917"/>
      <c r="J697" s="1917"/>
      <c r="K697" s="1917"/>
      <c r="L697" s="1917"/>
      <c r="M697" s="1917"/>
      <c r="N697" s="1917"/>
      <c r="O697" s="1917"/>
      <c r="P697" s="1917"/>
      <c r="Q697" s="1917"/>
    </row>
    <row r="698" spans="1:17" ht="14.25" customHeight="1">
      <c r="A698" s="1916"/>
      <c r="B698" s="1916"/>
      <c r="C698" s="1917"/>
      <c r="D698" s="1917"/>
      <c r="E698" s="1917"/>
      <c r="F698" s="1917"/>
      <c r="G698" s="1917"/>
      <c r="H698" s="1917"/>
      <c r="I698" s="1917"/>
      <c r="J698" s="1917"/>
      <c r="K698" s="1917"/>
      <c r="L698" s="1917"/>
      <c r="M698" s="1917"/>
      <c r="N698" s="1917"/>
      <c r="O698" s="1917"/>
      <c r="P698" s="1917"/>
      <c r="Q698" s="1917"/>
    </row>
    <row r="699" spans="1:17" ht="14.25" customHeight="1">
      <c r="A699" s="1916"/>
      <c r="B699" s="1916"/>
      <c r="C699" s="1917"/>
      <c r="D699" s="1917"/>
      <c r="E699" s="1917"/>
      <c r="F699" s="1917"/>
      <c r="G699" s="1917"/>
      <c r="H699" s="1917"/>
      <c r="I699" s="1917"/>
      <c r="J699" s="1917"/>
      <c r="K699" s="1917"/>
      <c r="L699" s="1917"/>
      <c r="M699" s="1917"/>
      <c r="N699" s="1917"/>
      <c r="O699" s="1917"/>
      <c r="P699" s="1917"/>
      <c r="Q699" s="1917"/>
    </row>
    <row r="700" spans="1:17" ht="14.25" customHeight="1">
      <c r="A700" s="1916"/>
      <c r="B700" s="1916"/>
      <c r="C700" s="1917"/>
      <c r="D700" s="1917"/>
      <c r="E700" s="1917"/>
      <c r="F700" s="1917"/>
      <c r="G700" s="1917"/>
      <c r="H700" s="1917"/>
      <c r="I700" s="1917"/>
      <c r="J700" s="1917"/>
      <c r="K700" s="1917"/>
      <c r="L700" s="1917"/>
      <c r="M700" s="1917"/>
      <c r="N700" s="1917"/>
      <c r="O700" s="1917"/>
      <c r="P700" s="1917"/>
      <c r="Q700" s="1917"/>
    </row>
    <row r="701" spans="1:17" ht="14.25" customHeight="1">
      <c r="A701" s="1916"/>
      <c r="B701" s="1916"/>
      <c r="C701" s="1917"/>
      <c r="D701" s="1917"/>
      <c r="E701" s="1917"/>
      <c r="F701" s="1917"/>
      <c r="G701" s="1917"/>
      <c r="H701" s="1917"/>
      <c r="I701" s="1917"/>
      <c r="J701" s="1917"/>
      <c r="K701" s="1917"/>
      <c r="L701" s="1917"/>
      <c r="M701" s="1917"/>
      <c r="N701" s="1917"/>
      <c r="O701" s="1917"/>
      <c r="P701" s="1917"/>
      <c r="Q701" s="1917"/>
    </row>
    <row r="702" spans="1:17" ht="14.25" customHeight="1">
      <c r="A702" s="1916"/>
      <c r="B702" s="1916"/>
      <c r="C702" s="1917"/>
      <c r="D702" s="1917"/>
      <c r="E702" s="1917"/>
      <c r="F702" s="1917"/>
      <c r="G702" s="1917"/>
      <c r="H702" s="1917"/>
      <c r="I702" s="1917"/>
      <c r="J702" s="1917"/>
      <c r="K702" s="1917"/>
      <c r="L702" s="1917"/>
      <c r="M702" s="1917"/>
      <c r="N702" s="1917"/>
      <c r="O702" s="1917"/>
      <c r="P702" s="1917"/>
      <c r="Q702" s="1917"/>
    </row>
    <row r="703" spans="1:17" ht="14.25" customHeight="1">
      <c r="A703" s="1916"/>
      <c r="B703" s="1916"/>
      <c r="C703" s="1917"/>
      <c r="D703" s="1917"/>
      <c r="E703" s="1917"/>
      <c r="F703" s="1917"/>
      <c r="G703" s="1917"/>
      <c r="H703" s="1917"/>
      <c r="I703" s="1917"/>
      <c r="J703" s="1917"/>
      <c r="K703" s="1917"/>
      <c r="L703" s="1917"/>
      <c r="M703" s="1917"/>
      <c r="N703" s="1917"/>
      <c r="O703" s="1917"/>
      <c r="P703" s="1917"/>
      <c r="Q703" s="1917"/>
    </row>
    <row r="704" spans="1:17" ht="14.25" customHeight="1">
      <c r="A704" s="1916"/>
      <c r="B704" s="1916"/>
      <c r="C704" s="1917"/>
      <c r="D704" s="1917"/>
      <c r="E704" s="1917"/>
      <c r="F704" s="1917"/>
      <c r="G704" s="1917"/>
      <c r="H704" s="1917"/>
      <c r="I704" s="1917"/>
      <c r="J704" s="1917"/>
      <c r="K704" s="1917"/>
      <c r="L704" s="1917"/>
      <c r="M704" s="1917"/>
      <c r="N704" s="1917"/>
      <c r="O704" s="1917"/>
      <c r="P704" s="1917"/>
      <c r="Q704" s="1917"/>
    </row>
    <row r="705" spans="1:17" ht="14.25" customHeight="1">
      <c r="A705" s="1916"/>
      <c r="B705" s="1916"/>
      <c r="C705" s="1917"/>
      <c r="D705" s="1917"/>
      <c r="E705" s="1917"/>
      <c r="F705" s="1917"/>
      <c r="G705" s="1917"/>
      <c r="H705" s="1917"/>
      <c r="I705" s="1917"/>
      <c r="J705" s="1917"/>
      <c r="K705" s="1917"/>
      <c r="L705" s="1917"/>
      <c r="M705" s="1917"/>
      <c r="N705" s="1917"/>
      <c r="O705" s="1917"/>
      <c r="P705" s="1917"/>
      <c r="Q705" s="1917"/>
    </row>
    <row r="706" spans="1:17" ht="14.25" customHeight="1">
      <c r="A706" s="1916"/>
      <c r="B706" s="1916"/>
      <c r="C706" s="1917"/>
      <c r="D706" s="1917"/>
      <c r="E706" s="1917"/>
      <c r="F706" s="1917"/>
      <c r="G706" s="1917"/>
      <c r="H706" s="1917"/>
      <c r="I706" s="1917"/>
      <c r="J706" s="1917"/>
      <c r="K706" s="1917"/>
      <c r="L706" s="1917"/>
      <c r="M706" s="1917"/>
      <c r="N706" s="1917"/>
      <c r="O706" s="1917"/>
      <c r="P706" s="1917"/>
      <c r="Q706" s="1917"/>
    </row>
    <row r="707" spans="1:17" ht="14.25" customHeight="1">
      <c r="A707" s="1916"/>
      <c r="B707" s="1916"/>
      <c r="C707" s="1917"/>
      <c r="D707" s="1917"/>
      <c r="E707" s="1917"/>
      <c r="F707" s="1917"/>
      <c r="G707" s="1917"/>
      <c r="H707" s="1917"/>
      <c r="I707" s="1917"/>
      <c r="J707" s="1917"/>
      <c r="K707" s="1917"/>
      <c r="L707" s="1917"/>
      <c r="M707" s="1917"/>
      <c r="N707" s="1917"/>
      <c r="O707" s="1917"/>
      <c r="P707" s="1917"/>
      <c r="Q707" s="1917"/>
    </row>
    <row r="708" spans="1:17" ht="14.25" customHeight="1">
      <c r="A708" s="1916"/>
      <c r="B708" s="1916"/>
      <c r="C708" s="1917"/>
      <c r="D708" s="1917"/>
      <c r="E708" s="1917"/>
      <c r="F708" s="1917"/>
      <c r="G708" s="1917"/>
      <c r="H708" s="1917"/>
      <c r="I708" s="1917"/>
      <c r="J708" s="1917"/>
      <c r="K708" s="1917"/>
      <c r="L708" s="1917"/>
      <c r="M708" s="1917"/>
      <c r="N708" s="1917"/>
      <c r="O708" s="1917"/>
      <c r="P708" s="1917"/>
      <c r="Q708" s="1917"/>
    </row>
    <row r="709" spans="1:17" ht="14.25" customHeight="1">
      <c r="A709" s="1916"/>
      <c r="B709" s="1916"/>
      <c r="C709" s="1917"/>
      <c r="D709" s="1917"/>
      <c r="E709" s="1917"/>
      <c r="F709" s="1917"/>
      <c r="G709" s="1917"/>
      <c r="H709" s="1917"/>
      <c r="I709" s="1917"/>
      <c r="J709" s="1917"/>
      <c r="K709" s="1917"/>
      <c r="L709" s="1917"/>
      <c r="M709" s="1917"/>
      <c r="N709" s="1917"/>
      <c r="O709" s="1917"/>
      <c r="P709" s="1917"/>
      <c r="Q709" s="1917"/>
    </row>
    <row r="710" spans="1:17" ht="14.25" customHeight="1">
      <c r="A710" s="1916"/>
      <c r="B710" s="1916"/>
      <c r="C710" s="1917"/>
      <c r="D710" s="1917"/>
      <c r="E710" s="1917"/>
      <c r="F710" s="1917"/>
      <c r="G710" s="1917"/>
      <c r="H710" s="1917"/>
      <c r="I710" s="1917"/>
      <c r="J710" s="1917"/>
      <c r="K710" s="1917"/>
      <c r="L710" s="1917"/>
      <c r="M710" s="1917"/>
      <c r="N710" s="1917"/>
      <c r="O710" s="1917"/>
      <c r="P710" s="1917"/>
      <c r="Q710" s="1917"/>
    </row>
    <row r="711" spans="1:17" ht="14.25" customHeight="1">
      <c r="A711" s="1916"/>
      <c r="B711" s="1916"/>
      <c r="C711" s="1917"/>
      <c r="D711" s="1917"/>
      <c r="E711" s="1917"/>
      <c r="F711" s="1917"/>
      <c r="G711" s="1917"/>
      <c r="H711" s="1917"/>
      <c r="I711" s="1917"/>
      <c r="J711" s="1917"/>
      <c r="K711" s="1917"/>
      <c r="L711" s="1917"/>
      <c r="M711" s="1917"/>
      <c r="N711" s="1917"/>
      <c r="O711" s="1917"/>
      <c r="P711" s="1917"/>
      <c r="Q711" s="1917"/>
    </row>
    <row r="712" spans="1:17" ht="14.25" customHeight="1">
      <c r="A712" s="1916"/>
      <c r="B712" s="1916"/>
      <c r="C712" s="1917"/>
      <c r="D712" s="1917"/>
      <c r="E712" s="1917"/>
      <c r="F712" s="1917"/>
      <c r="G712" s="1917"/>
      <c r="H712" s="1917"/>
      <c r="I712" s="1917"/>
      <c r="J712" s="1917"/>
      <c r="K712" s="1917"/>
      <c r="L712" s="1917"/>
      <c r="M712" s="1917"/>
      <c r="N712" s="1917"/>
      <c r="O712" s="1917"/>
      <c r="P712" s="1917"/>
      <c r="Q712" s="1917"/>
    </row>
    <row r="713" spans="1:17" ht="14.25" customHeight="1">
      <c r="A713" s="1916"/>
      <c r="B713" s="1916"/>
      <c r="C713" s="1917"/>
      <c r="D713" s="1917"/>
      <c r="E713" s="1917"/>
      <c r="F713" s="1917"/>
      <c r="G713" s="1917"/>
      <c r="H713" s="1917"/>
      <c r="I713" s="1917"/>
      <c r="J713" s="1917"/>
      <c r="K713" s="1917"/>
      <c r="L713" s="1917"/>
      <c r="M713" s="1917"/>
      <c r="N713" s="1917"/>
      <c r="O713" s="1917"/>
      <c r="P713" s="1917"/>
      <c r="Q713" s="1917"/>
    </row>
    <row r="714" spans="1:17" ht="14.25" customHeight="1">
      <c r="A714" s="1916"/>
      <c r="B714" s="1916"/>
      <c r="C714" s="1917"/>
      <c r="D714" s="1917"/>
      <c r="E714" s="1917"/>
      <c r="F714" s="1917"/>
      <c r="G714" s="1917"/>
      <c r="H714" s="1917"/>
      <c r="I714" s="1917"/>
      <c r="J714" s="1917"/>
      <c r="K714" s="1917"/>
      <c r="L714" s="1917"/>
      <c r="M714" s="1917"/>
      <c r="N714" s="1917"/>
      <c r="O714" s="1917"/>
      <c r="P714" s="1917"/>
      <c r="Q714" s="1917"/>
    </row>
    <row r="715" spans="1:17" ht="14.25" customHeight="1">
      <c r="A715" s="1916"/>
      <c r="B715" s="1916"/>
      <c r="C715" s="1917"/>
      <c r="D715" s="1917"/>
      <c r="E715" s="1917"/>
      <c r="F715" s="1917"/>
      <c r="G715" s="1917"/>
      <c r="H715" s="1917"/>
      <c r="I715" s="1917"/>
      <c r="J715" s="1917"/>
      <c r="K715" s="1917"/>
      <c r="L715" s="1917"/>
      <c r="M715" s="1917"/>
      <c r="N715" s="1917"/>
      <c r="O715" s="1917"/>
      <c r="P715" s="1917"/>
      <c r="Q715" s="1917"/>
    </row>
    <row r="716" spans="1:17" ht="14.25" customHeight="1">
      <c r="A716" s="1916"/>
      <c r="B716" s="1916"/>
      <c r="C716" s="1917"/>
      <c r="D716" s="1917"/>
      <c r="E716" s="1917"/>
      <c r="F716" s="1917"/>
      <c r="G716" s="1917"/>
      <c r="H716" s="1917"/>
      <c r="I716" s="1917"/>
      <c r="J716" s="1917"/>
      <c r="K716" s="1917"/>
      <c r="L716" s="1917"/>
      <c r="M716" s="1917"/>
      <c r="N716" s="1917"/>
      <c r="O716" s="1917"/>
      <c r="P716" s="1917"/>
      <c r="Q716" s="1917"/>
    </row>
    <row r="717" spans="1:17" ht="14.25" customHeight="1">
      <c r="A717" s="1916"/>
      <c r="B717" s="1916"/>
      <c r="C717" s="1917"/>
      <c r="D717" s="1917"/>
      <c r="E717" s="1917"/>
      <c r="F717" s="1917"/>
      <c r="G717" s="1917"/>
      <c r="H717" s="1917"/>
      <c r="I717" s="1917"/>
      <c r="J717" s="1917"/>
      <c r="K717" s="1917"/>
      <c r="L717" s="1917"/>
      <c r="M717" s="1917"/>
      <c r="N717" s="1917"/>
      <c r="O717" s="1917"/>
      <c r="P717" s="1917"/>
      <c r="Q717" s="1917"/>
    </row>
    <row r="718" spans="1:17" ht="14.25" customHeight="1">
      <c r="A718" s="1916"/>
      <c r="B718" s="1916"/>
      <c r="C718" s="1917"/>
      <c r="D718" s="1917"/>
      <c r="E718" s="1917"/>
      <c r="F718" s="1917"/>
      <c r="G718" s="1917"/>
      <c r="H718" s="1917"/>
      <c r="I718" s="1917"/>
      <c r="J718" s="1917"/>
      <c r="K718" s="1917"/>
      <c r="L718" s="1917"/>
      <c r="M718" s="1917"/>
      <c r="N718" s="1917"/>
      <c r="O718" s="1917"/>
      <c r="P718" s="1917"/>
      <c r="Q718" s="1917"/>
    </row>
    <row r="719" spans="1:17" ht="14.25" customHeight="1">
      <c r="A719" s="1916"/>
      <c r="B719" s="1916"/>
      <c r="C719" s="1917"/>
      <c r="D719" s="1917"/>
      <c r="E719" s="1917"/>
      <c r="F719" s="1917"/>
      <c r="G719" s="1917"/>
      <c r="H719" s="1917"/>
      <c r="I719" s="1917"/>
      <c r="J719" s="1917"/>
      <c r="K719" s="1917"/>
      <c r="L719" s="1917"/>
      <c r="M719" s="1917"/>
      <c r="N719" s="1917"/>
      <c r="O719" s="1917"/>
      <c r="P719" s="1917"/>
      <c r="Q719" s="1917"/>
    </row>
    <row r="720" spans="1:17" ht="14.25" customHeight="1">
      <c r="A720" s="1916"/>
      <c r="B720" s="1916"/>
      <c r="C720" s="1917"/>
      <c r="D720" s="1917"/>
      <c r="E720" s="1917"/>
      <c r="F720" s="1917"/>
      <c r="G720" s="1917"/>
      <c r="H720" s="1917"/>
      <c r="I720" s="1917"/>
      <c r="J720" s="1917"/>
      <c r="K720" s="1917"/>
      <c r="L720" s="1917"/>
      <c r="M720" s="1917"/>
      <c r="N720" s="1917"/>
      <c r="O720" s="1917"/>
      <c r="P720" s="1917"/>
      <c r="Q720" s="1917"/>
    </row>
    <row r="721" spans="1:17" ht="14.25" customHeight="1">
      <c r="A721" s="1916"/>
      <c r="B721" s="1916"/>
      <c r="C721" s="1917"/>
      <c r="D721" s="1917"/>
      <c r="E721" s="1917"/>
      <c r="F721" s="1917"/>
      <c r="G721" s="1917"/>
      <c r="H721" s="1917"/>
      <c r="I721" s="1917"/>
      <c r="J721" s="1917"/>
      <c r="K721" s="1917"/>
      <c r="L721" s="1917"/>
      <c r="M721" s="1917"/>
      <c r="N721" s="1917"/>
      <c r="O721" s="1917"/>
      <c r="P721" s="1917"/>
      <c r="Q721" s="1917"/>
    </row>
    <row r="722" spans="1:17" ht="14.25" customHeight="1">
      <c r="A722" s="1916"/>
      <c r="B722" s="1916"/>
      <c r="C722" s="1917"/>
      <c r="D722" s="1917"/>
      <c r="E722" s="1917"/>
      <c r="F722" s="1917"/>
      <c r="G722" s="1917"/>
      <c r="H722" s="1917"/>
      <c r="I722" s="1917"/>
      <c r="J722" s="1917"/>
      <c r="K722" s="1917"/>
      <c r="L722" s="1917"/>
      <c r="M722" s="1917"/>
      <c r="N722" s="1917"/>
      <c r="O722" s="1917"/>
      <c r="P722" s="1917"/>
      <c r="Q722" s="1917"/>
    </row>
    <row r="723" spans="1:17" ht="14.25" customHeight="1">
      <c r="A723" s="1916"/>
      <c r="B723" s="1916"/>
      <c r="C723" s="1917"/>
      <c r="D723" s="1917"/>
      <c r="E723" s="1917"/>
      <c r="F723" s="1917"/>
      <c r="G723" s="1917"/>
      <c r="H723" s="1917"/>
      <c r="I723" s="1917"/>
      <c r="J723" s="1917"/>
      <c r="K723" s="1917"/>
      <c r="L723" s="1917"/>
      <c r="M723" s="1917"/>
      <c r="N723" s="1917"/>
      <c r="O723" s="1917"/>
      <c r="P723" s="1917"/>
      <c r="Q723" s="1917"/>
    </row>
    <row r="724" spans="1:17" ht="14.25" customHeight="1">
      <c r="A724" s="1916"/>
      <c r="B724" s="1916"/>
      <c r="C724" s="1917"/>
      <c r="D724" s="1917"/>
      <c r="E724" s="1917"/>
      <c r="F724" s="1917"/>
      <c r="G724" s="1917"/>
      <c r="H724" s="1917"/>
      <c r="I724" s="1917"/>
      <c r="J724" s="1917"/>
      <c r="K724" s="1917"/>
      <c r="L724" s="1917"/>
      <c r="M724" s="1917"/>
      <c r="N724" s="1917"/>
      <c r="O724" s="1917"/>
      <c r="P724" s="1917"/>
      <c r="Q724" s="1917"/>
    </row>
    <row r="725" spans="1:17" ht="14.25" customHeight="1">
      <c r="A725" s="1916"/>
      <c r="B725" s="1916"/>
      <c r="C725" s="1917"/>
      <c r="D725" s="1917"/>
      <c r="E725" s="1917"/>
      <c r="F725" s="1917"/>
      <c r="G725" s="1917"/>
      <c r="H725" s="1917"/>
      <c r="I725" s="1917"/>
      <c r="J725" s="1917"/>
      <c r="K725" s="1917"/>
      <c r="L725" s="1917"/>
      <c r="M725" s="1917"/>
      <c r="N725" s="1917"/>
      <c r="O725" s="1917"/>
      <c r="P725" s="1917"/>
      <c r="Q725" s="1917"/>
    </row>
    <row r="726" spans="1:17" ht="14.25" customHeight="1">
      <c r="A726" s="1916"/>
      <c r="B726" s="1916"/>
      <c r="C726" s="1917"/>
      <c r="D726" s="1917"/>
      <c r="E726" s="1917"/>
      <c r="F726" s="1917"/>
      <c r="G726" s="1917"/>
      <c r="H726" s="1917"/>
      <c r="I726" s="1917"/>
      <c r="J726" s="1917"/>
      <c r="K726" s="1917"/>
      <c r="L726" s="1917"/>
      <c r="M726" s="1917"/>
      <c r="N726" s="1917"/>
      <c r="O726" s="1917"/>
      <c r="P726" s="1917"/>
      <c r="Q726" s="1917"/>
    </row>
    <row r="727" spans="1:17" ht="14.25" customHeight="1">
      <c r="A727" s="1916"/>
      <c r="B727" s="1916"/>
      <c r="C727" s="1917"/>
      <c r="D727" s="1917"/>
      <c r="E727" s="1917"/>
      <c r="F727" s="1917"/>
      <c r="G727" s="1917"/>
      <c r="H727" s="1917"/>
      <c r="I727" s="1917"/>
      <c r="J727" s="1917"/>
      <c r="K727" s="1917"/>
      <c r="L727" s="1917"/>
      <c r="M727" s="1917"/>
      <c r="N727" s="1917"/>
      <c r="O727" s="1917"/>
      <c r="P727" s="1917"/>
      <c r="Q727" s="1917"/>
    </row>
    <row r="728" spans="1:17" ht="14.25" customHeight="1">
      <c r="A728" s="1916"/>
      <c r="B728" s="1916"/>
      <c r="C728" s="1917"/>
      <c r="D728" s="1917"/>
      <c r="E728" s="1917"/>
      <c r="F728" s="1917"/>
      <c r="G728" s="1917"/>
      <c r="H728" s="1917"/>
      <c r="I728" s="1917"/>
      <c r="J728" s="1917"/>
      <c r="K728" s="1917"/>
      <c r="L728" s="1917"/>
      <c r="M728" s="1917"/>
      <c r="N728" s="1917"/>
      <c r="O728" s="1917"/>
      <c r="P728" s="1917"/>
      <c r="Q728" s="1917"/>
    </row>
    <row r="729" spans="1:17" ht="14.25" customHeight="1">
      <c r="A729" s="1916"/>
      <c r="B729" s="1916"/>
      <c r="C729" s="1917"/>
      <c r="D729" s="1917"/>
      <c r="E729" s="1917"/>
      <c r="F729" s="1917"/>
      <c r="G729" s="1917"/>
      <c r="H729" s="1917"/>
      <c r="I729" s="1917"/>
      <c r="J729" s="1917"/>
      <c r="K729" s="1917"/>
      <c r="L729" s="1917"/>
      <c r="M729" s="1917"/>
      <c r="N729" s="1917"/>
      <c r="O729" s="1917"/>
      <c r="P729" s="1917"/>
      <c r="Q729" s="1917"/>
    </row>
    <row r="730" spans="1:17" ht="14.25" customHeight="1">
      <c r="A730" s="1916"/>
      <c r="B730" s="1916"/>
      <c r="C730" s="1917"/>
      <c r="D730" s="1917"/>
      <c r="E730" s="1917"/>
      <c r="F730" s="1917"/>
      <c r="G730" s="1917"/>
      <c r="H730" s="1917"/>
      <c r="I730" s="1917"/>
      <c r="J730" s="1917"/>
      <c r="K730" s="1917"/>
      <c r="L730" s="1917"/>
      <c r="M730" s="1917"/>
      <c r="N730" s="1917"/>
      <c r="O730" s="1917"/>
      <c r="P730" s="1917"/>
      <c r="Q730" s="1917"/>
    </row>
    <row r="731" spans="1:17" ht="14.25" customHeight="1">
      <c r="A731" s="1916"/>
      <c r="B731" s="1916"/>
      <c r="C731" s="1917"/>
      <c r="D731" s="1917"/>
      <c r="E731" s="1917"/>
      <c r="F731" s="1917"/>
      <c r="G731" s="1917"/>
      <c r="H731" s="1917"/>
      <c r="I731" s="1917"/>
      <c r="J731" s="1917"/>
      <c r="K731" s="1917"/>
      <c r="L731" s="1917"/>
      <c r="M731" s="1917"/>
      <c r="N731" s="1917"/>
      <c r="O731" s="1917"/>
      <c r="P731" s="1917"/>
      <c r="Q731" s="1917"/>
    </row>
    <row r="732" spans="1:17" ht="14.25" customHeight="1">
      <c r="A732" s="1916"/>
      <c r="B732" s="1916"/>
      <c r="C732" s="1917"/>
      <c r="D732" s="1917"/>
      <c r="E732" s="1917"/>
      <c r="F732" s="1917"/>
      <c r="G732" s="1917"/>
      <c r="H732" s="1917"/>
      <c r="I732" s="1917"/>
      <c r="J732" s="1917"/>
      <c r="K732" s="1917"/>
      <c r="L732" s="1917"/>
      <c r="M732" s="1917"/>
      <c r="N732" s="1917"/>
      <c r="O732" s="1917"/>
      <c r="P732" s="1917"/>
      <c r="Q732" s="1917"/>
    </row>
    <row r="733" spans="1:17" ht="14.25" customHeight="1">
      <c r="A733" s="1916"/>
      <c r="B733" s="1916"/>
      <c r="C733" s="1917"/>
      <c r="D733" s="1917"/>
      <c r="E733" s="1917"/>
      <c r="F733" s="1917"/>
      <c r="G733" s="1917"/>
      <c r="H733" s="1917"/>
      <c r="I733" s="1917"/>
      <c r="J733" s="1917"/>
      <c r="K733" s="1917"/>
      <c r="L733" s="1917"/>
      <c r="M733" s="1917"/>
      <c r="N733" s="1917"/>
      <c r="O733" s="1917"/>
      <c r="P733" s="1917"/>
      <c r="Q733" s="1917"/>
    </row>
    <row r="734" spans="1:17" ht="14.25" customHeight="1">
      <c r="A734" s="1916"/>
      <c r="B734" s="1916"/>
      <c r="C734" s="1917"/>
      <c r="D734" s="1917"/>
      <c r="E734" s="1917"/>
      <c r="F734" s="1917"/>
      <c r="G734" s="1917"/>
      <c r="H734" s="1917"/>
      <c r="I734" s="1917"/>
      <c r="J734" s="1917"/>
      <c r="K734" s="1917"/>
      <c r="L734" s="1917"/>
      <c r="M734" s="1917"/>
      <c r="N734" s="1917"/>
      <c r="O734" s="1917"/>
      <c r="P734" s="1917"/>
      <c r="Q734" s="1917"/>
    </row>
    <row r="735" spans="1:17" ht="14.25" customHeight="1">
      <c r="A735" s="1916"/>
      <c r="B735" s="1916"/>
      <c r="C735" s="1917"/>
      <c r="D735" s="1917"/>
      <c r="E735" s="1917"/>
      <c r="F735" s="1917"/>
      <c r="G735" s="1917"/>
      <c r="H735" s="1917"/>
      <c r="I735" s="1917"/>
      <c r="J735" s="1917"/>
      <c r="K735" s="1917"/>
      <c r="L735" s="1917"/>
      <c r="M735" s="1917"/>
      <c r="N735" s="1917"/>
      <c r="O735" s="1917"/>
      <c r="P735" s="1917"/>
      <c r="Q735" s="1917"/>
    </row>
    <row r="736" spans="1:17" ht="14.25" customHeight="1">
      <c r="A736" s="1916"/>
      <c r="B736" s="1916"/>
      <c r="C736" s="1917"/>
      <c r="D736" s="1917"/>
      <c r="E736" s="1917"/>
      <c r="F736" s="1917"/>
      <c r="G736" s="1917"/>
      <c r="H736" s="1917"/>
      <c r="I736" s="1917"/>
      <c r="J736" s="1917"/>
      <c r="K736" s="1917"/>
      <c r="L736" s="1917"/>
      <c r="M736" s="1917"/>
      <c r="N736" s="1917"/>
      <c r="O736" s="1917"/>
      <c r="P736" s="1917"/>
      <c r="Q736" s="1917"/>
    </row>
    <row r="737" spans="1:17" ht="14.25" customHeight="1">
      <c r="A737" s="1916"/>
      <c r="B737" s="1916"/>
      <c r="C737" s="1917"/>
      <c r="D737" s="1917"/>
      <c r="E737" s="1917"/>
      <c r="F737" s="1917"/>
      <c r="G737" s="1917"/>
      <c r="H737" s="1917"/>
      <c r="I737" s="1917"/>
      <c r="J737" s="1917"/>
      <c r="K737" s="1917"/>
      <c r="L737" s="1917"/>
      <c r="M737" s="1917"/>
      <c r="N737" s="1917"/>
      <c r="O737" s="1917"/>
      <c r="P737" s="1917"/>
      <c r="Q737" s="1917"/>
    </row>
    <row r="738" spans="1:17" ht="14.25" customHeight="1">
      <c r="A738" s="1916"/>
      <c r="B738" s="1916"/>
      <c r="C738" s="1917"/>
      <c r="D738" s="1917"/>
      <c r="E738" s="1917"/>
      <c r="F738" s="1917"/>
      <c r="G738" s="1917"/>
      <c r="H738" s="1917"/>
      <c r="I738" s="1917"/>
      <c r="J738" s="1917"/>
      <c r="K738" s="1917"/>
      <c r="L738" s="1917"/>
      <c r="M738" s="1917"/>
      <c r="N738" s="1917"/>
      <c r="O738" s="1917"/>
      <c r="P738" s="1917"/>
      <c r="Q738" s="1917"/>
    </row>
    <row r="739" spans="1:17" ht="14.25" customHeight="1">
      <c r="A739" s="1916"/>
      <c r="B739" s="1916"/>
      <c r="C739" s="1917"/>
      <c r="D739" s="1917"/>
      <c r="E739" s="1917"/>
      <c r="F739" s="1917"/>
      <c r="G739" s="1917"/>
      <c r="H739" s="1917"/>
      <c r="I739" s="1917"/>
      <c r="J739" s="1917"/>
      <c r="K739" s="1917"/>
      <c r="L739" s="1917"/>
      <c r="M739" s="1917"/>
      <c r="N739" s="1917"/>
      <c r="O739" s="1917"/>
      <c r="P739" s="1917"/>
      <c r="Q739" s="1917"/>
    </row>
    <row r="740" spans="1:17" ht="14.25" customHeight="1">
      <c r="A740" s="1916"/>
      <c r="B740" s="1916"/>
      <c r="C740" s="1917"/>
      <c r="D740" s="1917"/>
      <c r="E740" s="1917"/>
      <c r="F740" s="1917"/>
      <c r="G740" s="1917"/>
      <c r="H740" s="1917"/>
      <c r="I740" s="1917"/>
      <c r="J740" s="1917"/>
      <c r="K740" s="1917"/>
      <c r="L740" s="1917"/>
      <c r="M740" s="1917"/>
      <c r="N740" s="1917"/>
      <c r="O740" s="1917"/>
      <c r="P740" s="1917"/>
      <c r="Q740" s="1917"/>
    </row>
    <row r="741" spans="1:17" ht="14.25" customHeight="1">
      <c r="A741" s="1916"/>
      <c r="B741" s="1916"/>
      <c r="C741" s="1917"/>
      <c r="D741" s="1917"/>
      <c r="E741" s="1917"/>
      <c r="F741" s="1917"/>
      <c r="G741" s="1917"/>
      <c r="H741" s="1917"/>
      <c r="I741" s="1917"/>
      <c r="J741" s="1917"/>
      <c r="K741" s="1917"/>
      <c r="L741" s="1917"/>
      <c r="M741" s="1917"/>
      <c r="N741" s="1917"/>
      <c r="O741" s="1917"/>
      <c r="P741" s="1917"/>
      <c r="Q741" s="1917"/>
    </row>
    <row r="742" spans="1:17" ht="14.25" customHeight="1">
      <c r="A742" s="1916"/>
      <c r="B742" s="1916"/>
      <c r="C742" s="1917"/>
      <c r="D742" s="1917"/>
      <c r="E742" s="1917"/>
      <c r="F742" s="1917"/>
      <c r="G742" s="1917"/>
      <c r="H742" s="1917"/>
      <c r="I742" s="1917"/>
      <c r="J742" s="1917"/>
      <c r="K742" s="1917"/>
      <c r="L742" s="1917"/>
      <c r="M742" s="1917"/>
      <c r="N742" s="1917"/>
      <c r="O742" s="1917"/>
      <c r="P742" s="1917"/>
      <c r="Q742" s="1917"/>
    </row>
    <row r="743" spans="1:17" ht="14.25" customHeight="1">
      <c r="A743" s="1916"/>
      <c r="B743" s="1916"/>
      <c r="C743" s="1917"/>
      <c r="D743" s="1917"/>
      <c r="E743" s="1917"/>
      <c r="F743" s="1917"/>
      <c r="G743" s="1917"/>
      <c r="H743" s="1917"/>
      <c r="I743" s="1917"/>
      <c r="J743" s="1917"/>
      <c r="K743" s="1917"/>
      <c r="L743" s="1917"/>
      <c r="M743" s="1917"/>
      <c r="N743" s="1917"/>
      <c r="O743" s="1917"/>
      <c r="P743" s="1917"/>
      <c r="Q743" s="1917"/>
    </row>
    <row r="744" spans="1:17" ht="14.25" customHeight="1">
      <c r="A744" s="1916"/>
      <c r="B744" s="1916"/>
      <c r="C744" s="1917"/>
      <c r="D744" s="1917"/>
      <c r="E744" s="1917"/>
      <c r="F744" s="1917"/>
      <c r="G744" s="1917"/>
      <c r="H744" s="1917"/>
      <c r="I744" s="1917"/>
      <c r="J744" s="1917"/>
      <c r="K744" s="1917"/>
      <c r="L744" s="1917"/>
      <c r="M744" s="1917"/>
      <c r="N744" s="1917"/>
      <c r="O744" s="1917"/>
      <c r="P744" s="1917"/>
      <c r="Q744" s="1917"/>
    </row>
    <row r="745" spans="1:17" ht="14.25" customHeight="1">
      <c r="A745" s="1916"/>
      <c r="B745" s="1916"/>
      <c r="C745" s="1917"/>
      <c r="D745" s="1917"/>
      <c r="E745" s="1917"/>
      <c r="F745" s="1917"/>
      <c r="G745" s="1917"/>
      <c r="H745" s="1917"/>
      <c r="I745" s="1917"/>
      <c r="J745" s="1917"/>
      <c r="K745" s="1917"/>
      <c r="L745" s="1917"/>
      <c r="M745" s="1917"/>
      <c r="N745" s="1917"/>
      <c r="O745" s="1917"/>
      <c r="P745" s="1917"/>
      <c r="Q745" s="1917"/>
    </row>
    <row r="746" spans="1:17" ht="14.25" customHeight="1">
      <c r="A746" s="1916"/>
      <c r="B746" s="1916"/>
      <c r="C746" s="1917"/>
      <c r="D746" s="1917"/>
      <c r="E746" s="1917"/>
      <c r="F746" s="1917"/>
      <c r="G746" s="1917"/>
      <c r="H746" s="1917"/>
      <c r="I746" s="1917"/>
      <c r="J746" s="1917"/>
      <c r="K746" s="1917"/>
      <c r="L746" s="1917"/>
      <c r="M746" s="1917"/>
      <c r="N746" s="1917"/>
      <c r="O746" s="1917"/>
      <c r="P746" s="1917"/>
      <c r="Q746" s="1917"/>
    </row>
    <row r="747" spans="1:17" ht="14.25" customHeight="1">
      <c r="A747" s="1916"/>
      <c r="B747" s="1916"/>
      <c r="C747" s="1917"/>
      <c r="D747" s="1917"/>
      <c r="E747" s="1917"/>
      <c r="F747" s="1917"/>
      <c r="G747" s="1917"/>
      <c r="H747" s="1917"/>
      <c r="I747" s="1917"/>
      <c r="J747" s="1917"/>
      <c r="K747" s="1917"/>
      <c r="L747" s="1917"/>
      <c r="M747" s="1917"/>
      <c r="N747" s="1917"/>
      <c r="O747" s="1917"/>
      <c r="P747" s="1917"/>
      <c r="Q747" s="1917"/>
    </row>
    <row r="748" spans="1:17" ht="14.25" customHeight="1">
      <c r="A748" s="1916"/>
      <c r="B748" s="1916"/>
      <c r="C748" s="1917"/>
      <c r="D748" s="1917"/>
      <c r="E748" s="1917"/>
      <c r="F748" s="1917"/>
      <c r="G748" s="1917"/>
      <c r="H748" s="1917"/>
      <c r="I748" s="1917"/>
      <c r="J748" s="1917"/>
      <c r="K748" s="1917"/>
      <c r="L748" s="1917"/>
      <c r="M748" s="1917"/>
      <c r="N748" s="1917"/>
      <c r="O748" s="1917"/>
      <c r="P748" s="1917"/>
      <c r="Q748" s="1917"/>
    </row>
    <row r="749" spans="1:17" ht="14.25" customHeight="1">
      <c r="A749" s="1916"/>
      <c r="B749" s="1916"/>
      <c r="C749" s="1917"/>
      <c r="D749" s="1917"/>
      <c r="E749" s="1917"/>
      <c r="F749" s="1917"/>
      <c r="G749" s="1917"/>
      <c r="H749" s="1917"/>
      <c r="I749" s="1917"/>
      <c r="J749" s="1917"/>
      <c r="K749" s="1917"/>
      <c r="L749" s="1917"/>
      <c r="M749" s="1917"/>
      <c r="N749" s="1917"/>
      <c r="O749" s="1917"/>
      <c r="P749" s="1917"/>
      <c r="Q749" s="1917"/>
    </row>
    <row r="750" spans="1:17" ht="14.25" customHeight="1">
      <c r="A750" s="1916"/>
      <c r="B750" s="1916"/>
      <c r="C750" s="1917"/>
      <c r="D750" s="1917"/>
      <c r="E750" s="1917"/>
      <c r="F750" s="1917"/>
      <c r="G750" s="1917"/>
      <c r="H750" s="1917"/>
      <c r="I750" s="1917"/>
      <c r="J750" s="1917"/>
      <c r="K750" s="1917"/>
      <c r="L750" s="1917"/>
      <c r="M750" s="1917"/>
      <c r="N750" s="1917"/>
      <c r="O750" s="1917"/>
      <c r="P750" s="1917"/>
      <c r="Q750" s="1917"/>
    </row>
    <row r="751" spans="1:17" ht="14.25" customHeight="1">
      <c r="A751" s="1916"/>
      <c r="B751" s="1916"/>
      <c r="C751" s="1917"/>
      <c r="D751" s="1917"/>
      <c r="E751" s="1917"/>
      <c r="F751" s="1917"/>
      <c r="G751" s="1917"/>
      <c r="H751" s="1917"/>
      <c r="I751" s="1917"/>
      <c r="J751" s="1917"/>
      <c r="K751" s="1917"/>
      <c r="L751" s="1917"/>
      <c r="M751" s="1917"/>
      <c r="N751" s="1917"/>
      <c r="O751" s="1917"/>
      <c r="P751" s="1917"/>
      <c r="Q751" s="1917"/>
    </row>
    <row r="752" spans="1:17" ht="14.25" customHeight="1">
      <c r="A752" s="1916"/>
      <c r="B752" s="1916"/>
      <c r="C752" s="1917"/>
      <c r="D752" s="1917"/>
      <c r="E752" s="1917"/>
      <c r="F752" s="1917"/>
      <c r="G752" s="1917"/>
      <c r="H752" s="1917"/>
      <c r="I752" s="1917"/>
      <c r="J752" s="1917"/>
      <c r="K752" s="1917"/>
      <c r="L752" s="1917"/>
      <c r="M752" s="1917"/>
      <c r="N752" s="1917"/>
      <c r="O752" s="1917"/>
      <c r="P752" s="1917"/>
      <c r="Q752" s="1917"/>
    </row>
    <row r="753" spans="1:17" ht="14.25" customHeight="1">
      <c r="A753" s="1916"/>
      <c r="B753" s="1916"/>
      <c r="C753" s="1917"/>
      <c r="D753" s="1917"/>
      <c r="E753" s="1917"/>
      <c r="F753" s="1917"/>
      <c r="G753" s="1917"/>
      <c r="H753" s="1917"/>
      <c r="I753" s="1917"/>
      <c r="J753" s="1917"/>
      <c r="K753" s="1917"/>
      <c r="L753" s="1917"/>
      <c r="M753" s="1917"/>
      <c r="N753" s="1917"/>
      <c r="O753" s="1917"/>
      <c r="P753" s="1917"/>
      <c r="Q753" s="1917"/>
    </row>
    <row r="754" spans="1:17" ht="14.25" customHeight="1">
      <c r="A754" s="1916"/>
      <c r="B754" s="1916"/>
      <c r="C754" s="1917"/>
      <c r="D754" s="1917"/>
      <c r="E754" s="1917"/>
      <c r="F754" s="1917"/>
      <c r="G754" s="1917"/>
      <c r="H754" s="1917"/>
      <c r="I754" s="1917"/>
      <c r="J754" s="1917"/>
      <c r="K754" s="1917"/>
      <c r="L754" s="1917"/>
      <c r="M754" s="1917"/>
      <c r="N754" s="1917"/>
      <c r="O754" s="1917"/>
      <c r="P754" s="1917"/>
      <c r="Q754" s="1917"/>
    </row>
    <row r="755" spans="1:17" ht="14.25" customHeight="1">
      <c r="A755" s="1916"/>
      <c r="B755" s="1916"/>
      <c r="C755" s="1917"/>
      <c r="D755" s="1917"/>
      <c r="E755" s="1917"/>
      <c r="F755" s="1917"/>
      <c r="G755" s="1917"/>
      <c r="H755" s="1917"/>
      <c r="I755" s="1917"/>
      <c r="J755" s="1917"/>
      <c r="K755" s="1917"/>
      <c r="L755" s="1917"/>
      <c r="M755" s="1917"/>
      <c r="N755" s="1917"/>
      <c r="O755" s="1917"/>
      <c r="P755" s="1917"/>
      <c r="Q755" s="1917"/>
    </row>
    <row r="756" spans="1:17" ht="14.25" customHeight="1">
      <c r="A756" s="1916"/>
      <c r="B756" s="1916"/>
      <c r="C756" s="1917"/>
      <c r="D756" s="1917"/>
      <c r="E756" s="1917"/>
      <c r="F756" s="1917"/>
      <c r="G756" s="1917"/>
      <c r="H756" s="1917"/>
      <c r="I756" s="1917"/>
      <c r="J756" s="1917"/>
      <c r="K756" s="1917"/>
      <c r="L756" s="1917"/>
      <c r="M756" s="1917"/>
      <c r="N756" s="1917"/>
      <c r="O756" s="1917"/>
      <c r="P756" s="1917"/>
      <c r="Q756" s="1917"/>
    </row>
    <row r="757" spans="1:17" ht="14.25" customHeight="1">
      <c r="A757" s="1916"/>
      <c r="B757" s="1916"/>
      <c r="C757" s="1917"/>
      <c r="D757" s="1917"/>
      <c r="E757" s="1917"/>
      <c r="F757" s="1917"/>
      <c r="G757" s="1917"/>
      <c r="H757" s="1917"/>
      <c r="I757" s="1917"/>
      <c r="J757" s="1917"/>
      <c r="K757" s="1917"/>
      <c r="L757" s="1917"/>
      <c r="M757" s="1917"/>
      <c r="N757" s="1917"/>
      <c r="O757" s="1917"/>
      <c r="P757" s="1917"/>
      <c r="Q757" s="1917"/>
    </row>
    <row r="758" spans="1:17" ht="14.25" customHeight="1">
      <c r="A758" s="1916"/>
      <c r="B758" s="1916"/>
      <c r="C758" s="1917"/>
      <c r="D758" s="1917"/>
      <c r="E758" s="1917"/>
      <c r="F758" s="1917"/>
      <c r="G758" s="1917"/>
      <c r="H758" s="1917"/>
      <c r="I758" s="1917"/>
      <c r="J758" s="1917"/>
      <c r="K758" s="1917"/>
      <c r="L758" s="1917"/>
      <c r="M758" s="1917"/>
      <c r="N758" s="1917"/>
      <c r="O758" s="1917"/>
      <c r="P758" s="1917"/>
      <c r="Q758" s="1917"/>
    </row>
    <row r="759" spans="1:17" ht="14.25" customHeight="1">
      <c r="A759" s="1916"/>
      <c r="B759" s="1916"/>
      <c r="C759" s="1917"/>
      <c r="D759" s="1917"/>
      <c r="E759" s="1917"/>
      <c r="F759" s="1917"/>
      <c r="G759" s="1917"/>
      <c r="H759" s="1917"/>
      <c r="I759" s="1917"/>
      <c r="J759" s="1917"/>
      <c r="K759" s="1917"/>
      <c r="L759" s="1917"/>
      <c r="M759" s="1917"/>
      <c r="N759" s="1917"/>
      <c r="O759" s="1917"/>
      <c r="P759" s="1917"/>
      <c r="Q759" s="1917"/>
    </row>
    <row r="760" spans="1:17" ht="14.25" customHeight="1">
      <c r="A760" s="1916"/>
      <c r="B760" s="1916"/>
      <c r="C760" s="1917"/>
      <c r="D760" s="1917"/>
      <c r="E760" s="1917"/>
      <c r="F760" s="1917"/>
      <c r="G760" s="1917"/>
      <c r="H760" s="1917"/>
      <c r="I760" s="1917"/>
      <c r="J760" s="1917"/>
      <c r="K760" s="1917"/>
      <c r="L760" s="1917"/>
      <c r="M760" s="1917"/>
      <c r="N760" s="1917"/>
      <c r="O760" s="1917"/>
      <c r="P760" s="1917"/>
      <c r="Q760" s="1917"/>
    </row>
    <row r="761" spans="1:17" ht="14.25" customHeight="1">
      <c r="A761" s="1916"/>
      <c r="B761" s="1916"/>
      <c r="C761" s="1917"/>
      <c r="D761" s="1917"/>
      <c r="E761" s="1917"/>
      <c r="F761" s="1917"/>
      <c r="G761" s="1917"/>
      <c r="H761" s="1917"/>
      <c r="I761" s="1917"/>
      <c r="J761" s="1917"/>
      <c r="K761" s="1917"/>
      <c r="L761" s="1917"/>
      <c r="M761" s="1917"/>
      <c r="N761" s="1917"/>
      <c r="O761" s="1917"/>
      <c r="P761" s="1917"/>
      <c r="Q761" s="1917"/>
    </row>
    <row r="762" spans="1:17" ht="14.25" customHeight="1">
      <c r="A762" s="1916"/>
      <c r="B762" s="1916"/>
      <c r="C762" s="1917"/>
      <c r="D762" s="1917"/>
      <c r="E762" s="1917"/>
      <c r="F762" s="1917"/>
      <c r="G762" s="1917"/>
      <c r="H762" s="1917"/>
      <c r="I762" s="1917"/>
      <c r="J762" s="1917"/>
      <c r="K762" s="1917"/>
      <c r="L762" s="1917"/>
      <c r="M762" s="1917"/>
      <c r="N762" s="1917"/>
      <c r="O762" s="1917"/>
      <c r="P762" s="1917"/>
      <c r="Q762" s="1917"/>
    </row>
    <row r="763" spans="1:17" ht="14.25" customHeight="1">
      <c r="A763" s="1916"/>
      <c r="B763" s="1916"/>
      <c r="C763" s="1917"/>
      <c r="D763" s="1917"/>
      <c r="E763" s="1917"/>
      <c r="F763" s="1917"/>
      <c r="G763" s="1917"/>
      <c r="H763" s="1917"/>
      <c r="I763" s="1917"/>
      <c r="J763" s="1917"/>
      <c r="K763" s="1917"/>
      <c r="L763" s="1917"/>
      <c r="M763" s="1917"/>
      <c r="N763" s="1917"/>
      <c r="O763" s="1917"/>
      <c r="P763" s="1917"/>
      <c r="Q763" s="1917"/>
    </row>
    <row r="764" spans="1:17" ht="14.25" customHeight="1">
      <c r="A764" s="1916"/>
      <c r="B764" s="1916"/>
      <c r="C764" s="1917"/>
      <c r="D764" s="1917"/>
      <c r="E764" s="1917"/>
      <c r="F764" s="1917"/>
      <c r="G764" s="1917"/>
      <c r="H764" s="1917"/>
      <c r="I764" s="1917"/>
      <c r="J764" s="1917"/>
      <c r="K764" s="1917"/>
      <c r="L764" s="1917"/>
      <c r="M764" s="1917"/>
      <c r="N764" s="1917"/>
      <c r="O764" s="1917"/>
      <c r="P764" s="1917"/>
      <c r="Q764" s="1917"/>
    </row>
    <row r="765" spans="1:17" ht="14.25" customHeight="1">
      <c r="A765" s="1916"/>
      <c r="B765" s="1916"/>
      <c r="C765" s="1917"/>
      <c r="D765" s="1917"/>
      <c r="E765" s="1917"/>
      <c r="F765" s="1917"/>
      <c r="G765" s="1917"/>
      <c r="H765" s="1917"/>
      <c r="I765" s="1917"/>
      <c r="J765" s="1917"/>
      <c r="K765" s="1917"/>
      <c r="L765" s="1917"/>
      <c r="M765" s="1917"/>
      <c r="N765" s="1917"/>
      <c r="O765" s="1917"/>
      <c r="P765" s="1917"/>
      <c r="Q765" s="1917"/>
    </row>
    <row r="766" spans="1:17" ht="14.25" customHeight="1">
      <c r="A766" s="1916"/>
      <c r="B766" s="1916"/>
      <c r="C766" s="1917"/>
      <c r="D766" s="1917"/>
      <c r="E766" s="1917"/>
      <c r="F766" s="1917"/>
      <c r="G766" s="1917"/>
      <c r="H766" s="1917"/>
      <c r="I766" s="1917"/>
      <c r="J766" s="1917"/>
      <c r="K766" s="1917"/>
      <c r="L766" s="1917"/>
      <c r="M766" s="1917"/>
      <c r="N766" s="1917"/>
      <c r="O766" s="1917"/>
      <c r="P766" s="1917"/>
      <c r="Q766" s="1917"/>
    </row>
    <row r="767" spans="1:17" ht="14.25" customHeight="1">
      <c r="A767" s="1916"/>
      <c r="B767" s="1916"/>
      <c r="C767" s="1917"/>
      <c r="D767" s="1917"/>
      <c r="E767" s="1917"/>
      <c r="F767" s="1917"/>
      <c r="G767" s="1917"/>
      <c r="H767" s="1917"/>
      <c r="I767" s="1917"/>
      <c r="J767" s="1917"/>
      <c r="K767" s="1917"/>
      <c r="L767" s="1917"/>
      <c r="M767" s="1917"/>
      <c r="N767" s="1917"/>
      <c r="O767" s="1917"/>
      <c r="P767" s="1917"/>
      <c r="Q767" s="1917"/>
    </row>
    <row r="768" spans="1:17" ht="14.25" customHeight="1">
      <c r="A768" s="1916"/>
      <c r="B768" s="1916"/>
      <c r="C768" s="1917"/>
      <c r="D768" s="1917"/>
      <c r="E768" s="1917"/>
      <c r="F768" s="1917"/>
      <c r="G768" s="1917"/>
      <c r="H768" s="1917"/>
      <c r="I768" s="1917"/>
      <c r="J768" s="1917"/>
      <c r="K768" s="1917"/>
      <c r="L768" s="1917"/>
      <c r="M768" s="1917"/>
      <c r="N768" s="1917"/>
      <c r="O768" s="1917"/>
      <c r="P768" s="1917"/>
      <c r="Q768" s="1917"/>
    </row>
    <row r="769" spans="1:17" ht="14.25" customHeight="1">
      <c r="A769" s="1916"/>
      <c r="B769" s="1916"/>
      <c r="C769" s="1917"/>
      <c r="D769" s="1917"/>
      <c r="E769" s="1917"/>
      <c r="F769" s="1917"/>
      <c r="G769" s="1917"/>
      <c r="H769" s="1917"/>
      <c r="I769" s="1917"/>
      <c r="J769" s="1917"/>
      <c r="K769" s="1917"/>
      <c r="L769" s="1917"/>
      <c r="M769" s="1917"/>
      <c r="N769" s="1917"/>
      <c r="O769" s="1917"/>
      <c r="P769" s="1917"/>
      <c r="Q769" s="1917"/>
    </row>
    <row r="770" spans="1:17" ht="14.25" customHeight="1">
      <c r="A770" s="1916"/>
      <c r="B770" s="1916"/>
      <c r="C770" s="1917"/>
      <c r="D770" s="1917"/>
      <c r="E770" s="1917"/>
      <c r="F770" s="1917"/>
      <c r="G770" s="1917"/>
      <c r="H770" s="1917"/>
      <c r="I770" s="1917"/>
      <c r="J770" s="1917"/>
      <c r="K770" s="1917"/>
      <c r="L770" s="1917"/>
      <c r="M770" s="1917"/>
      <c r="N770" s="1917"/>
      <c r="O770" s="1917"/>
      <c r="P770" s="1917"/>
      <c r="Q770" s="1917"/>
    </row>
    <row r="771" spans="1:17" ht="14.25" customHeight="1">
      <c r="A771" s="1916"/>
      <c r="B771" s="1916"/>
      <c r="C771" s="1917"/>
      <c r="D771" s="1917"/>
      <c r="E771" s="1917"/>
      <c r="F771" s="1917"/>
      <c r="G771" s="1917"/>
      <c r="H771" s="1917"/>
      <c r="I771" s="1917"/>
      <c r="J771" s="1917"/>
      <c r="K771" s="1917"/>
      <c r="L771" s="1917"/>
      <c r="M771" s="1917"/>
      <c r="N771" s="1917"/>
      <c r="O771" s="1917"/>
      <c r="P771" s="1917"/>
      <c r="Q771" s="1917"/>
    </row>
    <row r="772" spans="1:17" ht="14.25" customHeight="1">
      <c r="A772" s="1916"/>
      <c r="B772" s="1916"/>
      <c r="C772" s="1917"/>
      <c r="D772" s="1917"/>
      <c r="E772" s="1917"/>
      <c r="F772" s="1917"/>
      <c r="G772" s="1917"/>
      <c r="H772" s="1917"/>
      <c r="I772" s="1917"/>
      <c r="J772" s="1917"/>
      <c r="K772" s="1917"/>
      <c r="L772" s="1917"/>
      <c r="M772" s="1917"/>
      <c r="N772" s="1917"/>
      <c r="O772" s="1917"/>
      <c r="P772" s="1917"/>
      <c r="Q772" s="1917"/>
    </row>
    <row r="773" spans="1:17" ht="14.25" customHeight="1">
      <c r="A773" s="1916"/>
      <c r="B773" s="1916"/>
      <c r="C773" s="1917"/>
      <c r="D773" s="1917"/>
      <c r="E773" s="1917"/>
      <c r="F773" s="1917"/>
      <c r="G773" s="1917"/>
      <c r="H773" s="1917"/>
      <c r="I773" s="1917"/>
      <c r="J773" s="1917"/>
      <c r="K773" s="1917"/>
      <c r="L773" s="1917"/>
      <c r="M773" s="1917"/>
      <c r="N773" s="1917"/>
      <c r="O773" s="1917"/>
      <c r="P773" s="1917"/>
      <c r="Q773" s="1917"/>
    </row>
    <row r="774" spans="1:17" ht="14.25" customHeight="1">
      <c r="A774" s="1916"/>
      <c r="B774" s="1916"/>
      <c r="C774" s="1917"/>
      <c r="D774" s="1917"/>
      <c r="E774" s="1917"/>
      <c r="F774" s="1917"/>
      <c r="G774" s="1917"/>
      <c r="H774" s="1917"/>
      <c r="I774" s="1917"/>
      <c r="J774" s="1917"/>
      <c r="K774" s="1917"/>
      <c r="L774" s="1917"/>
      <c r="M774" s="1917"/>
      <c r="N774" s="1917"/>
      <c r="O774" s="1917"/>
      <c r="P774" s="1917"/>
      <c r="Q774" s="1917"/>
    </row>
    <row r="775" spans="1:17" ht="14.25" customHeight="1">
      <c r="A775" s="1916"/>
      <c r="B775" s="1916"/>
      <c r="C775" s="1917"/>
      <c r="D775" s="1917"/>
      <c r="E775" s="1917"/>
      <c r="F775" s="1917"/>
      <c r="G775" s="1917"/>
      <c r="H775" s="1917"/>
      <c r="I775" s="1917"/>
      <c r="J775" s="1917"/>
      <c r="K775" s="1917"/>
      <c r="L775" s="1917"/>
      <c r="M775" s="1917"/>
      <c r="N775" s="1917"/>
      <c r="O775" s="1917"/>
      <c r="P775" s="1917"/>
      <c r="Q775" s="1917"/>
    </row>
    <row r="776" spans="1:17" ht="14.25" customHeight="1">
      <c r="A776" s="1916"/>
      <c r="B776" s="1916"/>
      <c r="C776" s="1917"/>
      <c r="D776" s="1917"/>
      <c r="E776" s="1917"/>
      <c r="F776" s="1917"/>
      <c r="G776" s="1917"/>
      <c r="H776" s="1917"/>
      <c r="I776" s="1917"/>
      <c r="J776" s="1917"/>
      <c r="K776" s="1917"/>
      <c r="L776" s="1917"/>
      <c r="M776" s="1917"/>
      <c r="N776" s="1917"/>
      <c r="O776" s="1917"/>
      <c r="P776" s="1917"/>
      <c r="Q776" s="1917"/>
    </row>
    <row r="777" spans="1:17" ht="14.25" customHeight="1">
      <c r="A777" s="1916"/>
      <c r="B777" s="1916"/>
      <c r="C777" s="1917"/>
      <c r="D777" s="1917"/>
      <c r="E777" s="1917"/>
      <c r="F777" s="1917"/>
      <c r="G777" s="1917"/>
      <c r="H777" s="1917"/>
      <c r="I777" s="1917"/>
      <c r="J777" s="1917"/>
      <c r="K777" s="1917"/>
      <c r="L777" s="1917"/>
      <c r="M777" s="1917"/>
      <c r="N777" s="1917"/>
      <c r="O777" s="1917"/>
      <c r="P777" s="1917"/>
      <c r="Q777" s="1917"/>
    </row>
    <row r="778" spans="1:17" ht="14.25" customHeight="1">
      <c r="A778" s="1916"/>
      <c r="B778" s="1916"/>
      <c r="C778" s="1917"/>
      <c r="D778" s="1917"/>
      <c r="E778" s="1917"/>
      <c r="F778" s="1917"/>
      <c r="G778" s="1917"/>
      <c r="H778" s="1917"/>
      <c r="I778" s="1917"/>
      <c r="J778" s="1917"/>
      <c r="K778" s="1917"/>
      <c r="L778" s="1917"/>
      <c r="M778" s="1917"/>
      <c r="N778" s="1917"/>
      <c r="O778" s="1917"/>
      <c r="P778" s="1917"/>
      <c r="Q778" s="1917"/>
    </row>
    <row r="779" spans="1:17" ht="14.25" customHeight="1">
      <c r="A779" s="1916"/>
      <c r="B779" s="1916"/>
      <c r="C779" s="1917"/>
      <c r="D779" s="1917"/>
      <c r="E779" s="1917"/>
      <c r="F779" s="1917"/>
      <c r="G779" s="1917"/>
      <c r="H779" s="1917"/>
      <c r="I779" s="1917"/>
      <c r="J779" s="1917"/>
      <c r="K779" s="1917"/>
      <c r="L779" s="1917"/>
      <c r="M779" s="1917"/>
      <c r="N779" s="1917"/>
      <c r="O779" s="1917"/>
      <c r="P779" s="1917"/>
      <c r="Q779" s="1917"/>
    </row>
    <row r="780" spans="1:17" ht="14.25" customHeight="1">
      <c r="A780" s="1916"/>
      <c r="B780" s="1916"/>
      <c r="C780" s="1917"/>
      <c r="D780" s="1917"/>
      <c r="E780" s="1917"/>
      <c r="F780" s="1917"/>
      <c r="G780" s="1917"/>
      <c r="H780" s="1917"/>
      <c r="I780" s="1917"/>
      <c r="J780" s="1917"/>
      <c r="K780" s="1917"/>
      <c r="L780" s="1917"/>
      <c r="M780" s="1917"/>
      <c r="N780" s="1917"/>
      <c r="O780" s="1917"/>
      <c r="P780" s="1917"/>
      <c r="Q780" s="1917"/>
    </row>
    <row r="781" spans="1:17" ht="14.25" customHeight="1">
      <c r="A781" s="1916"/>
      <c r="B781" s="1916"/>
      <c r="C781" s="1917"/>
      <c r="D781" s="1917"/>
      <c r="E781" s="1917"/>
      <c r="F781" s="1917"/>
      <c r="G781" s="1917"/>
      <c r="H781" s="1917"/>
      <c r="I781" s="1917"/>
      <c r="J781" s="1917"/>
      <c r="K781" s="1917"/>
      <c r="L781" s="1917"/>
      <c r="M781" s="1917"/>
      <c r="N781" s="1917"/>
      <c r="O781" s="1917"/>
      <c r="P781" s="1917"/>
      <c r="Q781" s="1917"/>
    </row>
    <row r="782" spans="1:17" ht="14.25" customHeight="1">
      <c r="A782" s="1916"/>
      <c r="B782" s="1916"/>
      <c r="C782" s="1917"/>
      <c r="D782" s="1917"/>
      <c r="E782" s="1917"/>
      <c r="F782" s="1917"/>
      <c r="G782" s="1917"/>
      <c r="H782" s="1917"/>
      <c r="I782" s="1917"/>
      <c r="J782" s="1917"/>
      <c r="K782" s="1917"/>
      <c r="L782" s="1917"/>
      <c r="M782" s="1917"/>
      <c r="N782" s="1917"/>
      <c r="O782" s="1917"/>
      <c r="P782" s="1917"/>
      <c r="Q782" s="1917"/>
    </row>
    <row r="783" spans="1:17" ht="14.25" customHeight="1">
      <c r="A783" s="1916"/>
      <c r="B783" s="1916"/>
      <c r="C783" s="1917"/>
      <c r="D783" s="1917"/>
      <c r="E783" s="1917"/>
      <c r="F783" s="1917"/>
      <c r="G783" s="1917"/>
      <c r="H783" s="1917"/>
      <c r="I783" s="1917"/>
      <c r="J783" s="1917"/>
      <c r="K783" s="1917"/>
      <c r="L783" s="1917"/>
      <c r="M783" s="1917"/>
      <c r="N783" s="1917"/>
      <c r="O783" s="1917"/>
      <c r="P783" s="1917"/>
      <c r="Q783" s="1917"/>
    </row>
    <row r="784" spans="1:17" ht="14.25" customHeight="1">
      <c r="A784" s="1916"/>
      <c r="B784" s="1916"/>
      <c r="C784" s="1917"/>
      <c r="D784" s="1917"/>
      <c r="E784" s="1917"/>
      <c r="F784" s="1917"/>
      <c r="G784" s="1917"/>
      <c r="H784" s="1917"/>
      <c r="I784" s="1917"/>
      <c r="J784" s="1917"/>
      <c r="K784" s="1917"/>
      <c r="L784" s="1917"/>
      <c r="M784" s="1917"/>
      <c r="N784" s="1917"/>
      <c r="O784" s="1917"/>
      <c r="P784" s="1917"/>
      <c r="Q784" s="1917"/>
    </row>
    <row r="785" spans="1:17" ht="14.25" customHeight="1">
      <c r="A785" s="1916"/>
      <c r="B785" s="1916"/>
      <c r="C785" s="1917"/>
      <c r="D785" s="1917"/>
      <c r="E785" s="1917"/>
      <c r="F785" s="1917"/>
      <c r="G785" s="1917"/>
      <c r="H785" s="1917"/>
      <c r="I785" s="1917"/>
      <c r="J785" s="1917"/>
      <c r="K785" s="1917"/>
      <c r="L785" s="1917"/>
      <c r="M785" s="1917"/>
      <c r="N785" s="1917"/>
      <c r="O785" s="1917"/>
      <c r="P785" s="1917"/>
      <c r="Q785" s="1917"/>
    </row>
    <row r="786" spans="1:17" ht="14.25" customHeight="1">
      <c r="A786" s="1916"/>
      <c r="B786" s="1916"/>
      <c r="C786" s="1917"/>
      <c r="D786" s="1917"/>
      <c r="E786" s="1917"/>
      <c r="F786" s="1917"/>
      <c r="G786" s="1917"/>
      <c r="H786" s="1917"/>
      <c r="I786" s="1917"/>
      <c r="J786" s="1917"/>
      <c r="K786" s="1917"/>
      <c r="L786" s="1917"/>
      <c r="M786" s="1917"/>
      <c r="N786" s="1917"/>
      <c r="O786" s="1917"/>
      <c r="P786" s="1917"/>
      <c r="Q786" s="1917"/>
    </row>
    <row r="787" spans="1:17" ht="14.25" customHeight="1">
      <c r="A787" s="1916"/>
      <c r="B787" s="1916"/>
      <c r="C787" s="1917"/>
      <c r="D787" s="1917"/>
      <c r="E787" s="1917"/>
      <c r="F787" s="1917"/>
      <c r="G787" s="1917"/>
      <c r="H787" s="1917"/>
      <c r="I787" s="1917"/>
      <c r="J787" s="1917"/>
      <c r="K787" s="1917"/>
      <c r="L787" s="1917"/>
      <c r="M787" s="1917"/>
      <c r="N787" s="1917"/>
      <c r="O787" s="1917"/>
      <c r="P787" s="1917"/>
      <c r="Q787" s="1917"/>
    </row>
    <row r="788" spans="1:17" ht="14.25" customHeight="1">
      <c r="A788" s="1916"/>
      <c r="B788" s="1916"/>
      <c r="C788" s="1917"/>
      <c r="D788" s="1917"/>
      <c r="E788" s="1917"/>
      <c r="F788" s="1917"/>
      <c r="G788" s="1917"/>
      <c r="H788" s="1917"/>
      <c r="I788" s="1917"/>
      <c r="J788" s="1917"/>
      <c r="K788" s="1917"/>
      <c r="L788" s="1917"/>
      <c r="M788" s="1917"/>
      <c r="N788" s="1917"/>
      <c r="O788" s="1917"/>
      <c r="P788" s="1917"/>
      <c r="Q788" s="1917"/>
    </row>
    <row r="789" spans="1:17" ht="14.25" customHeight="1">
      <c r="A789" s="1916"/>
      <c r="B789" s="1916"/>
      <c r="C789" s="1917"/>
      <c r="D789" s="1917"/>
      <c r="E789" s="1917"/>
      <c r="F789" s="1917"/>
      <c r="G789" s="1917"/>
      <c r="H789" s="1917"/>
      <c r="I789" s="1917"/>
      <c r="J789" s="1917"/>
      <c r="K789" s="1917"/>
      <c r="L789" s="1917"/>
      <c r="M789" s="1917"/>
      <c r="N789" s="1917"/>
      <c r="O789" s="1917"/>
      <c r="P789" s="1917"/>
      <c r="Q789" s="1917"/>
    </row>
    <row r="790" spans="1:17" ht="14.25" customHeight="1">
      <c r="A790" s="1916"/>
      <c r="B790" s="1916"/>
      <c r="C790" s="1917"/>
      <c r="D790" s="1917"/>
      <c r="E790" s="1917"/>
      <c r="F790" s="1917"/>
      <c r="G790" s="1917"/>
      <c r="H790" s="1917"/>
      <c r="I790" s="1917"/>
      <c r="J790" s="1917"/>
      <c r="K790" s="1917"/>
      <c r="L790" s="1917"/>
      <c r="M790" s="1917"/>
      <c r="N790" s="1917"/>
      <c r="O790" s="1917"/>
      <c r="P790" s="1917"/>
      <c r="Q790" s="1917"/>
    </row>
    <row r="791" spans="1:17" ht="14.25" customHeight="1">
      <c r="A791" s="1916"/>
      <c r="B791" s="1916"/>
      <c r="C791" s="1917"/>
      <c r="D791" s="1917"/>
      <c r="E791" s="1917"/>
      <c r="F791" s="1917"/>
      <c r="G791" s="1917"/>
      <c r="H791" s="1917"/>
      <c r="I791" s="1917"/>
      <c r="J791" s="1917"/>
      <c r="K791" s="1917"/>
      <c r="L791" s="1917"/>
      <c r="M791" s="1917"/>
      <c r="N791" s="1917"/>
      <c r="O791" s="1917"/>
      <c r="P791" s="1917"/>
      <c r="Q791" s="1917"/>
    </row>
    <row r="792" spans="1:17" ht="14.25" customHeight="1">
      <c r="A792" s="1916"/>
      <c r="B792" s="1916"/>
      <c r="C792" s="1917"/>
      <c r="D792" s="1917"/>
      <c r="E792" s="1917"/>
      <c r="F792" s="1917"/>
      <c r="G792" s="1917"/>
      <c r="H792" s="1917"/>
      <c r="I792" s="1917"/>
      <c r="J792" s="1917"/>
      <c r="K792" s="1917"/>
      <c r="L792" s="1917"/>
      <c r="M792" s="1917"/>
      <c r="N792" s="1917"/>
      <c r="O792" s="1917"/>
      <c r="P792" s="1917"/>
      <c r="Q792" s="1917"/>
    </row>
    <row r="793" spans="1:17" ht="14.25" customHeight="1">
      <c r="A793" s="1916"/>
      <c r="B793" s="1916"/>
      <c r="C793" s="1917"/>
      <c r="D793" s="1917"/>
      <c r="E793" s="1917"/>
      <c r="F793" s="1917"/>
      <c r="G793" s="1917"/>
      <c r="H793" s="1917"/>
      <c r="I793" s="1917"/>
      <c r="J793" s="1917"/>
      <c r="K793" s="1917"/>
      <c r="L793" s="1917"/>
      <c r="M793" s="1917"/>
      <c r="N793" s="1917"/>
      <c r="O793" s="1917"/>
      <c r="P793" s="1917"/>
      <c r="Q793" s="1917"/>
    </row>
    <row r="794" spans="1:17" ht="14.25" customHeight="1">
      <c r="A794" s="1916"/>
      <c r="B794" s="1916"/>
      <c r="C794" s="1917"/>
      <c r="D794" s="1917"/>
      <c r="E794" s="1917"/>
      <c r="F794" s="1917"/>
      <c r="G794" s="1917"/>
      <c r="H794" s="1917"/>
      <c r="I794" s="1917"/>
      <c r="J794" s="1917"/>
      <c r="K794" s="1917"/>
      <c r="L794" s="1917"/>
      <c r="M794" s="1917"/>
      <c r="N794" s="1917"/>
      <c r="O794" s="1917"/>
      <c r="P794" s="1917"/>
      <c r="Q794" s="1917"/>
    </row>
    <row r="795" spans="1:17" ht="14.25" customHeight="1">
      <c r="A795" s="1916"/>
      <c r="B795" s="1916"/>
      <c r="C795" s="1917"/>
      <c r="D795" s="1917"/>
      <c r="E795" s="1917"/>
      <c r="F795" s="1917"/>
      <c r="G795" s="1917"/>
      <c r="H795" s="1917"/>
      <c r="I795" s="1917"/>
      <c r="J795" s="1917"/>
      <c r="K795" s="1917"/>
      <c r="L795" s="1917"/>
      <c r="M795" s="1917"/>
      <c r="N795" s="1917"/>
      <c r="O795" s="1917"/>
      <c r="P795" s="1917"/>
      <c r="Q795" s="1917"/>
    </row>
    <row r="796" spans="1:17" ht="14.25" customHeight="1">
      <c r="A796" s="1916"/>
      <c r="B796" s="1916"/>
      <c r="C796" s="1917"/>
      <c r="D796" s="1917"/>
      <c r="E796" s="1917"/>
      <c r="F796" s="1917"/>
      <c r="G796" s="1917"/>
      <c r="H796" s="1917"/>
      <c r="I796" s="1917"/>
      <c r="J796" s="1917"/>
      <c r="K796" s="1917"/>
      <c r="L796" s="1917"/>
      <c r="M796" s="1917"/>
      <c r="N796" s="1917"/>
      <c r="O796" s="1917"/>
      <c r="P796" s="1917"/>
      <c r="Q796" s="1917"/>
    </row>
    <row r="797" spans="1:17" ht="14.25" customHeight="1">
      <c r="A797" s="1916"/>
      <c r="B797" s="1916"/>
      <c r="C797" s="1917"/>
      <c r="D797" s="1917"/>
      <c r="E797" s="1917"/>
      <c r="F797" s="1917"/>
      <c r="G797" s="1917"/>
      <c r="H797" s="1917"/>
      <c r="I797" s="1917"/>
      <c r="J797" s="1917"/>
      <c r="K797" s="1917"/>
      <c r="L797" s="1917"/>
      <c r="M797" s="1917"/>
      <c r="N797" s="1917"/>
      <c r="O797" s="1917"/>
      <c r="P797" s="1917"/>
      <c r="Q797" s="1917"/>
    </row>
    <row r="798" spans="1:17" ht="14.25" customHeight="1">
      <c r="A798" s="1916"/>
      <c r="B798" s="1916"/>
      <c r="C798" s="1917"/>
      <c r="D798" s="1917"/>
      <c r="E798" s="1917"/>
      <c r="F798" s="1917"/>
      <c r="G798" s="1917"/>
      <c r="H798" s="1917"/>
      <c r="I798" s="1917"/>
      <c r="J798" s="1917"/>
      <c r="K798" s="1917"/>
      <c r="L798" s="1917"/>
      <c r="M798" s="1917"/>
      <c r="N798" s="1917"/>
      <c r="O798" s="1917"/>
      <c r="P798" s="1917"/>
      <c r="Q798" s="1917"/>
    </row>
    <row r="799" spans="1:17" ht="14.25" customHeight="1">
      <c r="A799" s="1916"/>
      <c r="B799" s="1916"/>
      <c r="C799" s="1917"/>
      <c r="D799" s="1917"/>
      <c r="E799" s="1917"/>
      <c r="F799" s="1917"/>
      <c r="G799" s="1917"/>
      <c r="H799" s="1917"/>
      <c r="I799" s="1917"/>
      <c r="J799" s="1917"/>
      <c r="K799" s="1917"/>
      <c r="L799" s="1917"/>
      <c r="M799" s="1917"/>
      <c r="N799" s="1917"/>
      <c r="O799" s="1917"/>
      <c r="P799" s="1917"/>
      <c r="Q799" s="1917"/>
    </row>
    <row r="800" spans="1:17" ht="14.25" customHeight="1">
      <c r="A800" s="1916"/>
      <c r="B800" s="1916"/>
      <c r="C800" s="1917"/>
      <c r="D800" s="1917"/>
      <c r="E800" s="1917"/>
      <c r="F800" s="1917"/>
      <c r="G800" s="1917"/>
      <c r="H800" s="1917"/>
      <c r="I800" s="1917"/>
      <c r="J800" s="1917"/>
      <c r="K800" s="1917"/>
      <c r="L800" s="1917"/>
      <c r="M800" s="1917"/>
      <c r="N800" s="1917"/>
      <c r="O800" s="1917"/>
      <c r="P800" s="1917"/>
      <c r="Q800" s="1917"/>
    </row>
    <row r="801" spans="1:17" ht="14.25" customHeight="1">
      <c r="A801" s="1916"/>
      <c r="B801" s="1916"/>
      <c r="C801" s="1917"/>
      <c r="D801" s="1917"/>
      <c r="E801" s="1917"/>
      <c r="F801" s="1917"/>
      <c r="G801" s="1917"/>
      <c r="H801" s="1917"/>
      <c r="I801" s="1917"/>
      <c r="J801" s="1917"/>
      <c r="K801" s="1917"/>
      <c r="L801" s="1917"/>
      <c r="M801" s="1917"/>
      <c r="N801" s="1917"/>
      <c r="O801" s="1917"/>
      <c r="P801" s="1917"/>
      <c r="Q801" s="1917"/>
    </row>
    <row r="802" spans="1:17" ht="14.25" customHeight="1">
      <c r="A802" s="1916"/>
      <c r="B802" s="1916"/>
      <c r="C802" s="1917"/>
      <c r="D802" s="1917"/>
      <c r="E802" s="1917"/>
      <c r="F802" s="1917"/>
      <c r="G802" s="1917"/>
      <c r="H802" s="1917"/>
      <c r="I802" s="1917"/>
      <c r="J802" s="1917"/>
      <c r="K802" s="1917"/>
      <c r="L802" s="1917"/>
      <c r="M802" s="1917"/>
      <c r="N802" s="1917"/>
      <c r="O802" s="1917"/>
      <c r="P802" s="1917"/>
      <c r="Q802" s="1917"/>
    </row>
    <row r="803" spans="1:17" ht="14.25" customHeight="1">
      <c r="A803" s="1916"/>
      <c r="B803" s="1916"/>
      <c r="C803" s="1917"/>
      <c r="D803" s="1917"/>
      <c r="E803" s="1917"/>
      <c r="F803" s="1917"/>
      <c r="G803" s="1917"/>
      <c r="H803" s="1917"/>
      <c r="I803" s="1917"/>
      <c r="J803" s="1917"/>
      <c r="K803" s="1917"/>
      <c r="L803" s="1917"/>
      <c r="M803" s="1917"/>
      <c r="N803" s="1917"/>
      <c r="O803" s="1917"/>
      <c r="P803" s="1917"/>
      <c r="Q803" s="1917"/>
    </row>
    <row r="804" spans="1:17" ht="14.25" customHeight="1">
      <c r="A804" s="1916"/>
      <c r="B804" s="1916"/>
      <c r="C804" s="1917"/>
      <c r="D804" s="1917"/>
      <c r="E804" s="1917"/>
      <c r="F804" s="1917"/>
      <c r="G804" s="1917"/>
      <c r="H804" s="1917"/>
      <c r="I804" s="1917"/>
      <c r="J804" s="1917"/>
      <c r="K804" s="1917"/>
      <c r="L804" s="1917"/>
      <c r="M804" s="1917"/>
      <c r="N804" s="1917"/>
      <c r="O804" s="1917"/>
      <c r="P804" s="1917"/>
      <c r="Q804" s="1917"/>
    </row>
    <row r="805" spans="1:17" ht="14.25" customHeight="1">
      <c r="A805" s="1916"/>
      <c r="B805" s="1916"/>
      <c r="C805" s="1917"/>
      <c r="D805" s="1917"/>
      <c r="E805" s="1917"/>
      <c r="F805" s="1917"/>
      <c r="G805" s="1917"/>
      <c r="H805" s="1917"/>
      <c r="I805" s="1917"/>
      <c r="J805" s="1917"/>
      <c r="K805" s="1917"/>
      <c r="L805" s="1917"/>
      <c r="M805" s="1917"/>
      <c r="N805" s="1917"/>
      <c r="O805" s="1917"/>
      <c r="P805" s="1917"/>
      <c r="Q805" s="1917"/>
    </row>
    <row r="806" spans="1:17" ht="14.25" customHeight="1">
      <c r="A806" s="1916"/>
      <c r="B806" s="1916"/>
      <c r="C806" s="1917"/>
      <c r="D806" s="1917"/>
      <c r="E806" s="1917"/>
      <c r="F806" s="1917"/>
      <c r="G806" s="1917"/>
      <c r="H806" s="1917"/>
      <c r="I806" s="1917"/>
      <c r="J806" s="1917"/>
      <c r="K806" s="1917"/>
      <c r="L806" s="1917"/>
      <c r="M806" s="1917"/>
      <c r="N806" s="1917"/>
      <c r="O806" s="1917"/>
      <c r="P806" s="1917"/>
      <c r="Q806" s="1917"/>
    </row>
    <row r="807" spans="1:17" ht="14.25" customHeight="1">
      <c r="A807" s="1916"/>
      <c r="B807" s="1916"/>
      <c r="C807" s="1917"/>
      <c r="D807" s="1917"/>
      <c r="E807" s="1917"/>
      <c r="F807" s="1917"/>
      <c r="G807" s="1917"/>
      <c r="H807" s="1917"/>
      <c r="I807" s="1917"/>
      <c r="J807" s="1917"/>
      <c r="K807" s="1917"/>
      <c r="L807" s="1917"/>
      <c r="M807" s="1917"/>
      <c r="N807" s="1917"/>
      <c r="O807" s="1917"/>
      <c r="P807" s="1917"/>
      <c r="Q807" s="1917"/>
    </row>
    <row r="808" spans="1:17" ht="14.25" customHeight="1">
      <c r="A808" s="1916"/>
      <c r="B808" s="1916"/>
      <c r="C808" s="1917"/>
      <c r="D808" s="1917"/>
      <c r="E808" s="1917"/>
      <c r="F808" s="1917"/>
      <c r="G808" s="1917"/>
      <c r="H808" s="1917"/>
      <c r="I808" s="1917"/>
      <c r="J808" s="1917"/>
      <c r="K808" s="1917"/>
      <c r="L808" s="1917"/>
      <c r="M808" s="1917"/>
      <c r="N808" s="1917"/>
      <c r="O808" s="1917"/>
      <c r="P808" s="1917"/>
      <c r="Q808" s="1917"/>
    </row>
    <row r="809" spans="1:17" ht="14.25" customHeight="1">
      <c r="A809" s="1916"/>
      <c r="B809" s="1916"/>
      <c r="C809" s="1917"/>
      <c r="D809" s="1917"/>
      <c r="E809" s="1917"/>
      <c r="F809" s="1917"/>
      <c r="G809" s="1917"/>
      <c r="H809" s="1917"/>
      <c r="I809" s="1917"/>
      <c r="J809" s="1917"/>
      <c r="K809" s="1917"/>
      <c r="L809" s="1917"/>
      <c r="M809" s="1917"/>
      <c r="N809" s="1917"/>
      <c r="O809" s="1917"/>
      <c r="P809" s="1917"/>
      <c r="Q809" s="1917"/>
    </row>
    <row r="810" spans="1:17" ht="14.25" customHeight="1">
      <c r="A810" s="1916"/>
      <c r="B810" s="1916"/>
      <c r="C810" s="1917"/>
      <c r="D810" s="1917"/>
      <c r="E810" s="1917"/>
      <c r="F810" s="1917"/>
      <c r="G810" s="1917"/>
      <c r="H810" s="1917"/>
      <c r="I810" s="1917"/>
      <c r="J810" s="1917"/>
      <c r="K810" s="1917"/>
      <c r="L810" s="1917"/>
      <c r="M810" s="1917"/>
      <c r="N810" s="1917"/>
      <c r="O810" s="1917"/>
      <c r="P810" s="1917"/>
      <c r="Q810" s="1917"/>
    </row>
    <row r="811" spans="1:17" ht="14.25" customHeight="1">
      <c r="A811" s="1916"/>
      <c r="B811" s="1916"/>
      <c r="C811" s="1917"/>
      <c r="D811" s="1917"/>
      <c r="E811" s="1917"/>
      <c r="F811" s="1917"/>
      <c r="G811" s="1917"/>
      <c r="H811" s="1917"/>
      <c r="I811" s="1917"/>
      <c r="J811" s="1917"/>
      <c r="K811" s="1917"/>
      <c r="L811" s="1917"/>
      <c r="M811" s="1917"/>
      <c r="N811" s="1917"/>
      <c r="O811" s="1917"/>
      <c r="P811" s="1917"/>
      <c r="Q811" s="1917"/>
    </row>
    <row r="812" spans="1:17" ht="14.25" customHeight="1">
      <c r="A812" s="1916"/>
      <c r="B812" s="1916"/>
      <c r="C812" s="1917"/>
      <c r="D812" s="1917"/>
      <c r="E812" s="1917"/>
      <c r="F812" s="1917"/>
      <c r="G812" s="1917"/>
      <c r="H812" s="1917"/>
      <c r="I812" s="1917"/>
      <c r="J812" s="1917"/>
      <c r="K812" s="1917"/>
      <c r="L812" s="1917"/>
      <c r="M812" s="1917"/>
      <c r="N812" s="1917"/>
      <c r="O812" s="1917"/>
      <c r="P812" s="1917"/>
      <c r="Q812" s="1917"/>
    </row>
    <row r="813" spans="1:17" ht="14.25" customHeight="1">
      <c r="A813" s="1916"/>
      <c r="B813" s="1916"/>
      <c r="C813" s="1917"/>
      <c r="D813" s="1917"/>
      <c r="E813" s="1917"/>
      <c r="F813" s="1917"/>
      <c r="G813" s="1917"/>
      <c r="H813" s="1917"/>
      <c r="I813" s="1917"/>
      <c r="J813" s="1917"/>
      <c r="K813" s="1917"/>
      <c r="L813" s="1917"/>
      <c r="M813" s="1917"/>
      <c r="N813" s="1917"/>
      <c r="O813" s="1917"/>
      <c r="P813" s="1917"/>
      <c r="Q813" s="1917"/>
    </row>
    <row r="814" spans="1:17" ht="14.25" customHeight="1">
      <c r="A814" s="1916"/>
      <c r="B814" s="1916"/>
      <c r="C814" s="1917"/>
      <c r="D814" s="1917"/>
      <c r="E814" s="1917"/>
      <c r="F814" s="1917"/>
      <c r="G814" s="1917"/>
      <c r="H814" s="1917"/>
      <c r="I814" s="1917"/>
      <c r="J814" s="1917"/>
      <c r="K814" s="1917"/>
      <c r="L814" s="1917"/>
      <c r="M814" s="1917"/>
      <c r="N814" s="1917"/>
      <c r="O814" s="1917"/>
      <c r="P814" s="1917"/>
      <c r="Q814" s="1917"/>
    </row>
    <row r="815" spans="1:17" ht="14.25" customHeight="1">
      <c r="A815" s="1916"/>
      <c r="B815" s="1916"/>
      <c r="C815" s="1917"/>
      <c r="D815" s="1917"/>
      <c r="E815" s="1917"/>
      <c r="F815" s="1917"/>
      <c r="G815" s="1917"/>
      <c r="H815" s="1917"/>
      <c r="I815" s="1917"/>
      <c r="J815" s="1917"/>
      <c r="K815" s="1917"/>
      <c r="L815" s="1917"/>
      <c r="M815" s="1917"/>
      <c r="N815" s="1917"/>
      <c r="O815" s="1917"/>
      <c r="P815" s="1917"/>
      <c r="Q815" s="1917"/>
    </row>
    <row r="816" spans="1:17" ht="14.25" customHeight="1">
      <c r="A816" s="1916"/>
      <c r="B816" s="1916"/>
      <c r="C816" s="1917"/>
      <c r="D816" s="1917"/>
      <c r="E816" s="1917"/>
      <c r="F816" s="1917"/>
      <c r="G816" s="1917"/>
      <c r="H816" s="1917"/>
      <c r="I816" s="1917"/>
      <c r="J816" s="1917"/>
      <c r="K816" s="1917"/>
      <c r="L816" s="1917"/>
      <c r="M816" s="1917"/>
      <c r="N816" s="1917"/>
      <c r="O816" s="1917"/>
      <c r="P816" s="1917"/>
      <c r="Q816" s="1917"/>
    </row>
    <row r="817" spans="1:17" ht="14.25" customHeight="1">
      <c r="A817" s="1916"/>
      <c r="B817" s="1916"/>
      <c r="C817" s="1917"/>
      <c r="D817" s="1917"/>
      <c r="E817" s="1917"/>
      <c r="F817" s="1917"/>
      <c r="G817" s="1917"/>
      <c r="H817" s="1917"/>
      <c r="I817" s="1917"/>
      <c r="J817" s="1917"/>
      <c r="K817" s="1917"/>
      <c r="L817" s="1917"/>
      <c r="M817" s="1917"/>
      <c r="N817" s="1917"/>
      <c r="O817" s="1917"/>
      <c r="P817" s="1917"/>
      <c r="Q817" s="1917"/>
    </row>
    <row r="818" spans="1:17" ht="14.25" customHeight="1">
      <c r="A818" s="1916"/>
      <c r="B818" s="1916"/>
      <c r="C818" s="1917"/>
      <c r="D818" s="1917"/>
      <c r="E818" s="1917"/>
      <c r="F818" s="1917"/>
      <c r="G818" s="1917"/>
      <c r="H818" s="1917"/>
      <c r="I818" s="1917"/>
      <c r="J818" s="1917"/>
      <c r="K818" s="1917"/>
      <c r="L818" s="1917"/>
      <c r="M818" s="1917"/>
      <c r="N818" s="1917"/>
      <c r="O818" s="1917"/>
      <c r="P818" s="1917"/>
      <c r="Q818" s="1917"/>
    </row>
    <row r="819" spans="1:17" ht="14.25" customHeight="1">
      <c r="A819" s="1916"/>
      <c r="B819" s="1916"/>
      <c r="C819" s="1917"/>
      <c r="D819" s="1917"/>
      <c r="E819" s="1917"/>
      <c r="F819" s="1917"/>
      <c r="G819" s="1917"/>
      <c r="H819" s="1917"/>
      <c r="I819" s="1917"/>
      <c r="J819" s="1917"/>
      <c r="K819" s="1917"/>
      <c r="L819" s="1917"/>
      <c r="M819" s="1917"/>
      <c r="N819" s="1917"/>
      <c r="O819" s="1917"/>
      <c r="P819" s="1917"/>
      <c r="Q819" s="1917"/>
    </row>
    <row r="820" spans="1:17" ht="14.25" customHeight="1">
      <c r="A820" s="1916"/>
      <c r="B820" s="1916"/>
      <c r="C820" s="1917"/>
      <c r="D820" s="1917"/>
      <c r="E820" s="1917"/>
      <c r="F820" s="1917"/>
      <c r="G820" s="1917"/>
      <c r="H820" s="1917"/>
      <c r="I820" s="1917"/>
      <c r="J820" s="1917"/>
      <c r="K820" s="1917"/>
      <c r="L820" s="1917"/>
      <c r="M820" s="1917"/>
      <c r="N820" s="1917"/>
      <c r="O820" s="1917"/>
      <c r="P820" s="1917"/>
      <c r="Q820" s="1917"/>
    </row>
    <row r="821" spans="1:17" ht="14.25" customHeight="1">
      <c r="A821" s="1916"/>
      <c r="B821" s="1916"/>
      <c r="C821" s="1917"/>
      <c r="D821" s="1917"/>
      <c r="E821" s="1917"/>
      <c r="F821" s="1917"/>
      <c r="G821" s="1917"/>
      <c r="H821" s="1917"/>
      <c r="I821" s="1917"/>
      <c r="J821" s="1917"/>
      <c r="K821" s="1917"/>
      <c r="L821" s="1917"/>
      <c r="M821" s="1917"/>
      <c r="N821" s="1917"/>
      <c r="O821" s="1917"/>
      <c r="P821" s="1917"/>
      <c r="Q821" s="1917"/>
    </row>
    <row r="822" spans="1:17" ht="14.25" customHeight="1">
      <c r="A822" s="1916"/>
      <c r="B822" s="1916"/>
      <c r="C822" s="1917"/>
      <c r="D822" s="1917"/>
      <c r="E822" s="1917"/>
      <c r="F822" s="1917"/>
      <c r="G822" s="1917"/>
      <c r="H822" s="1917"/>
      <c r="I822" s="1917"/>
      <c r="J822" s="1917"/>
      <c r="K822" s="1917"/>
      <c r="L822" s="1917"/>
      <c r="M822" s="1917"/>
      <c r="N822" s="1917"/>
      <c r="O822" s="1917"/>
      <c r="P822" s="1917"/>
      <c r="Q822" s="1917"/>
    </row>
    <row r="823" spans="1:17" ht="14.25" customHeight="1">
      <c r="A823" s="1916"/>
      <c r="B823" s="1916"/>
      <c r="C823" s="1917"/>
      <c r="D823" s="1917"/>
      <c r="E823" s="1917"/>
      <c r="F823" s="1917"/>
      <c r="G823" s="1917"/>
      <c r="H823" s="1917"/>
      <c r="I823" s="1917"/>
      <c r="J823" s="1917"/>
      <c r="K823" s="1917"/>
      <c r="L823" s="1917"/>
      <c r="M823" s="1917"/>
      <c r="N823" s="1917"/>
      <c r="O823" s="1917"/>
      <c r="P823" s="1917"/>
      <c r="Q823" s="1917"/>
    </row>
    <row r="824" spans="1:17" ht="14.25" customHeight="1">
      <c r="A824" s="1916"/>
      <c r="B824" s="1916"/>
      <c r="C824" s="1917"/>
      <c r="D824" s="1917"/>
      <c r="E824" s="1917"/>
      <c r="F824" s="1917"/>
      <c r="G824" s="1917"/>
      <c r="H824" s="1917"/>
      <c r="I824" s="1917"/>
      <c r="J824" s="1917"/>
      <c r="K824" s="1917"/>
      <c r="L824" s="1917"/>
      <c r="M824" s="1917"/>
      <c r="N824" s="1917"/>
      <c r="O824" s="1917"/>
      <c r="P824" s="1917"/>
      <c r="Q824" s="1917"/>
    </row>
    <row r="825" spans="1:17" ht="14.25" customHeight="1">
      <c r="A825" s="1916"/>
      <c r="B825" s="1916"/>
      <c r="C825" s="1917"/>
      <c r="D825" s="1917"/>
      <c r="E825" s="1917"/>
      <c r="F825" s="1917"/>
      <c r="G825" s="1917"/>
      <c r="H825" s="1917"/>
      <c r="I825" s="1917"/>
      <c r="J825" s="1917"/>
      <c r="K825" s="1917"/>
      <c r="L825" s="1917"/>
      <c r="M825" s="1917"/>
      <c r="N825" s="1917"/>
      <c r="O825" s="1917"/>
      <c r="P825" s="1917"/>
      <c r="Q825" s="1917"/>
    </row>
    <row r="826" spans="1:17" ht="14.25" customHeight="1">
      <c r="A826" s="1916"/>
      <c r="B826" s="1916"/>
      <c r="C826" s="1917"/>
      <c r="D826" s="1917"/>
      <c r="E826" s="1917"/>
      <c r="F826" s="1917"/>
      <c r="G826" s="1917"/>
      <c r="H826" s="1917"/>
      <c r="I826" s="1917"/>
      <c r="J826" s="1917"/>
      <c r="K826" s="1917"/>
      <c r="L826" s="1917"/>
      <c r="M826" s="1917"/>
      <c r="N826" s="1917"/>
      <c r="O826" s="1917"/>
      <c r="P826" s="1917"/>
      <c r="Q826" s="1917"/>
    </row>
    <row r="827" spans="1:17" ht="14.25" customHeight="1">
      <c r="A827" s="1916"/>
      <c r="B827" s="1916"/>
      <c r="C827" s="1917"/>
      <c r="D827" s="1917"/>
      <c r="E827" s="1917"/>
      <c r="F827" s="1917"/>
      <c r="G827" s="1917"/>
      <c r="H827" s="1917"/>
      <c r="I827" s="1917"/>
      <c r="J827" s="1917"/>
      <c r="K827" s="1917"/>
      <c r="L827" s="1917"/>
      <c r="M827" s="1917"/>
      <c r="N827" s="1917"/>
      <c r="O827" s="1917"/>
      <c r="P827" s="1917"/>
      <c r="Q827" s="1917"/>
    </row>
    <row r="828" spans="1:17" ht="14.25" customHeight="1">
      <c r="A828" s="1916"/>
      <c r="B828" s="1916"/>
      <c r="C828" s="1917"/>
      <c r="D828" s="1917"/>
      <c r="E828" s="1917"/>
      <c r="F828" s="1917"/>
      <c r="G828" s="1917"/>
      <c r="H828" s="1917"/>
      <c r="I828" s="1917"/>
      <c r="J828" s="1917"/>
      <c r="K828" s="1917"/>
      <c r="L828" s="1917"/>
      <c r="M828" s="1917"/>
      <c r="N828" s="1917"/>
      <c r="O828" s="1917"/>
      <c r="P828" s="1917"/>
      <c r="Q828" s="1917"/>
    </row>
    <row r="829" spans="1:17" ht="14.25" customHeight="1">
      <c r="A829" s="1916"/>
      <c r="B829" s="1916"/>
      <c r="C829" s="1917"/>
      <c r="D829" s="1917"/>
      <c r="E829" s="1917"/>
      <c r="F829" s="1917"/>
      <c r="G829" s="1917"/>
      <c r="H829" s="1917"/>
      <c r="I829" s="1917"/>
      <c r="J829" s="1917"/>
      <c r="K829" s="1917"/>
      <c r="L829" s="1917"/>
      <c r="M829" s="1917"/>
      <c r="N829" s="1917"/>
      <c r="O829" s="1917"/>
      <c r="P829" s="1917"/>
      <c r="Q829" s="1917"/>
    </row>
    <row r="830" spans="1:17" ht="14.25" customHeight="1">
      <c r="A830" s="1916"/>
      <c r="B830" s="1916"/>
      <c r="C830" s="1917"/>
      <c r="D830" s="1917"/>
      <c r="E830" s="1917"/>
      <c r="F830" s="1917"/>
      <c r="G830" s="1917"/>
      <c r="H830" s="1917"/>
      <c r="I830" s="1917"/>
      <c r="J830" s="1917"/>
      <c r="K830" s="1917"/>
      <c r="L830" s="1917"/>
      <c r="M830" s="1917"/>
      <c r="N830" s="1917"/>
      <c r="O830" s="1917"/>
      <c r="P830" s="1917"/>
      <c r="Q830" s="1917"/>
    </row>
    <row r="831" spans="1:17" ht="14.25" customHeight="1">
      <c r="A831" s="1916"/>
      <c r="B831" s="1916"/>
      <c r="C831" s="1917"/>
      <c r="D831" s="1917"/>
      <c r="E831" s="1917"/>
      <c r="F831" s="1917"/>
      <c r="G831" s="1917"/>
      <c r="H831" s="1917"/>
      <c r="I831" s="1917"/>
      <c r="J831" s="1917"/>
      <c r="K831" s="1917"/>
      <c r="L831" s="1917"/>
      <c r="M831" s="1917"/>
      <c r="N831" s="1917"/>
      <c r="O831" s="1917"/>
      <c r="P831" s="1917"/>
      <c r="Q831" s="1917"/>
    </row>
    <row r="832" spans="1:17" ht="14.25" customHeight="1">
      <c r="A832" s="1916"/>
      <c r="B832" s="1916"/>
      <c r="C832" s="1917"/>
      <c r="D832" s="1917"/>
      <c r="E832" s="1917"/>
      <c r="F832" s="1917"/>
      <c r="G832" s="1917"/>
      <c r="H832" s="1917"/>
      <c r="I832" s="1917"/>
      <c r="J832" s="1917"/>
      <c r="K832" s="1917"/>
      <c r="L832" s="1917"/>
      <c r="M832" s="1917"/>
      <c r="N832" s="1917"/>
      <c r="O832" s="1917"/>
      <c r="P832" s="1917"/>
      <c r="Q832" s="1917"/>
    </row>
    <row r="833" spans="1:17" ht="14.25" customHeight="1">
      <c r="A833" s="1916"/>
      <c r="B833" s="1916"/>
      <c r="C833" s="1917"/>
      <c r="D833" s="1917"/>
      <c r="E833" s="1917"/>
      <c r="F833" s="1917"/>
      <c r="G833" s="1917"/>
      <c r="H833" s="1917"/>
      <c r="I833" s="1917"/>
      <c r="J833" s="1917"/>
      <c r="K833" s="1917"/>
      <c r="L833" s="1917"/>
      <c r="M833" s="1917"/>
      <c r="N833" s="1917"/>
      <c r="O833" s="1917"/>
      <c r="P833" s="1917"/>
      <c r="Q833" s="1917"/>
    </row>
    <row r="834" spans="1:17" ht="14.25" customHeight="1">
      <c r="A834" s="1916"/>
      <c r="B834" s="1916"/>
      <c r="C834" s="1917"/>
      <c r="D834" s="1917"/>
      <c r="E834" s="1917"/>
      <c r="F834" s="1917"/>
      <c r="G834" s="1917"/>
      <c r="H834" s="1917"/>
      <c r="I834" s="1917"/>
      <c r="J834" s="1917"/>
      <c r="K834" s="1917"/>
      <c r="L834" s="1917"/>
      <c r="M834" s="1917"/>
      <c r="N834" s="1917"/>
      <c r="O834" s="1917"/>
      <c r="P834" s="1917"/>
      <c r="Q834" s="1917"/>
    </row>
    <row r="835" spans="1:17" ht="14.25" customHeight="1">
      <c r="A835" s="1916"/>
      <c r="B835" s="1916"/>
      <c r="C835" s="1917"/>
      <c r="D835" s="1917"/>
      <c r="E835" s="1917"/>
      <c r="F835" s="1917"/>
      <c r="G835" s="1917"/>
      <c r="H835" s="1917"/>
      <c r="I835" s="1917"/>
      <c r="J835" s="1917"/>
      <c r="K835" s="1917"/>
      <c r="L835" s="1917"/>
      <c r="M835" s="1917"/>
      <c r="N835" s="1917"/>
      <c r="O835" s="1917"/>
      <c r="P835" s="1917"/>
      <c r="Q835" s="1917"/>
    </row>
    <row r="836" spans="1:17" ht="14.25" customHeight="1">
      <c r="A836" s="1916"/>
      <c r="B836" s="1916"/>
      <c r="C836" s="1917"/>
      <c r="D836" s="1917"/>
      <c r="E836" s="1917"/>
      <c r="F836" s="1917"/>
      <c r="G836" s="1917"/>
      <c r="H836" s="1917"/>
      <c r="I836" s="1917"/>
      <c r="J836" s="1917"/>
      <c r="K836" s="1917"/>
      <c r="L836" s="1917"/>
      <c r="M836" s="1917"/>
      <c r="N836" s="1917"/>
      <c r="O836" s="1917"/>
      <c r="P836" s="1917"/>
      <c r="Q836" s="1917"/>
    </row>
    <row r="837" spans="1:17" ht="14.25" customHeight="1">
      <c r="A837" s="1916"/>
      <c r="B837" s="1916"/>
      <c r="C837" s="1917"/>
      <c r="D837" s="1917"/>
      <c r="E837" s="1917"/>
      <c r="F837" s="1917"/>
      <c r="G837" s="1917"/>
      <c r="H837" s="1917"/>
      <c r="I837" s="1917"/>
      <c r="J837" s="1917"/>
      <c r="K837" s="1917"/>
      <c r="L837" s="1917"/>
      <c r="M837" s="1917"/>
      <c r="N837" s="1917"/>
      <c r="O837" s="1917"/>
      <c r="P837" s="1917"/>
      <c r="Q837" s="1917"/>
    </row>
    <row r="838" spans="1:17" ht="14.25" customHeight="1">
      <c r="A838" s="1916"/>
      <c r="B838" s="1916"/>
      <c r="C838" s="1917"/>
      <c r="D838" s="1917"/>
      <c r="E838" s="1917"/>
      <c r="F838" s="1917"/>
      <c r="G838" s="1917"/>
      <c r="H838" s="1917"/>
      <c r="I838" s="1917"/>
      <c r="J838" s="1917"/>
      <c r="K838" s="1917"/>
      <c r="L838" s="1917"/>
      <c r="M838" s="1917"/>
      <c r="N838" s="1917"/>
      <c r="O838" s="1917"/>
      <c r="P838" s="1917"/>
      <c r="Q838" s="1917"/>
    </row>
    <row r="839" spans="1:17" ht="14.25" customHeight="1">
      <c r="A839" s="1916"/>
      <c r="B839" s="1916"/>
      <c r="C839" s="1917"/>
      <c r="D839" s="1917"/>
      <c r="E839" s="1917"/>
      <c r="F839" s="1917"/>
      <c r="G839" s="1917"/>
      <c r="H839" s="1917"/>
      <c r="I839" s="1917"/>
      <c r="J839" s="1917"/>
      <c r="K839" s="1917"/>
      <c r="L839" s="1917"/>
      <c r="M839" s="1917"/>
      <c r="N839" s="1917"/>
      <c r="O839" s="1917"/>
      <c r="P839" s="1917"/>
      <c r="Q839" s="1917"/>
    </row>
    <row r="840" spans="1:17" ht="14.25" customHeight="1">
      <c r="A840" s="1916"/>
      <c r="B840" s="1916"/>
      <c r="C840" s="1917"/>
      <c r="D840" s="1917"/>
      <c r="E840" s="1917"/>
      <c r="F840" s="1917"/>
      <c r="G840" s="1917"/>
      <c r="H840" s="1917"/>
      <c r="I840" s="1917"/>
      <c r="J840" s="1917"/>
      <c r="K840" s="1917"/>
      <c r="L840" s="1917"/>
      <c r="M840" s="1917"/>
      <c r="N840" s="1917"/>
      <c r="O840" s="1917"/>
      <c r="P840" s="1917"/>
      <c r="Q840" s="1917"/>
    </row>
    <row r="841" spans="1:17" ht="14.25" customHeight="1">
      <c r="A841" s="1916"/>
      <c r="B841" s="1916"/>
      <c r="C841" s="1917"/>
      <c r="D841" s="1917"/>
      <c r="E841" s="1917"/>
      <c r="F841" s="1917"/>
      <c r="G841" s="1917"/>
      <c r="H841" s="1917"/>
      <c r="I841" s="1917"/>
      <c r="J841" s="1917"/>
      <c r="K841" s="1917"/>
      <c r="L841" s="1917"/>
      <c r="M841" s="1917"/>
      <c r="N841" s="1917"/>
      <c r="O841" s="1917"/>
      <c r="P841" s="1917"/>
      <c r="Q841" s="1917"/>
    </row>
    <row r="842" spans="1:17" ht="14.25" customHeight="1">
      <c r="A842" s="1916"/>
      <c r="B842" s="1916"/>
      <c r="C842" s="1917"/>
      <c r="D842" s="1917"/>
      <c r="E842" s="1917"/>
      <c r="F842" s="1917"/>
      <c r="G842" s="1917"/>
      <c r="H842" s="1917"/>
      <c r="I842" s="1917"/>
      <c r="J842" s="1917"/>
      <c r="K842" s="1917"/>
      <c r="L842" s="1917"/>
      <c r="M842" s="1917"/>
      <c r="N842" s="1917"/>
      <c r="O842" s="1917"/>
      <c r="P842" s="1917"/>
      <c r="Q842" s="1917"/>
    </row>
    <row r="843" spans="1:17" ht="14.25" customHeight="1">
      <c r="A843" s="1916"/>
      <c r="B843" s="1916"/>
      <c r="C843" s="1917"/>
      <c r="D843" s="1917"/>
      <c r="E843" s="1917"/>
      <c r="F843" s="1917"/>
      <c r="G843" s="1917"/>
      <c r="H843" s="1917"/>
      <c r="I843" s="1917"/>
      <c r="J843" s="1917"/>
      <c r="K843" s="1917"/>
      <c r="L843" s="1917"/>
      <c r="M843" s="1917"/>
      <c r="N843" s="1917"/>
      <c r="O843" s="1917"/>
      <c r="P843" s="1917"/>
      <c r="Q843" s="1917"/>
    </row>
    <row r="844" spans="1:17" ht="14.25" customHeight="1">
      <c r="A844" s="1916"/>
      <c r="B844" s="1916"/>
      <c r="C844" s="1917"/>
      <c r="D844" s="1917"/>
      <c r="E844" s="1917"/>
      <c r="F844" s="1917"/>
      <c r="G844" s="1917"/>
      <c r="H844" s="1917"/>
      <c r="I844" s="1917"/>
      <c r="J844" s="1917"/>
      <c r="K844" s="1917"/>
      <c r="L844" s="1917"/>
      <c r="M844" s="1917"/>
      <c r="N844" s="1917"/>
      <c r="O844" s="1917"/>
      <c r="P844" s="1917"/>
      <c r="Q844" s="1917"/>
    </row>
    <row r="845" spans="1:17" ht="14.25" customHeight="1">
      <c r="A845" s="1916"/>
      <c r="B845" s="1916"/>
      <c r="C845" s="1917"/>
      <c r="D845" s="1917"/>
      <c r="E845" s="1917"/>
      <c r="F845" s="1917"/>
      <c r="G845" s="1917"/>
      <c r="H845" s="1917"/>
      <c r="I845" s="1917"/>
      <c r="J845" s="1917"/>
      <c r="K845" s="1917"/>
      <c r="L845" s="1917"/>
      <c r="M845" s="1917"/>
      <c r="N845" s="1917"/>
      <c r="O845" s="1917"/>
      <c r="P845" s="1917"/>
      <c r="Q845" s="1917"/>
    </row>
    <row r="846" spans="1:17" ht="14.25" customHeight="1">
      <c r="A846" s="1916"/>
      <c r="B846" s="1916"/>
      <c r="C846" s="1917"/>
      <c r="D846" s="1917"/>
      <c r="E846" s="1917"/>
      <c r="F846" s="1917"/>
      <c r="G846" s="1917"/>
      <c r="H846" s="1917"/>
      <c r="I846" s="1917"/>
      <c r="J846" s="1917"/>
      <c r="K846" s="1917"/>
      <c r="L846" s="1917"/>
      <c r="M846" s="1917"/>
      <c r="N846" s="1917"/>
      <c r="O846" s="1917"/>
      <c r="P846" s="1917"/>
      <c r="Q846" s="1917"/>
    </row>
    <row r="847" spans="1:17" ht="14.25" customHeight="1">
      <c r="A847" s="1916"/>
      <c r="B847" s="1916"/>
      <c r="C847" s="1917"/>
      <c r="D847" s="1917"/>
      <c r="E847" s="1917"/>
      <c r="F847" s="1917"/>
      <c r="G847" s="1917"/>
      <c r="H847" s="1917"/>
      <c r="I847" s="1917"/>
      <c r="J847" s="1917"/>
      <c r="K847" s="1917"/>
      <c r="L847" s="1917"/>
      <c r="M847" s="1917"/>
      <c r="N847" s="1917"/>
      <c r="O847" s="1917"/>
      <c r="P847" s="1917"/>
      <c r="Q847" s="1917"/>
    </row>
    <row r="848" spans="1:17" ht="14.25" customHeight="1">
      <c r="A848" s="1916"/>
      <c r="B848" s="1916"/>
      <c r="C848" s="1917"/>
      <c r="D848" s="1917"/>
      <c r="E848" s="1917"/>
      <c r="F848" s="1917"/>
      <c r="G848" s="1917"/>
      <c r="H848" s="1917"/>
      <c r="I848" s="1917"/>
      <c r="J848" s="1917"/>
      <c r="K848" s="1917"/>
      <c r="L848" s="1917"/>
      <c r="M848" s="1917"/>
      <c r="N848" s="1917"/>
      <c r="O848" s="1917"/>
      <c r="P848" s="1917"/>
      <c r="Q848" s="1917"/>
    </row>
    <row r="849" spans="1:17" ht="14.25" customHeight="1">
      <c r="A849" s="1916"/>
      <c r="B849" s="1916"/>
      <c r="C849" s="1917"/>
      <c r="D849" s="1917"/>
      <c r="E849" s="1917"/>
      <c r="F849" s="1917"/>
      <c r="G849" s="1917"/>
      <c r="H849" s="1917"/>
      <c r="I849" s="1917"/>
      <c r="J849" s="1917"/>
      <c r="K849" s="1917"/>
      <c r="L849" s="1917"/>
      <c r="M849" s="1917"/>
      <c r="N849" s="1917"/>
      <c r="O849" s="1917"/>
      <c r="P849" s="1917"/>
      <c r="Q849" s="1917"/>
    </row>
    <row r="850" spans="1:17" ht="14.25" customHeight="1">
      <c r="A850" s="1916"/>
      <c r="B850" s="1916"/>
      <c r="C850" s="1917"/>
      <c r="D850" s="1917"/>
      <c r="E850" s="1917"/>
      <c r="F850" s="1917"/>
      <c r="G850" s="1917"/>
      <c r="H850" s="1917"/>
      <c r="I850" s="1917"/>
      <c r="J850" s="1917"/>
      <c r="K850" s="1917"/>
      <c r="L850" s="1917"/>
      <c r="M850" s="1917"/>
      <c r="N850" s="1917"/>
      <c r="O850" s="1917"/>
      <c r="P850" s="1917"/>
      <c r="Q850" s="1917"/>
    </row>
    <row r="851" spans="1:17" ht="14.25" customHeight="1">
      <c r="A851" s="1916"/>
      <c r="B851" s="1916"/>
      <c r="C851" s="1917"/>
      <c r="D851" s="1917"/>
      <c r="E851" s="1917"/>
      <c r="F851" s="1917"/>
      <c r="G851" s="1917"/>
      <c r="H851" s="1917"/>
      <c r="I851" s="1917"/>
      <c r="J851" s="1917"/>
      <c r="K851" s="1917"/>
      <c r="L851" s="1917"/>
      <c r="M851" s="1917"/>
      <c r="N851" s="1917"/>
      <c r="O851" s="1917"/>
      <c r="P851" s="1917"/>
      <c r="Q851" s="1917"/>
    </row>
    <row r="852" spans="1:17" ht="14.25" customHeight="1">
      <c r="A852" s="1916"/>
      <c r="B852" s="1916"/>
      <c r="C852" s="1917"/>
      <c r="D852" s="1917"/>
      <c r="E852" s="1917"/>
      <c r="F852" s="1917"/>
      <c r="G852" s="1917"/>
      <c r="H852" s="1917"/>
      <c r="I852" s="1917"/>
      <c r="J852" s="1917"/>
      <c r="K852" s="1917"/>
      <c r="L852" s="1917"/>
      <c r="M852" s="1917"/>
      <c r="N852" s="1917"/>
      <c r="O852" s="1917"/>
      <c r="P852" s="1917"/>
      <c r="Q852" s="1917"/>
    </row>
    <row r="853" spans="1:17" ht="14.25" customHeight="1">
      <c r="A853" s="1916"/>
      <c r="B853" s="1916"/>
      <c r="C853" s="1917"/>
      <c r="D853" s="1917"/>
      <c r="E853" s="1917"/>
      <c r="F853" s="1917"/>
      <c r="G853" s="1917"/>
      <c r="H853" s="1917"/>
      <c r="I853" s="1917"/>
      <c r="J853" s="1917"/>
      <c r="K853" s="1917"/>
      <c r="L853" s="1917"/>
      <c r="M853" s="1917"/>
      <c r="N853" s="1917"/>
      <c r="O853" s="1917"/>
      <c r="P853" s="1917"/>
      <c r="Q853" s="1917"/>
    </row>
    <row r="854" spans="1:17" ht="14.25" customHeight="1">
      <c r="A854" s="1916"/>
      <c r="B854" s="1916"/>
      <c r="C854" s="1917"/>
      <c r="D854" s="1917"/>
      <c r="E854" s="1917"/>
      <c r="F854" s="1917"/>
      <c r="G854" s="1917"/>
      <c r="H854" s="1917"/>
      <c r="I854" s="1917"/>
      <c r="J854" s="1917"/>
      <c r="K854" s="1917"/>
      <c r="L854" s="1917"/>
      <c r="M854" s="1917"/>
      <c r="N854" s="1917"/>
      <c r="O854" s="1917"/>
      <c r="P854" s="1917"/>
      <c r="Q854" s="1917"/>
    </row>
    <row r="855" spans="1:17" ht="14.25" customHeight="1">
      <c r="A855" s="1916"/>
      <c r="B855" s="1916"/>
      <c r="C855" s="1917"/>
      <c r="D855" s="1917"/>
      <c r="E855" s="1917"/>
      <c r="F855" s="1917"/>
      <c r="G855" s="1917"/>
      <c r="H855" s="1917"/>
      <c r="I855" s="1917"/>
      <c r="J855" s="1917"/>
      <c r="K855" s="1917"/>
      <c r="L855" s="1917"/>
      <c r="M855" s="1917"/>
      <c r="N855" s="1917"/>
      <c r="O855" s="1917"/>
      <c r="P855" s="1917"/>
      <c r="Q855" s="1917"/>
    </row>
    <row r="856" spans="1:17" ht="14.25" customHeight="1">
      <c r="A856" s="1916"/>
      <c r="B856" s="1916"/>
      <c r="C856" s="1917"/>
      <c r="D856" s="1917"/>
      <c r="E856" s="1917"/>
      <c r="F856" s="1917"/>
      <c r="G856" s="1917"/>
      <c r="H856" s="1917"/>
      <c r="I856" s="1917"/>
      <c r="J856" s="1917"/>
      <c r="K856" s="1917"/>
      <c r="L856" s="1917"/>
      <c r="M856" s="1917"/>
      <c r="N856" s="1917"/>
      <c r="O856" s="1917"/>
      <c r="P856" s="1917"/>
      <c r="Q856" s="1917"/>
    </row>
    <row r="857" spans="1:17" ht="14.25" customHeight="1">
      <c r="A857" s="1916"/>
      <c r="B857" s="1916"/>
      <c r="C857" s="1917"/>
      <c r="D857" s="1917"/>
      <c r="E857" s="1917"/>
      <c r="F857" s="1917"/>
      <c r="G857" s="1917"/>
      <c r="H857" s="1917"/>
      <c r="I857" s="1917"/>
      <c r="J857" s="1917"/>
      <c r="K857" s="1917"/>
      <c r="L857" s="1917"/>
      <c r="M857" s="1917"/>
      <c r="N857" s="1917"/>
      <c r="O857" s="1917"/>
      <c r="P857" s="1917"/>
      <c r="Q857" s="1917"/>
    </row>
    <row r="858" spans="1:17" ht="14.25" customHeight="1">
      <c r="A858" s="1916"/>
      <c r="B858" s="1916"/>
      <c r="C858" s="1917"/>
      <c r="D858" s="1917"/>
      <c r="E858" s="1917"/>
      <c r="F858" s="1917"/>
      <c r="G858" s="1917"/>
      <c r="H858" s="1917"/>
      <c r="I858" s="1917"/>
      <c r="J858" s="1917"/>
      <c r="K858" s="1917"/>
      <c r="L858" s="1917"/>
      <c r="M858" s="1917"/>
      <c r="N858" s="1917"/>
      <c r="O858" s="1917"/>
      <c r="P858" s="1917"/>
      <c r="Q858" s="1917"/>
    </row>
    <row r="859" spans="1:17" ht="14.25" customHeight="1">
      <c r="A859" s="1916"/>
      <c r="B859" s="1916"/>
      <c r="C859" s="1917"/>
      <c r="D859" s="1917"/>
      <c r="E859" s="1917"/>
      <c r="F859" s="1917"/>
      <c r="G859" s="1917"/>
      <c r="H859" s="1917"/>
      <c r="I859" s="1917"/>
      <c r="J859" s="1917"/>
      <c r="K859" s="1917"/>
      <c r="L859" s="1917"/>
      <c r="M859" s="1917"/>
      <c r="N859" s="1917"/>
      <c r="O859" s="1917"/>
      <c r="P859" s="1917"/>
      <c r="Q859" s="1917"/>
    </row>
    <row r="860" spans="1:17" ht="14.25" customHeight="1">
      <c r="A860" s="1916"/>
      <c r="B860" s="1916"/>
      <c r="C860" s="1917"/>
      <c r="D860" s="1917"/>
      <c r="E860" s="1917"/>
      <c r="F860" s="1917"/>
      <c r="G860" s="1917"/>
      <c r="H860" s="1917"/>
      <c r="I860" s="1917"/>
      <c r="J860" s="1917"/>
      <c r="K860" s="1917"/>
      <c r="L860" s="1917"/>
      <c r="M860" s="1917"/>
      <c r="N860" s="1917"/>
      <c r="O860" s="1917"/>
      <c r="P860" s="1917"/>
      <c r="Q860" s="1917"/>
    </row>
    <row r="861" spans="1:17" ht="14.25" customHeight="1">
      <c r="A861" s="1916"/>
      <c r="B861" s="1916"/>
      <c r="C861" s="1917"/>
      <c r="D861" s="1917"/>
      <c r="E861" s="1917"/>
      <c r="F861" s="1917"/>
      <c r="G861" s="1917"/>
      <c r="H861" s="1917"/>
      <c r="I861" s="1917"/>
      <c r="J861" s="1917"/>
      <c r="K861" s="1917"/>
      <c r="L861" s="1917"/>
      <c r="M861" s="1917"/>
      <c r="N861" s="1917"/>
      <c r="O861" s="1917"/>
      <c r="P861" s="1917"/>
      <c r="Q861" s="1917"/>
    </row>
    <row r="862" spans="1:17" ht="14.25" customHeight="1">
      <c r="A862" s="1916"/>
      <c r="B862" s="1916"/>
      <c r="C862" s="1917"/>
      <c r="D862" s="1917"/>
      <c r="E862" s="1917"/>
      <c r="F862" s="1917"/>
      <c r="G862" s="1917"/>
      <c r="H862" s="1917"/>
      <c r="I862" s="1917"/>
      <c r="J862" s="1917"/>
      <c r="K862" s="1917"/>
      <c r="L862" s="1917"/>
      <c r="M862" s="1917"/>
      <c r="N862" s="1917"/>
      <c r="O862" s="1917"/>
      <c r="P862" s="1917"/>
      <c r="Q862" s="1917"/>
    </row>
    <row r="863" spans="1:17" ht="14.25" customHeight="1">
      <c r="A863" s="1916"/>
      <c r="B863" s="1916"/>
      <c r="C863" s="1917"/>
      <c r="D863" s="1917"/>
      <c r="E863" s="1917"/>
      <c r="F863" s="1917"/>
      <c r="G863" s="1917"/>
      <c r="H863" s="1917"/>
      <c r="I863" s="1917"/>
      <c r="J863" s="1917"/>
      <c r="K863" s="1917"/>
      <c r="L863" s="1917"/>
      <c r="M863" s="1917"/>
      <c r="N863" s="1917"/>
      <c r="O863" s="1917"/>
      <c r="P863" s="1917"/>
      <c r="Q863" s="1917"/>
    </row>
    <row r="864" spans="1:17" ht="14.25" customHeight="1">
      <c r="A864" s="1916"/>
      <c r="B864" s="1916"/>
      <c r="C864" s="1917"/>
      <c r="D864" s="1917"/>
      <c r="E864" s="1917"/>
      <c r="F864" s="1917"/>
      <c r="G864" s="1917"/>
      <c r="H864" s="1917"/>
      <c r="I864" s="1917"/>
      <c r="J864" s="1917"/>
      <c r="K864" s="1917"/>
      <c r="L864" s="1917"/>
      <c r="M864" s="1917"/>
      <c r="N864" s="1917"/>
      <c r="O864" s="1917"/>
      <c r="P864" s="1917"/>
      <c r="Q864" s="1917"/>
    </row>
    <row r="865" spans="1:17" ht="14.25" customHeight="1">
      <c r="A865" s="1916"/>
      <c r="B865" s="1916"/>
      <c r="C865" s="1917"/>
      <c r="D865" s="1917"/>
      <c r="E865" s="1917"/>
      <c r="F865" s="1917"/>
      <c r="G865" s="1917"/>
      <c r="H865" s="1917"/>
      <c r="I865" s="1917"/>
      <c r="J865" s="1917"/>
      <c r="K865" s="1917"/>
      <c r="L865" s="1917"/>
      <c r="M865" s="1917"/>
      <c r="N865" s="1917"/>
      <c r="O865" s="1917"/>
      <c r="P865" s="1917"/>
      <c r="Q865" s="1917"/>
    </row>
    <row r="866" spans="1:17" ht="14.25" customHeight="1">
      <c r="A866" s="1916"/>
      <c r="B866" s="1916"/>
      <c r="C866" s="1917"/>
      <c r="D866" s="1917"/>
      <c r="E866" s="1917"/>
      <c r="F866" s="1917"/>
      <c r="G866" s="1917"/>
      <c r="H866" s="1917"/>
      <c r="I866" s="1917"/>
      <c r="J866" s="1917"/>
      <c r="K866" s="1917"/>
      <c r="L866" s="1917"/>
      <c r="M866" s="1917"/>
      <c r="N866" s="1917"/>
      <c r="O866" s="1917"/>
      <c r="P866" s="1917"/>
      <c r="Q866" s="1917"/>
    </row>
    <row r="867" spans="1:17" ht="14.25" customHeight="1">
      <c r="A867" s="1916"/>
      <c r="B867" s="1916"/>
      <c r="C867" s="1917"/>
      <c r="D867" s="1917"/>
      <c r="E867" s="1917"/>
      <c r="F867" s="1917"/>
      <c r="G867" s="1917"/>
      <c r="H867" s="1917"/>
      <c r="I867" s="1917"/>
      <c r="J867" s="1917"/>
      <c r="K867" s="1917"/>
      <c r="L867" s="1917"/>
      <c r="M867" s="1917"/>
      <c r="N867" s="1917"/>
      <c r="O867" s="1917"/>
      <c r="P867" s="1917"/>
      <c r="Q867" s="1917"/>
    </row>
    <row r="868" spans="1:17" ht="14.25" customHeight="1">
      <c r="A868" s="1916"/>
      <c r="B868" s="1916"/>
      <c r="C868" s="1917"/>
      <c r="D868" s="1917"/>
      <c r="E868" s="1917"/>
      <c r="F868" s="1917"/>
      <c r="G868" s="1917"/>
      <c r="H868" s="1917"/>
      <c r="I868" s="1917"/>
      <c r="J868" s="1917"/>
      <c r="K868" s="1917"/>
      <c r="L868" s="1917"/>
      <c r="M868" s="1917"/>
      <c r="N868" s="1917"/>
      <c r="O868" s="1917"/>
      <c r="P868" s="1917"/>
      <c r="Q868" s="1917"/>
    </row>
    <row r="869" spans="1:17" ht="14.25" customHeight="1">
      <c r="A869" s="1916"/>
      <c r="B869" s="1916"/>
      <c r="C869" s="1917"/>
      <c r="D869" s="1917"/>
      <c r="E869" s="1917"/>
      <c r="F869" s="1917"/>
      <c r="G869" s="1917"/>
      <c r="H869" s="1917"/>
      <c r="I869" s="1917"/>
      <c r="J869" s="1917"/>
      <c r="K869" s="1917"/>
      <c r="L869" s="1917"/>
      <c r="M869" s="1917"/>
      <c r="N869" s="1917"/>
      <c r="O869" s="1917"/>
      <c r="P869" s="1917"/>
      <c r="Q869" s="1917"/>
    </row>
    <row r="870" spans="1:17" ht="14.25" customHeight="1">
      <c r="A870" s="1916"/>
      <c r="B870" s="1916"/>
      <c r="C870" s="1917"/>
      <c r="D870" s="1917"/>
      <c r="E870" s="1917"/>
      <c r="F870" s="1917"/>
      <c r="G870" s="1917"/>
      <c r="H870" s="1917"/>
      <c r="I870" s="1917"/>
      <c r="J870" s="1917"/>
      <c r="K870" s="1917"/>
      <c r="L870" s="1917"/>
      <c r="M870" s="1917"/>
      <c r="N870" s="1917"/>
      <c r="O870" s="1917"/>
      <c r="P870" s="1917"/>
      <c r="Q870" s="1917"/>
    </row>
    <row r="871" spans="1:17" ht="14.25" customHeight="1">
      <c r="A871" s="1916"/>
      <c r="B871" s="1916"/>
      <c r="C871" s="1917"/>
      <c r="D871" s="1917"/>
      <c r="E871" s="1917"/>
      <c r="F871" s="1917"/>
      <c r="G871" s="1917"/>
      <c r="H871" s="1917"/>
      <c r="I871" s="1917"/>
      <c r="J871" s="1917"/>
      <c r="K871" s="1917"/>
      <c r="L871" s="1917"/>
      <c r="M871" s="1917"/>
      <c r="N871" s="1917"/>
      <c r="O871" s="1917"/>
      <c r="P871" s="1917"/>
      <c r="Q871" s="1917"/>
    </row>
    <row r="872" spans="1:17" ht="14.25" customHeight="1">
      <c r="A872" s="1916"/>
      <c r="B872" s="1916"/>
      <c r="C872" s="1917"/>
      <c r="D872" s="1917"/>
      <c r="E872" s="1917"/>
      <c r="F872" s="1917"/>
      <c r="G872" s="1917"/>
      <c r="H872" s="1917"/>
      <c r="I872" s="1917"/>
      <c r="J872" s="1917"/>
      <c r="K872" s="1917"/>
      <c r="L872" s="1917"/>
      <c r="M872" s="1917"/>
      <c r="N872" s="1917"/>
      <c r="O872" s="1917"/>
      <c r="P872" s="1917"/>
      <c r="Q872" s="1917"/>
    </row>
    <row r="873" spans="1:17" ht="14.25" customHeight="1">
      <c r="A873" s="1916"/>
      <c r="B873" s="1916"/>
      <c r="C873" s="1917"/>
      <c r="D873" s="1917"/>
      <c r="E873" s="1917"/>
      <c r="F873" s="1917"/>
      <c r="G873" s="1917"/>
      <c r="H873" s="1917"/>
      <c r="I873" s="1917"/>
      <c r="J873" s="1917"/>
      <c r="K873" s="1917"/>
      <c r="L873" s="1917"/>
      <c r="M873" s="1917"/>
      <c r="N873" s="1917"/>
      <c r="O873" s="1917"/>
      <c r="P873" s="1917"/>
      <c r="Q873" s="1917"/>
    </row>
    <row r="874" spans="1:17" ht="14.25" customHeight="1">
      <c r="A874" s="1916"/>
      <c r="B874" s="1916"/>
      <c r="C874" s="1917"/>
      <c r="D874" s="1917"/>
      <c r="E874" s="1917"/>
      <c r="F874" s="1917"/>
      <c r="G874" s="1917"/>
      <c r="H874" s="1917"/>
      <c r="I874" s="1917"/>
      <c r="J874" s="1917"/>
      <c r="K874" s="1917"/>
      <c r="L874" s="1917"/>
      <c r="M874" s="1917"/>
      <c r="N874" s="1917"/>
      <c r="O874" s="1917"/>
      <c r="P874" s="1917"/>
      <c r="Q874" s="1917"/>
    </row>
    <row r="875" spans="1:17" ht="14.25" customHeight="1">
      <c r="A875" s="1916"/>
      <c r="B875" s="1916"/>
      <c r="C875" s="1917"/>
      <c r="D875" s="1917"/>
      <c r="E875" s="1917"/>
      <c r="F875" s="1917"/>
      <c r="G875" s="1917"/>
      <c r="H875" s="1917"/>
      <c r="I875" s="1917"/>
      <c r="J875" s="1917"/>
      <c r="K875" s="1917"/>
      <c r="L875" s="1917"/>
      <c r="M875" s="1917"/>
      <c r="N875" s="1917"/>
      <c r="O875" s="1917"/>
      <c r="P875" s="1917"/>
      <c r="Q875" s="1917"/>
    </row>
    <row r="876" spans="1:17" ht="14.25" customHeight="1">
      <c r="A876" s="1916"/>
      <c r="B876" s="1916"/>
      <c r="C876" s="1917"/>
      <c r="D876" s="1917"/>
      <c r="E876" s="1917"/>
      <c r="F876" s="1917"/>
      <c r="G876" s="1917"/>
      <c r="H876" s="1917"/>
      <c r="I876" s="1917"/>
      <c r="J876" s="1917"/>
      <c r="K876" s="1917"/>
      <c r="L876" s="1917"/>
      <c r="M876" s="1917"/>
      <c r="N876" s="1917"/>
      <c r="O876" s="1917"/>
      <c r="P876" s="1917"/>
      <c r="Q876" s="1917"/>
    </row>
    <row r="877" spans="1:17" ht="14.25" customHeight="1">
      <c r="A877" s="1916"/>
      <c r="B877" s="1916"/>
      <c r="C877" s="1917"/>
      <c r="D877" s="1917"/>
      <c r="E877" s="1917"/>
      <c r="F877" s="1917"/>
      <c r="G877" s="1917"/>
      <c r="H877" s="1917"/>
      <c r="I877" s="1917"/>
      <c r="J877" s="1917"/>
      <c r="K877" s="1917"/>
      <c r="L877" s="1917"/>
      <c r="M877" s="1917"/>
      <c r="N877" s="1917"/>
      <c r="O877" s="1917"/>
      <c r="P877" s="1917"/>
      <c r="Q877" s="1917"/>
    </row>
    <row r="878" spans="1:17" ht="14.25" customHeight="1">
      <c r="A878" s="1916"/>
      <c r="B878" s="1916"/>
      <c r="C878" s="1917"/>
      <c r="D878" s="1917"/>
      <c r="E878" s="1917"/>
      <c r="F878" s="1917"/>
      <c r="G878" s="1917"/>
      <c r="H878" s="1917"/>
      <c r="I878" s="1917"/>
      <c r="J878" s="1917"/>
      <c r="K878" s="1917"/>
      <c r="L878" s="1917"/>
      <c r="M878" s="1917"/>
      <c r="N878" s="1917"/>
      <c r="O878" s="1917"/>
      <c r="P878" s="1917"/>
      <c r="Q878" s="1917"/>
    </row>
    <row r="879" spans="1:17" ht="14.25" customHeight="1">
      <c r="A879" s="1916"/>
      <c r="B879" s="1916"/>
      <c r="C879" s="1917"/>
      <c r="D879" s="1917"/>
      <c r="E879" s="1917"/>
      <c r="F879" s="1917"/>
      <c r="G879" s="1917"/>
      <c r="H879" s="1917"/>
      <c r="I879" s="1917"/>
      <c r="J879" s="1917"/>
      <c r="K879" s="1917"/>
      <c r="L879" s="1917"/>
      <c r="M879" s="1917"/>
      <c r="N879" s="1917"/>
      <c r="O879" s="1917"/>
      <c r="P879" s="1917"/>
      <c r="Q879" s="1917"/>
    </row>
    <row r="880" spans="1:17" ht="14.25" customHeight="1">
      <c r="A880" s="1916"/>
      <c r="B880" s="1916"/>
      <c r="C880" s="1917"/>
      <c r="D880" s="1917"/>
      <c r="E880" s="1917"/>
      <c r="F880" s="1917"/>
      <c r="G880" s="1917"/>
      <c r="H880" s="1917"/>
      <c r="I880" s="1917"/>
      <c r="J880" s="1917"/>
      <c r="K880" s="1917"/>
      <c r="L880" s="1917"/>
      <c r="M880" s="1917"/>
      <c r="N880" s="1917"/>
      <c r="O880" s="1917"/>
      <c r="P880" s="1917"/>
      <c r="Q880" s="1917"/>
    </row>
    <row r="881" spans="1:17" ht="14.25" customHeight="1">
      <c r="A881" s="1916"/>
      <c r="B881" s="1916"/>
      <c r="C881" s="1917"/>
      <c r="D881" s="1917"/>
      <c r="E881" s="1917"/>
      <c r="F881" s="1917"/>
      <c r="G881" s="1917"/>
      <c r="H881" s="1917"/>
      <c r="I881" s="1917"/>
      <c r="J881" s="1917"/>
      <c r="K881" s="1917"/>
      <c r="L881" s="1917"/>
      <c r="M881" s="1917"/>
      <c r="N881" s="1917"/>
      <c r="O881" s="1917"/>
      <c r="P881" s="1917"/>
      <c r="Q881" s="1917"/>
    </row>
    <row r="882" spans="1:17" ht="14.25" customHeight="1">
      <c r="A882" s="1916"/>
      <c r="B882" s="1916"/>
      <c r="C882" s="1917"/>
      <c r="D882" s="1917"/>
      <c r="E882" s="1917"/>
      <c r="F882" s="1917"/>
      <c r="G882" s="1917"/>
      <c r="H882" s="1917"/>
      <c r="I882" s="1917"/>
      <c r="J882" s="1917"/>
      <c r="K882" s="1917"/>
      <c r="L882" s="1917"/>
      <c r="M882" s="1917"/>
      <c r="N882" s="1917"/>
      <c r="O882" s="1917"/>
      <c r="P882" s="1917"/>
      <c r="Q882" s="1917"/>
    </row>
    <row r="883" spans="1:17" ht="14.25" customHeight="1">
      <c r="A883" s="1916"/>
      <c r="B883" s="1916"/>
      <c r="C883" s="1917"/>
      <c r="D883" s="1917"/>
      <c r="E883" s="1917"/>
      <c r="F883" s="1917"/>
      <c r="G883" s="1917"/>
      <c r="H883" s="1917"/>
      <c r="I883" s="1917"/>
      <c r="J883" s="1917"/>
      <c r="K883" s="1917"/>
      <c r="L883" s="1917"/>
      <c r="M883" s="1917"/>
      <c r="N883" s="1917"/>
      <c r="O883" s="1917"/>
      <c r="P883" s="1917"/>
      <c r="Q883" s="1917"/>
    </row>
    <row r="884" spans="1:17" ht="14.25" customHeight="1">
      <c r="A884" s="1916"/>
      <c r="B884" s="1916"/>
      <c r="C884" s="1917"/>
      <c r="D884" s="1917"/>
      <c r="E884" s="1917"/>
      <c r="F884" s="1917"/>
      <c r="G884" s="1917"/>
      <c r="H884" s="1917"/>
      <c r="I884" s="1917"/>
      <c r="J884" s="1917"/>
      <c r="K884" s="1917"/>
      <c r="L884" s="1917"/>
      <c r="M884" s="1917"/>
      <c r="N884" s="1917"/>
      <c r="O884" s="1917"/>
      <c r="P884" s="1917"/>
      <c r="Q884" s="1917"/>
    </row>
    <row r="885" spans="1:17" ht="14.25" customHeight="1">
      <c r="A885" s="1916"/>
      <c r="B885" s="1916"/>
      <c r="C885" s="1917"/>
      <c r="D885" s="1917"/>
      <c r="E885" s="1917"/>
      <c r="F885" s="1917"/>
      <c r="G885" s="1917"/>
      <c r="H885" s="1917"/>
      <c r="I885" s="1917"/>
      <c r="J885" s="1917"/>
      <c r="K885" s="1917"/>
      <c r="L885" s="1917"/>
      <c r="M885" s="1917"/>
      <c r="N885" s="1917"/>
      <c r="O885" s="1917"/>
      <c r="P885" s="1917"/>
      <c r="Q885" s="1917"/>
    </row>
    <row r="886" spans="1:17" ht="14.25" customHeight="1">
      <c r="A886" s="1916"/>
      <c r="B886" s="1916"/>
      <c r="C886" s="1917"/>
      <c r="D886" s="1917"/>
      <c r="E886" s="1917"/>
      <c r="F886" s="1917"/>
      <c r="G886" s="1917"/>
      <c r="H886" s="1917"/>
      <c r="I886" s="1917"/>
      <c r="J886" s="1917"/>
      <c r="K886" s="1917"/>
      <c r="L886" s="1917"/>
      <c r="M886" s="1917"/>
      <c r="N886" s="1917"/>
      <c r="O886" s="1917"/>
      <c r="P886" s="1917"/>
      <c r="Q886" s="1917"/>
    </row>
    <row r="887" spans="1:17" ht="14.25" customHeight="1">
      <c r="A887" s="1916"/>
      <c r="B887" s="1916"/>
      <c r="C887" s="1917"/>
      <c r="D887" s="1917"/>
      <c r="E887" s="1917"/>
      <c r="F887" s="1917"/>
      <c r="G887" s="1917"/>
      <c r="H887" s="1917"/>
      <c r="I887" s="1917"/>
      <c r="J887" s="1917"/>
      <c r="K887" s="1917"/>
      <c r="L887" s="1917"/>
      <c r="M887" s="1917"/>
      <c r="N887" s="1917"/>
      <c r="O887" s="1917"/>
      <c r="P887" s="1917"/>
      <c r="Q887" s="1917"/>
    </row>
    <row r="888" spans="1:17" ht="14.25" customHeight="1">
      <c r="A888" s="1916"/>
      <c r="B888" s="1916"/>
      <c r="C888" s="1917"/>
      <c r="D888" s="1917"/>
      <c r="E888" s="1917"/>
      <c r="F888" s="1917"/>
      <c r="G888" s="1917"/>
      <c r="H888" s="1917"/>
      <c r="I888" s="1917"/>
      <c r="J888" s="1917"/>
      <c r="K888" s="1917"/>
      <c r="L888" s="1917"/>
      <c r="M888" s="1917"/>
      <c r="N888" s="1917"/>
      <c r="O888" s="1917"/>
      <c r="P888" s="1917"/>
      <c r="Q888" s="1917"/>
    </row>
    <row r="889" spans="1:17" ht="14.25" customHeight="1">
      <c r="A889" s="1916"/>
      <c r="B889" s="1916"/>
      <c r="C889" s="1917"/>
      <c r="D889" s="1917"/>
      <c r="E889" s="1917"/>
      <c r="F889" s="1917"/>
      <c r="G889" s="1917"/>
      <c r="H889" s="1917"/>
      <c r="I889" s="1917"/>
      <c r="J889" s="1917"/>
      <c r="K889" s="1917"/>
      <c r="L889" s="1917"/>
      <c r="M889" s="1917"/>
      <c r="N889" s="1917"/>
      <c r="O889" s="1917"/>
      <c r="P889" s="1917"/>
      <c r="Q889" s="1917"/>
    </row>
    <row r="890" spans="1:17" ht="14.25" customHeight="1">
      <c r="A890" s="1916"/>
      <c r="B890" s="1916"/>
      <c r="C890" s="1917"/>
      <c r="D890" s="1917"/>
      <c r="E890" s="1917"/>
      <c r="F890" s="1917"/>
      <c r="G890" s="1917"/>
      <c r="H890" s="1917"/>
      <c r="I890" s="1917"/>
      <c r="J890" s="1917"/>
      <c r="K890" s="1917"/>
      <c r="L890" s="1917"/>
      <c r="M890" s="1917"/>
      <c r="N890" s="1917"/>
      <c r="O890" s="1917"/>
      <c r="P890" s="1917"/>
      <c r="Q890" s="1917"/>
    </row>
    <row r="891" spans="1:17" ht="14.25" customHeight="1">
      <c r="A891" s="1916"/>
      <c r="B891" s="1916"/>
      <c r="C891" s="1917"/>
      <c r="D891" s="1917"/>
      <c r="E891" s="1917"/>
      <c r="F891" s="1917"/>
      <c r="G891" s="1917"/>
      <c r="H891" s="1917"/>
      <c r="I891" s="1917"/>
      <c r="J891" s="1917"/>
      <c r="K891" s="1917"/>
      <c r="L891" s="1917"/>
      <c r="M891" s="1917"/>
      <c r="N891" s="1917"/>
      <c r="O891" s="1917"/>
      <c r="P891" s="1917"/>
      <c r="Q891" s="1917"/>
    </row>
    <row r="892" spans="1:17" ht="14.25" customHeight="1">
      <c r="A892" s="1916"/>
      <c r="B892" s="1916"/>
      <c r="C892" s="1917"/>
      <c r="D892" s="1917"/>
      <c r="E892" s="1917"/>
      <c r="F892" s="1917"/>
      <c r="G892" s="1917"/>
      <c r="H892" s="1917"/>
      <c r="I892" s="1917"/>
      <c r="J892" s="1917"/>
      <c r="K892" s="1917"/>
      <c r="L892" s="1917"/>
      <c r="M892" s="1917"/>
      <c r="N892" s="1917"/>
      <c r="O892" s="1917"/>
      <c r="P892" s="1917"/>
      <c r="Q892" s="1917"/>
    </row>
    <row r="893" spans="1:17" ht="14.25" customHeight="1">
      <c r="A893" s="1916"/>
      <c r="B893" s="1916"/>
      <c r="C893" s="1917"/>
      <c r="D893" s="1917"/>
      <c r="E893" s="1917"/>
      <c r="F893" s="1917"/>
      <c r="G893" s="1917"/>
      <c r="H893" s="1917"/>
      <c r="I893" s="1917"/>
      <c r="J893" s="1917"/>
      <c r="K893" s="1917"/>
      <c r="L893" s="1917"/>
      <c r="M893" s="1917"/>
      <c r="N893" s="1917"/>
      <c r="O893" s="1917"/>
      <c r="P893" s="1917"/>
      <c r="Q893" s="1917"/>
    </row>
    <row r="894" spans="1:17" ht="14.25" customHeight="1">
      <c r="A894" s="1916"/>
      <c r="B894" s="1916"/>
      <c r="C894" s="1917"/>
      <c r="D894" s="1917"/>
      <c r="E894" s="1917"/>
      <c r="F894" s="1917"/>
      <c r="G894" s="1917"/>
      <c r="H894" s="1917"/>
      <c r="I894" s="1917"/>
      <c r="J894" s="1917"/>
      <c r="K894" s="1917"/>
      <c r="L894" s="1917"/>
      <c r="M894" s="1917"/>
      <c r="N894" s="1917"/>
      <c r="O894" s="1917"/>
      <c r="P894" s="1917"/>
      <c r="Q894" s="1917"/>
    </row>
    <row r="895" spans="1:17" ht="14.25" customHeight="1">
      <c r="A895" s="1916"/>
      <c r="B895" s="1916"/>
      <c r="C895" s="1917"/>
      <c r="D895" s="1917"/>
      <c r="E895" s="1917"/>
      <c r="F895" s="1917"/>
      <c r="G895" s="1917"/>
      <c r="H895" s="1917"/>
      <c r="I895" s="1917"/>
      <c r="J895" s="1917"/>
      <c r="K895" s="1917"/>
      <c r="L895" s="1917"/>
      <c r="M895" s="1917"/>
      <c r="N895" s="1917"/>
      <c r="O895" s="1917"/>
      <c r="P895" s="1917"/>
      <c r="Q895" s="1917"/>
    </row>
    <row r="896" spans="1:17" ht="14.25" customHeight="1">
      <c r="A896" s="1916"/>
      <c r="B896" s="1916"/>
      <c r="C896" s="1917"/>
      <c r="D896" s="1917"/>
      <c r="E896" s="1917"/>
      <c r="F896" s="1917"/>
      <c r="G896" s="1917"/>
      <c r="H896" s="1917"/>
      <c r="I896" s="1917"/>
      <c r="J896" s="1917"/>
      <c r="K896" s="1917"/>
      <c r="L896" s="1917"/>
      <c r="M896" s="1917"/>
      <c r="N896" s="1917"/>
      <c r="O896" s="1917"/>
      <c r="P896" s="1917"/>
      <c r="Q896" s="1917"/>
    </row>
    <row r="897" spans="1:17" ht="14.25" customHeight="1">
      <c r="A897" s="1916"/>
      <c r="B897" s="1916"/>
      <c r="C897" s="1917"/>
      <c r="D897" s="1917"/>
      <c r="E897" s="1917"/>
      <c r="F897" s="1917"/>
      <c r="G897" s="1917"/>
      <c r="H897" s="1917"/>
      <c r="I897" s="1917"/>
      <c r="J897" s="1917"/>
      <c r="K897" s="1917"/>
      <c r="L897" s="1917"/>
      <c r="M897" s="1917"/>
      <c r="N897" s="1917"/>
      <c r="O897" s="1917"/>
      <c r="P897" s="1917"/>
      <c r="Q897" s="1917"/>
    </row>
    <row r="898" spans="1:17" ht="14.25" customHeight="1">
      <c r="A898" s="1916"/>
      <c r="B898" s="1916"/>
      <c r="C898" s="1917"/>
      <c r="D898" s="1917"/>
      <c r="E898" s="1917"/>
      <c r="F898" s="1917"/>
      <c r="G898" s="1917"/>
      <c r="H898" s="1917"/>
      <c r="I898" s="1917"/>
      <c r="J898" s="1917"/>
      <c r="K898" s="1917"/>
      <c r="L898" s="1917"/>
      <c r="M898" s="1917"/>
      <c r="N898" s="1917"/>
      <c r="O898" s="1917"/>
      <c r="P898" s="1917"/>
      <c r="Q898" s="1917"/>
    </row>
    <row r="899" spans="1:17" ht="14.25" customHeight="1">
      <c r="A899" s="1916"/>
      <c r="B899" s="1916"/>
      <c r="C899" s="1917"/>
      <c r="D899" s="1917"/>
      <c r="E899" s="1917"/>
      <c r="F899" s="1917"/>
      <c r="G899" s="1917"/>
      <c r="H899" s="1917"/>
      <c r="I899" s="1917"/>
      <c r="J899" s="1917"/>
      <c r="K899" s="1917"/>
      <c r="L899" s="1917"/>
      <c r="M899" s="1917"/>
      <c r="N899" s="1917"/>
      <c r="O899" s="1917"/>
      <c r="P899" s="1917"/>
      <c r="Q899" s="1917"/>
    </row>
    <row r="900" spans="1:17" ht="14.25" customHeight="1">
      <c r="A900" s="1916"/>
      <c r="B900" s="1916"/>
      <c r="C900" s="1917"/>
      <c r="D900" s="1917"/>
      <c r="E900" s="1917"/>
      <c r="F900" s="1917"/>
      <c r="G900" s="1917"/>
      <c r="H900" s="1917"/>
      <c r="I900" s="1917"/>
      <c r="J900" s="1917"/>
      <c r="K900" s="1917"/>
      <c r="L900" s="1917"/>
      <c r="M900" s="1917"/>
      <c r="N900" s="1917"/>
      <c r="O900" s="1917"/>
      <c r="P900" s="1917"/>
      <c r="Q900" s="1917"/>
    </row>
    <row r="901" spans="1:17" ht="14.25" customHeight="1">
      <c r="A901" s="1916"/>
      <c r="B901" s="1916"/>
      <c r="C901" s="1917"/>
      <c r="D901" s="1917"/>
      <c r="E901" s="1917"/>
      <c r="F901" s="1917"/>
      <c r="G901" s="1917"/>
      <c r="H901" s="1917"/>
      <c r="I901" s="1917"/>
      <c r="J901" s="1917"/>
      <c r="K901" s="1917"/>
      <c r="L901" s="1917"/>
      <c r="M901" s="1917"/>
      <c r="N901" s="1917"/>
      <c r="O901" s="1917"/>
      <c r="P901" s="1917"/>
      <c r="Q901" s="1917"/>
    </row>
    <row r="902" spans="1:17" ht="14.25" customHeight="1">
      <c r="A902" s="1916"/>
      <c r="B902" s="1916"/>
      <c r="C902" s="1917"/>
      <c r="D902" s="1917"/>
      <c r="E902" s="1917"/>
      <c r="F902" s="1917"/>
      <c r="G902" s="1917"/>
      <c r="H902" s="1917"/>
      <c r="I902" s="1917"/>
      <c r="J902" s="1917"/>
      <c r="K902" s="1917"/>
      <c r="L902" s="1917"/>
      <c r="M902" s="1917"/>
      <c r="N902" s="1917"/>
      <c r="O902" s="1917"/>
      <c r="P902" s="1917"/>
      <c r="Q902" s="1917"/>
    </row>
    <row r="903" spans="1:17" ht="14.25" customHeight="1">
      <c r="A903" s="1916"/>
      <c r="B903" s="1916"/>
      <c r="C903" s="1917"/>
      <c r="D903" s="1917"/>
      <c r="E903" s="1917"/>
      <c r="F903" s="1917"/>
      <c r="G903" s="1917"/>
      <c r="H903" s="1917"/>
      <c r="I903" s="1917"/>
      <c r="J903" s="1917"/>
      <c r="K903" s="1917"/>
      <c r="L903" s="1917"/>
      <c r="M903" s="1917"/>
      <c r="N903" s="1917"/>
      <c r="O903" s="1917"/>
      <c r="P903" s="1917"/>
      <c r="Q903" s="1917"/>
    </row>
    <row r="904" spans="1:17" ht="14.25" customHeight="1">
      <c r="A904" s="1916"/>
      <c r="B904" s="1916"/>
      <c r="C904" s="1917"/>
      <c r="D904" s="1917"/>
      <c r="E904" s="1917"/>
      <c r="F904" s="1917"/>
      <c r="G904" s="1917"/>
      <c r="H904" s="1917"/>
      <c r="I904" s="1917"/>
      <c r="J904" s="1917"/>
      <c r="K904" s="1917"/>
      <c r="L904" s="1917"/>
      <c r="M904" s="1917"/>
      <c r="N904" s="1917"/>
      <c r="O904" s="1917"/>
      <c r="P904" s="1917"/>
      <c r="Q904" s="1917"/>
    </row>
    <row r="905" spans="1:17" ht="14.25" customHeight="1">
      <c r="A905" s="1916"/>
      <c r="B905" s="1916"/>
      <c r="C905" s="1917"/>
      <c r="D905" s="1917"/>
      <c r="E905" s="1917"/>
      <c r="F905" s="1917"/>
      <c r="G905" s="1917"/>
      <c r="H905" s="1917"/>
      <c r="I905" s="1917"/>
      <c r="J905" s="1917"/>
      <c r="K905" s="1917"/>
      <c r="L905" s="1917"/>
      <c r="M905" s="1917"/>
      <c r="N905" s="1917"/>
      <c r="O905" s="1917"/>
      <c r="P905" s="1917"/>
      <c r="Q905" s="1917"/>
    </row>
    <row r="906" spans="1:17" ht="14.25" customHeight="1">
      <c r="A906" s="1916"/>
      <c r="B906" s="1916"/>
      <c r="C906" s="1917"/>
      <c r="D906" s="1917"/>
      <c r="E906" s="1917"/>
      <c r="F906" s="1917"/>
      <c r="G906" s="1917"/>
      <c r="H906" s="1917"/>
      <c r="I906" s="1917"/>
      <c r="J906" s="1917"/>
      <c r="K906" s="1917"/>
      <c r="L906" s="1917"/>
      <c r="M906" s="1917"/>
      <c r="N906" s="1917"/>
      <c r="O906" s="1917"/>
      <c r="P906" s="1917"/>
      <c r="Q906" s="1917"/>
    </row>
    <row r="907" spans="1:17" ht="14.25" customHeight="1">
      <c r="A907" s="1916"/>
      <c r="B907" s="1916"/>
      <c r="C907" s="1917"/>
      <c r="D907" s="1917"/>
      <c r="E907" s="1917"/>
      <c r="F907" s="1917"/>
      <c r="G907" s="1917"/>
      <c r="H907" s="1917"/>
      <c r="I907" s="1917"/>
      <c r="J907" s="1917"/>
      <c r="K907" s="1917"/>
      <c r="L907" s="1917"/>
      <c r="M907" s="1917"/>
      <c r="N907" s="1917"/>
      <c r="O907" s="1917"/>
      <c r="P907" s="1917"/>
      <c r="Q907" s="1917"/>
    </row>
    <row r="908" spans="1:17" ht="14.25" customHeight="1">
      <c r="A908" s="1916"/>
      <c r="B908" s="1916"/>
      <c r="C908" s="1917"/>
      <c r="D908" s="1917"/>
      <c r="E908" s="1917"/>
      <c r="F908" s="1917"/>
      <c r="G908" s="1917"/>
      <c r="H908" s="1917"/>
      <c r="I908" s="1917"/>
      <c r="J908" s="1917"/>
      <c r="K908" s="1917"/>
      <c r="L908" s="1917"/>
      <c r="M908" s="1917"/>
      <c r="N908" s="1917"/>
      <c r="O908" s="1917"/>
      <c r="P908" s="1917"/>
      <c r="Q908" s="1917"/>
    </row>
    <row r="909" spans="1:17" ht="14.25" customHeight="1">
      <c r="A909" s="1916"/>
      <c r="B909" s="1916"/>
      <c r="C909" s="1917"/>
      <c r="D909" s="1917"/>
      <c r="E909" s="1917"/>
      <c r="F909" s="1917"/>
      <c r="G909" s="1917"/>
      <c r="H909" s="1917"/>
      <c r="I909" s="1917"/>
      <c r="J909" s="1917"/>
      <c r="K909" s="1917"/>
      <c r="L909" s="1917"/>
      <c r="M909" s="1917"/>
      <c r="N909" s="1917"/>
      <c r="O909" s="1917"/>
      <c r="P909" s="1917"/>
      <c r="Q909" s="1917"/>
    </row>
    <row r="910" spans="1:17" ht="14.25" customHeight="1">
      <c r="A910" s="1916"/>
      <c r="B910" s="1916"/>
      <c r="C910" s="1917"/>
      <c r="D910" s="1917"/>
      <c r="E910" s="1917"/>
      <c r="F910" s="1917"/>
      <c r="G910" s="1917"/>
      <c r="H910" s="1917"/>
      <c r="I910" s="1917"/>
      <c r="J910" s="1917"/>
      <c r="K910" s="1917"/>
      <c r="L910" s="1917"/>
      <c r="M910" s="1917"/>
      <c r="N910" s="1917"/>
      <c r="O910" s="1917"/>
      <c r="P910" s="1917"/>
      <c r="Q910" s="1917"/>
    </row>
    <row r="911" spans="1:17" ht="14.25" customHeight="1">
      <c r="A911" s="1916"/>
      <c r="B911" s="1916"/>
      <c r="C911" s="1917"/>
      <c r="D911" s="1917"/>
      <c r="E911" s="1917"/>
      <c r="F911" s="1917"/>
      <c r="G911" s="1917"/>
      <c r="H911" s="1917"/>
      <c r="I911" s="1917"/>
      <c r="J911" s="1917"/>
      <c r="K911" s="1917"/>
      <c r="L911" s="1917"/>
      <c r="M911" s="1917"/>
      <c r="N911" s="1917"/>
      <c r="O911" s="1917"/>
      <c r="P911" s="1917"/>
      <c r="Q911" s="1917"/>
    </row>
    <row r="912" spans="1:17" ht="14.25" customHeight="1">
      <c r="A912" s="1916"/>
      <c r="B912" s="1916"/>
      <c r="C912" s="1917"/>
      <c r="D912" s="1917"/>
      <c r="E912" s="1917"/>
      <c r="F912" s="1917"/>
      <c r="G912" s="1917"/>
      <c r="H912" s="1917"/>
      <c r="I912" s="1917"/>
      <c r="J912" s="1917"/>
      <c r="K912" s="1917"/>
      <c r="L912" s="1917"/>
      <c r="M912" s="1917"/>
      <c r="N912" s="1917"/>
      <c r="O912" s="1917"/>
      <c r="P912" s="1917"/>
      <c r="Q912" s="1917"/>
    </row>
    <row r="913" spans="1:17" ht="14.25" customHeight="1">
      <c r="A913" s="1916"/>
      <c r="B913" s="1916"/>
      <c r="C913" s="1917"/>
      <c r="D913" s="1917"/>
      <c r="E913" s="1917"/>
      <c r="F913" s="1917"/>
      <c r="G913" s="1917"/>
      <c r="H913" s="1917"/>
      <c r="I913" s="1917"/>
      <c r="J913" s="1917"/>
      <c r="K913" s="1917"/>
      <c r="L913" s="1917"/>
      <c r="M913" s="1917"/>
      <c r="N913" s="1917"/>
      <c r="O913" s="1917"/>
      <c r="P913" s="1917"/>
      <c r="Q913" s="1917"/>
    </row>
    <row r="914" spans="1:17" ht="14.25" customHeight="1">
      <c r="A914" s="1916"/>
      <c r="B914" s="1916"/>
      <c r="C914" s="1917"/>
      <c r="D914" s="1917"/>
      <c r="E914" s="1917"/>
      <c r="F914" s="1917"/>
      <c r="G914" s="1917"/>
      <c r="H914" s="1917"/>
      <c r="I914" s="1917"/>
      <c r="J914" s="1917"/>
      <c r="K914" s="1917"/>
      <c r="L914" s="1917"/>
      <c r="M914" s="1917"/>
      <c r="N914" s="1917"/>
      <c r="O914" s="1917"/>
      <c r="P914" s="1917"/>
      <c r="Q914" s="1917"/>
    </row>
    <row r="915" spans="1:17" ht="14.25" customHeight="1">
      <c r="A915" s="1916"/>
      <c r="B915" s="1916"/>
      <c r="C915" s="1917"/>
      <c r="D915" s="1917"/>
      <c r="E915" s="1917"/>
      <c r="F915" s="1917"/>
      <c r="G915" s="1917"/>
      <c r="H915" s="1917"/>
      <c r="I915" s="1917"/>
      <c r="J915" s="1917"/>
      <c r="K915" s="1917"/>
      <c r="L915" s="1917"/>
      <c r="M915" s="1917"/>
      <c r="N915" s="1917"/>
      <c r="O915" s="1917"/>
      <c r="P915" s="1917"/>
      <c r="Q915" s="1917"/>
    </row>
    <row r="916" spans="1:17" ht="14.25" customHeight="1">
      <c r="A916" s="1916"/>
      <c r="B916" s="1916"/>
      <c r="C916" s="1917"/>
      <c r="D916" s="1917"/>
      <c r="E916" s="1917"/>
      <c r="F916" s="1917"/>
      <c r="G916" s="1917"/>
      <c r="H916" s="1917"/>
      <c r="I916" s="1917"/>
      <c r="J916" s="1917"/>
      <c r="K916" s="1917"/>
      <c r="L916" s="1917"/>
      <c r="M916" s="1917"/>
      <c r="N916" s="1917"/>
      <c r="O916" s="1917"/>
      <c r="P916" s="1917"/>
      <c r="Q916" s="1917"/>
    </row>
    <row r="917" spans="1:17" ht="14.25" customHeight="1">
      <c r="A917" s="1916"/>
      <c r="B917" s="1916"/>
      <c r="C917" s="1917"/>
      <c r="D917" s="1917"/>
      <c r="E917" s="1917"/>
      <c r="F917" s="1917"/>
      <c r="G917" s="1917"/>
      <c r="H917" s="1917"/>
      <c r="I917" s="1917"/>
      <c r="J917" s="1917"/>
      <c r="K917" s="1917"/>
      <c r="L917" s="1917"/>
      <c r="M917" s="1917"/>
      <c r="N917" s="1917"/>
      <c r="O917" s="1917"/>
      <c r="P917" s="1917"/>
      <c r="Q917" s="1917"/>
    </row>
    <row r="918" spans="1:17" ht="14.25" customHeight="1">
      <c r="A918" s="1916"/>
      <c r="B918" s="1916"/>
      <c r="C918" s="1917"/>
      <c r="D918" s="1917"/>
      <c r="E918" s="1917"/>
      <c r="F918" s="1917"/>
      <c r="G918" s="1917"/>
      <c r="H918" s="1917"/>
      <c r="I918" s="1917"/>
      <c r="J918" s="1917"/>
      <c r="K918" s="1917"/>
      <c r="L918" s="1917"/>
      <c r="M918" s="1917"/>
      <c r="N918" s="1917"/>
      <c r="O918" s="1917"/>
      <c r="P918" s="1917"/>
      <c r="Q918" s="1917"/>
    </row>
    <row r="919" spans="1:17" ht="14.25" customHeight="1">
      <c r="A919" s="1916"/>
      <c r="B919" s="1916"/>
      <c r="C919" s="1917"/>
      <c r="D919" s="1917"/>
      <c r="E919" s="1917"/>
      <c r="F919" s="1917"/>
      <c r="G919" s="1917"/>
      <c r="H919" s="1917"/>
      <c r="I919" s="1917"/>
      <c r="J919" s="1917"/>
      <c r="K919" s="1917"/>
      <c r="L919" s="1917"/>
      <c r="M919" s="1917"/>
      <c r="N919" s="1917"/>
      <c r="O919" s="1917"/>
      <c r="P919" s="1917"/>
      <c r="Q919" s="1917"/>
    </row>
    <row r="920" spans="1:17" ht="14.25" customHeight="1">
      <c r="A920" s="1916"/>
      <c r="B920" s="1916"/>
      <c r="C920" s="1917"/>
      <c r="D920" s="1917"/>
      <c r="E920" s="1917"/>
      <c r="F920" s="1917"/>
      <c r="G920" s="1917"/>
      <c r="H920" s="1917"/>
      <c r="I920" s="1917"/>
      <c r="J920" s="1917"/>
      <c r="K920" s="1917"/>
      <c r="L920" s="1917"/>
      <c r="M920" s="1917"/>
      <c r="N920" s="1917"/>
      <c r="O920" s="1917"/>
      <c r="P920" s="1917"/>
      <c r="Q920" s="1917"/>
    </row>
    <row r="921" spans="1:17" ht="14.25" customHeight="1">
      <c r="A921" s="1916"/>
      <c r="B921" s="1916"/>
      <c r="C921" s="1917"/>
      <c r="D921" s="1917"/>
      <c r="E921" s="1917"/>
      <c r="F921" s="1917"/>
      <c r="G921" s="1917"/>
      <c r="H921" s="1917"/>
      <c r="I921" s="1917"/>
      <c r="J921" s="1917"/>
      <c r="K921" s="1917"/>
      <c r="L921" s="1917"/>
      <c r="M921" s="1917"/>
      <c r="N921" s="1917"/>
      <c r="O921" s="1917"/>
      <c r="P921" s="1917"/>
      <c r="Q921" s="1917"/>
    </row>
    <row r="922" spans="1:17" ht="14.25" customHeight="1">
      <c r="A922" s="1916"/>
      <c r="B922" s="1916"/>
      <c r="C922" s="1917"/>
      <c r="D922" s="1917"/>
      <c r="E922" s="1917"/>
      <c r="F922" s="1917"/>
      <c r="G922" s="1917"/>
      <c r="H922" s="1917"/>
      <c r="I922" s="1917"/>
      <c r="J922" s="1917"/>
      <c r="K922" s="1917"/>
      <c r="L922" s="1917"/>
      <c r="M922" s="1917"/>
      <c r="N922" s="1917"/>
      <c r="O922" s="1917"/>
      <c r="P922" s="1917"/>
      <c r="Q922" s="1917"/>
    </row>
    <row r="923" spans="1:17" ht="14.25" customHeight="1">
      <c r="A923" s="1916"/>
      <c r="B923" s="1916"/>
      <c r="C923" s="1917"/>
      <c r="D923" s="1917"/>
      <c r="E923" s="1917"/>
      <c r="F923" s="1917"/>
      <c r="G923" s="1917"/>
      <c r="H923" s="1917"/>
      <c r="I923" s="1917"/>
      <c r="J923" s="1917"/>
      <c r="K923" s="1917"/>
      <c r="L923" s="1917"/>
      <c r="M923" s="1917"/>
      <c r="N923" s="1917"/>
      <c r="O923" s="1917"/>
      <c r="P923" s="1917"/>
      <c r="Q923" s="1917"/>
    </row>
    <row r="924" spans="1:17" ht="14.25" customHeight="1">
      <c r="A924" s="1916"/>
      <c r="B924" s="1916"/>
      <c r="C924" s="1917"/>
      <c r="D924" s="1917"/>
      <c r="E924" s="1917"/>
      <c r="F924" s="1917"/>
      <c r="G924" s="1917"/>
      <c r="H924" s="1917"/>
      <c r="I924" s="1917"/>
      <c r="J924" s="1917"/>
      <c r="K924" s="1917"/>
      <c r="L924" s="1917"/>
      <c r="M924" s="1917"/>
      <c r="N924" s="1917"/>
      <c r="O924" s="1917"/>
      <c r="P924" s="1917"/>
      <c r="Q924" s="1917"/>
    </row>
    <row r="925" spans="1:17" ht="14.25" customHeight="1">
      <c r="A925" s="1916"/>
      <c r="B925" s="1916"/>
      <c r="C925" s="1917"/>
      <c r="D925" s="1917"/>
      <c r="E925" s="1917"/>
      <c r="F925" s="1917"/>
      <c r="G925" s="1917"/>
      <c r="H925" s="1917"/>
      <c r="I925" s="1917"/>
      <c r="J925" s="1917"/>
      <c r="K925" s="1917"/>
      <c r="L925" s="1917"/>
      <c r="M925" s="1917"/>
      <c r="N925" s="1917"/>
      <c r="O925" s="1917"/>
      <c r="P925" s="1917"/>
      <c r="Q925" s="1917"/>
    </row>
    <row r="926" spans="1:17" ht="14.25" customHeight="1">
      <c r="A926" s="1916"/>
      <c r="B926" s="1916"/>
      <c r="C926" s="1917"/>
      <c r="D926" s="1917"/>
      <c r="E926" s="1917"/>
      <c r="F926" s="1917"/>
      <c r="G926" s="1917"/>
      <c r="H926" s="1917"/>
      <c r="I926" s="1917"/>
      <c r="J926" s="1917"/>
      <c r="K926" s="1917"/>
      <c r="L926" s="1917"/>
      <c r="M926" s="1917"/>
      <c r="N926" s="1917"/>
      <c r="O926" s="1917"/>
      <c r="P926" s="1917"/>
      <c r="Q926" s="1917"/>
    </row>
    <row r="927" spans="1:17" ht="14.25" customHeight="1">
      <c r="A927" s="1916"/>
      <c r="B927" s="1916"/>
      <c r="C927" s="1917"/>
      <c r="D927" s="1917"/>
      <c r="E927" s="1917"/>
      <c r="F927" s="1917"/>
      <c r="G927" s="1917"/>
      <c r="H927" s="1917"/>
      <c r="I927" s="1917"/>
      <c r="J927" s="1917"/>
      <c r="K927" s="1917"/>
      <c r="L927" s="1917"/>
      <c r="M927" s="1917"/>
      <c r="N927" s="1917"/>
      <c r="O927" s="1917"/>
      <c r="P927" s="1917"/>
      <c r="Q927" s="1917"/>
    </row>
    <row r="928" spans="1:17" ht="14.25" customHeight="1">
      <c r="A928" s="1916"/>
      <c r="B928" s="1916"/>
      <c r="C928" s="1917"/>
      <c r="D928" s="1917"/>
      <c r="E928" s="1917"/>
      <c r="F928" s="1917"/>
      <c r="G928" s="1917"/>
      <c r="H928" s="1917"/>
      <c r="I928" s="1917"/>
      <c r="J928" s="1917"/>
      <c r="K928" s="1917"/>
      <c r="L928" s="1917"/>
      <c r="M928" s="1917"/>
      <c r="N928" s="1917"/>
      <c r="O928" s="1917"/>
      <c r="P928" s="1917"/>
      <c r="Q928" s="1917"/>
    </row>
    <row r="929" spans="1:17" ht="14.25" customHeight="1">
      <c r="A929" s="1916"/>
      <c r="B929" s="1916"/>
      <c r="C929" s="1917"/>
      <c r="D929" s="1917"/>
      <c r="E929" s="1917"/>
      <c r="F929" s="1917"/>
      <c r="G929" s="1917"/>
      <c r="H929" s="1917"/>
      <c r="I929" s="1917"/>
      <c r="J929" s="1917"/>
      <c r="K929" s="1917"/>
      <c r="L929" s="1917"/>
      <c r="M929" s="1917"/>
      <c r="N929" s="1917"/>
      <c r="O929" s="1917"/>
      <c r="P929" s="1917"/>
      <c r="Q929" s="1917"/>
    </row>
    <row r="930" spans="1:17" ht="14.25" customHeight="1">
      <c r="A930" s="1916"/>
      <c r="B930" s="1916"/>
      <c r="C930" s="1917"/>
      <c r="D930" s="1917"/>
      <c r="E930" s="1917"/>
      <c r="F930" s="1917"/>
      <c r="G930" s="1917"/>
      <c r="H930" s="1917"/>
      <c r="I930" s="1917"/>
      <c r="J930" s="1917"/>
      <c r="K930" s="1917"/>
      <c r="L930" s="1917"/>
      <c r="M930" s="1917"/>
      <c r="N930" s="1917"/>
      <c r="O930" s="1917"/>
      <c r="P930" s="1917"/>
      <c r="Q930" s="1917"/>
    </row>
    <row r="931" spans="1:17" ht="14.25" customHeight="1">
      <c r="A931" s="1916"/>
      <c r="B931" s="1916"/>
      <c r="C931" s="1917"/>
      <c r="D931" s="1917"/>
      <c r="E931" s="1917"/>
      <c r="F931" s="1917"/>
      <c r="G931" s="1917"/>
      <c r="H931" s="1917"/>
      <c r="I931" s="1917"/>
      <c r="J931" s="1917"/>
      <c r="K931" s="1917"/>
      <c r="L931" s="1917"/>
      <c r="M931" s="1917"/>
      <c r="N931" s="1917"/>
      <c r="O931" s="1917"/>
      <c r="P931" s="1917"/>
      <c r="Q931" s="1917"/>
    </row>
    <row r="932" spans="1:17" ht="14.25" customHeight="1">
      <c r="A932" s="1916"/>
      <c r="B932" s="1916"/>
      <c r="C932" s="1917"/>
      <c r="D932" s="1917"/>
      <c r="E932" s="1917"/>
      <c r="F932" s="1917"/>
      <c r="G932" s="1917"/>
      <c r="H932" s="1917"/>
      <c r="I932" s="1917"/>
      <c r="J932" s="1917"/>
      <c r="K932" s="1917"/>
      <c r="L932" s="1917"/>
      <c r="M932" s="1917"/>
      <c r="N932" s="1917"/>
      <c r="O932" s="1917"/>
      <c r="P932" s="1917"/>
      <c r="Q932" s="1917"/>
    </row>
    <row r="933" spans="1:17" ht="14.25" customHeight="1">
      <c r="A933" s="1916"/>
      <c r="B933" s="1916"/>
      <c r="C933" s="1917"/>
      <c r="D933" s="1917"/>
      <c r="E933" s="1917"/>
      <c r="F933" s="1917"/>
      <c r="G933" s="1917"/>
      <c r="H933" s="1917"/>
      <c r="I933" s="1917"/>
      <c r="J933" s="1917"/>
      <c r="K933" s="1917"/>
      <c r="L933" s="1917"/>
      <c r="M933" s="1917"/>
      <c r="N933" s="1917"/>
      <c r="O933" s="1917"/>
      <c r="P933" s="1917"/>
      <c r="Q933" s="1917"/>
    </row>
    <row r="934" spans="1:17" ht="14.25" customHeight="1">
      <c r="A934" s="1916"/>
      <c r="B934" s="1916"/>
      <c r="C934" s="1917"/>
      <c r="D934" s="1917"/>
      <c r="E934" s="1917"/>
      <c r="F934" s="1917"/>
      <c r="G934" s="1917"/>
      <c r="H934" s="1917"/>
      <c r="I934" s="1917"/>
      <c r="J934" s="1917"/>
      <c r="K934" s="1917"/>
      <c r="L934" s="1917"/>
      <c r="M934" s="1917"/>
      <c r="N934" s="1917"/>
      <c r="O934" s="1917"/>
      <c r="P934" s="1917"/>
      <c r="Q934" s="1917"/>
    </row>
    <row r="935" spans="1:17" ht="14.25" customHeight="1">
      <c r="A935" s="1916"/>
      <c r="B935" s="1916"/>
      <c r="C935" s="1917"/>
      <c r="D935" s="1917"/>
      <c r="E935" s="1917"/>
      <c r="F935" s="1917"/>
      <c r="G935" s="1917"/>
      <c r="H935" s="1917"/>
      <c r="I935" s="1917"/>
      <c r="J935" s="1917"/>
      <c r="K935" s="1917"/>
      <c r="L935" s="1917"/>
      <c r="M935" s="1917"/>
      <c r="N935" s="1917"/>
      <c r="O935" s="1917"/>
      <c r="P935" s="1917"/>
      <c r="Q935" s="1917"/>
    </row>
    <row r="936" spans="1:17" ht="14.25" customHeight="1">
      <c r="A936" s="1916"/>
      <c r="B936" s="1916"/>
      <c r="C936" s="1917"/>
      <c r="D936" s="1917"/>
      <c r="E936" s="1917"/>
      <c r="F936" s="1917"/>
      <c r="G936" s="1917"/>
      <c r="H936" s="1917"/>
      <c r="I936" s="1917"/>
      <c r="J936" s="1917"/>
      <c r="K936" s="1917"/>
      <c r="L936" s="1917"/>
      <c r="M936" s="1917"/>
      <c r="N936" s="1917"/>
      <c r="O936" s="1917"/>
      <c r="P936" s="1917"/>
      <c r="Q936" s="1917"/>
    </row>
    <row r="937" spans="1:17" ht="14.25" customHeight="1">
      <c r="A937" s="1916"/>
      <c r="B937" s="1916"/>
      <c r="C937" s="1917"/>
      <c r="D937" s="1917"/>
      <c r="E937" s="1917"/>
      <c r="F937" s="1917"/>
      <c r="G937" s="1917"/>
      <c r="H937" s="1917"/>
      <c r="I937" s="1917"/>
      <c r="J937" s="1917"/>
      <c r="K937" s="1917"/>
      <c r="L937" s="1917"/>
      <c r="M937" s="1917"/>
      <c r="N937" s="1917"/>
      <c r="O937" s="1917"/>
      <c r="P937" s="1917"/>
      <c r="Q937" s="1917"/>
    </row>
    <row r="938" spans="1:17" ht="14.25" customHeight="1">
      <c r="A938" s="1916"/>
      <c r="B938" s="1916"/>
      <c r="C938" s="1917"/>
      <c r="D938" s="1917"/>
      <c r="E938" s="1917"/>
      <c r="F938" s="1917"/>
      <c r="G938" s="1917"/>
      <c r="H938" s="1917"/>
      <c r="I938" s="1917"/>
      <c r="J938" s="1917"/>
      <c r="K938" s="1917"/>
      <c r="L938" s="1917"/>
      <c r="M938" s="1917"/>
      <c r="N938" s="1917"/>
      <c r="O938" s="1917"/>
      <c r="P938" s="1917"/>
      <c r="Q938" s="1917"/>
    </row>
    <row r="939" spans="1:17" ht="14.25" customHeight="1">
      <c r="A939" s="1916"/>
      <c r="B939" s="1916"/>
      <c r="C939" s="1917"/>
      <c r="D939" s="1917"/>
      <c r="E939" s="1917"/>
      <c r="F939" s="1917"/>
      <c r="G939" s="1917"/>
      <c r="H939" s="1917"/>
      <c r="I939" s="1917"/>
      <c r="J939" s="1917"/>
      <c r="K939" s="1917"/>
      <c r="L939" s="1917"/>
      <c r="M939" s="1917"/>
      <c r="N939" s="1917"/>
      <c r="O939" s="1917"/>
      <c r="P939" s="1917"/>
      <c r="Q939" s="1917"/>
    </row>
    <row r="940" spans="1:17" ht="14.25" customHeight="1">
      <c r="A940" s="1916"/>
      <c r="B940" s="1916"/>
      <c r="C940" s="1917"/>
      <c r="D940" s="1917"/>
      <c r="E940" s="1917"/>
      <c r="F940" s="1917"/>
      <c r="G940" s="1917"/>
      <c r="H940" s="1917"/>
      <c r="I940" s="1917"/>
      <c r="J940" s="1917"/>
      <c r="K940" s="1917"/>
      <c r="L940" s="1917"/>
      <c r="M940" s="1917"/>
      <c r="N940" s="1917"/>
      <c r="O940" s="1917"/>
      <c r="P940" s="1917"/>
      <c r="Q940" s="1917"/>
    </row>
    <row r="941" spans="1:17" ht="14.25" customHeight="1">
      <c r="A941" s="1916"/>
      <c r="B941" s="1916"/>
      <c r="C941" s="1917"/>
      <c r="D941" s="1917"/>
      <c r="E941" s="1917"/>
      <c r="F941" s="1917"/>
      <c r="G941" s="1917"/>
      <c r="H941" s="1917"/>
      <c r="I941" s="1917"/>
      <c r="J941" s="1917"/>
      <c r="K941" s="1917"/>
      <c r="L941" s="1917"/>
      <c r="M941" s="1917"/>
      <c r="N941" s="1917"/>
      <c r="O941" s="1917"/>
      <c r="P941" s="1917"/>
      <c r="Q941" s="1917"/>
    </row>
    <row r="942" spans="1:17" ht="14.25" customHeight="1">
      <c r="A942" s="1916"/>
      <c r="B942" s="1916"/>
      <c r="C942" s="1917"/>
      <c r="D942" s="1917"/>
      <c r="E942" s="1917"/>
      <c r="F942" s="1917"/>
      <c r="G942" s="1917"/>
      <c r="H942" s="1917"/>
      <c r="I942" s="1917"/>
      <c r="J942" s="1917"/>
      <c r="K942" s="1917"/>
      <c r="L942" s="1917"/>
      <c r="M942" s="1917"/>
      <c r="N942" s="1917"/>
      <c r="O942" s="1917"/>
      <c r="P942" s="1917"/>
      <c r="Q942" s="1917"/>
    </row>
    <row r="943" spans="1:17" ht="14.25" customHeight="1">
      <c r="A943" s="1916"/>
      <c r="B943" s="1916"/>
      <c r="C943" s="1917"/>
      <c r="D943" s="1917"/>
      <c r="E943" s="1917"/>
      <c r="F943" s="1917"/>
      <c r="G943" s="1917"/>
      <c r="H943" s="1917"/>
      <c r="I943" s="1917"/>
      <c r="J943" s="1917"/>
      <c r="K943" s="1917"/>
      <c r="L943" s="1917"/>
      <c r="M943" s="1917"/>
      <c r="N943" s="1917"/>
      <c r="O943" s="1917"/>
      <c r="P943" s="1917"/>
      <c r="Q943" s="1917"/>
    </row>
    <row r="944" spans="1:17" ht="14.25" customHeight="1">
      <c r="A944" s="1916"/>
      <c r="B944" s="1916"/>
      <c r="C944" s="1917"/>
      <c r="D944" s="1917"/>
      <c r="E944" s="1917"/>
      <c r="F944" s="1917"/>
      <c r="G944" s="1917"/>
      <c r="H944" s="1917"/>
      <c r="I944" s="1917"/>
      <c r="J944" s="1917"/>
      <c r="K944" s="1917"/>
      <c r="L944" s="1917"/>
      <c r="M944" s="1917"/>
      <c r="N944" s="1917"/>
      <c r="O944" s="1917"/>
      <c r="P944" s="1917"/>
      <c r="Q944" s="1917"/>
    </row>
    <row r="945" spans="1:17" ht="14.25" customHeight="1">
      <c r="A945" s="1916"/>
      <c r="B945" s="1916"/>
      <c r="C945" s="1917"/>
      <c r="D945" s="1917"/>
      <c r="E945" s="1917"/>
      <c r="F945" s="1917"/>
      <c r="G945" s="1917"/>
      <c r="H945" s="1917"/>
      <c r="I945" s="1917"/>
      <c r="J945" s="1917"/>
      <c r="K945" s="1917"/>
      <c r="L945" s="1917"/>
      <c r="M945" s="1917"/>
      <c r="N945" s="1917"/>
      <c r="O945" s="1917"/>
      <c r="P945" s="1917"/>
      <c r="Q945" s="1917"/>
    </row>
    <row r="946" spans="1:17" ht="14.25" customHeight="1">
      <c r="A946" s="1916"/>
      <c r="B946" s="1916"/>
      <c r="C946" s="1917"/>
      <c r="D946" s="1917"/>
      <c r="E946" s="1917"/>
      <c r="F946" s="1917"/>
      <c r="G946" s="1917"/>
      <c r="H946" s="1917"/>
      <c r="I946" s="1917"/>
      <c r="J946" s="1917"/>
      <c r="K946" s="1917"/>
      <c r="L946" s="1917"/>
      <c r="M946" s="1917"/>
      <c r="N946" s="1917"/>
      <c r="O946" s="1917"/>
      <c r="P946" s="1917"/>
      <c r="Q946" s="1917"/>
    </row>
    <row r="947" spans="1:17" ht="14.25" customHeight="1">
      <c r="A947" s="1916"/>
      <c r="B947" s="1916"/>
      <c r="C947" s="1917"/>
      <c r="D947" s="1917"/>
      <c r="E947" s="1917"/>
      <c r="F947" s="1917"/>
      <c r="G947" s="1917"/>
      <c r="H947" s="1917"/>
      <c r="I947" s="1917"/>
      <c r="J947" s="1917"/>
      <c r="K947" s="1917"/>
      <c r="L947" s="1917"/>
      <c r="M947" s="1917"/>
      <c r="N947" s="1917"/>
      <c r="O947" s="1917"/>
      <c r="P947" s="1917"/>
      <c r="Q947" s="1917"/>
    </row>
    <row r="948" spans="1:17" ht="14.25" customHeight="1">
      <c r="A948" s="1916"/>
      <c r="B948" s="1916"/>
      <c r="C948" s="1917"/>
      <c r="D948" s="1917"/>
      <c r="E948" s="1917"/>
      <c r="F948" s="1917"/>
      <c r="G948" s="1917"/>
      <c r="H948" s="1917"/>
      <c r="I948" s="1917"/>
      <c r="J948" s="1917"/>
      <c r="K948" s="1917"/>
      <c r="L948" s="1917"/>
      <c r="M948" s="1917"/>
      <c r="N948" s="1917"/>
      <c r="O948" s="1917"/>
      <c r="P948" s="1917"/>
      <c r="Q948" s="1917"/>
    </row>
    <row r="949" spans="1:17" ht="14.25" customHeight="1">
      <c r="A949" s="1916"/>
      <c r="B949" s="1916"/>
      <c r="C949" s="1917"/>
      <c r="D949" s="1917"/>
      <c r="E949" s="1917"/>
      <c r="F949" s="1917"/>
      <c r="G949" s="1917"/>
      <c r="H949" s="1917"/>
      <c r="I949" s="1917"/>
      <c r="J949" s="1917"/>
      <c r="K949" s="1917"/>
      <c r="L949" s="1917"/>
      <c r="M949" s="1917"/>
      <c r="N949" s="1917"/>
      <c r="O949" s="1917"/>
      <c r="P949" s="1917"/>
      <c r="Q949" s="1917"/>
    </row>
    <row r="950" spans="1:17" ht="14.25" customHeight="1">
      <c r="A950" s="1916"/>
      <c r="B950" s="1916"/>
      <c r="C950" s="1917"/>
      <c r="D950" s="1917"/>
      <c r="E950" s="1917"/>
      <c r="F950" s="1917"/>
      <c r="G950" s="1917"/>
      <c r="H950" s="1917"/>
      <c r="I950" s="1917"/>
      <c r="J950" s="1917"/>
      <c r="K950" s="1917"/>
      <c r="L950" s="1917"/>
      <c r="M950" s="1917"/>
      <c r="N950" s="1917"/>
      <c r="O950" s="1917"/>
      <c r="P950" s="1917"/>
      <c r="Q950" s="1917"/>
    </row>
    <row r="951" spans="1:17" ht="14.25" customHeight="1">
      <c r="A951" s="1916"/>
      <c r="B951" s="1916"/>
      <c r="C951" s="1917"/>
      <c r="D951" s="1917"/>
      <c r="E951" s="1917"/>
      <c r="F951" s="1917"/>
      <c r="G951" s="1917"/>
      <c r="H951" s="1917"/>
      <c r="I951" s="1917"/>
      <c r="J951" s="1917"/>
      <c r="K951" s="1917"/>
      <c r="L951" s="1917"/>
      <c r="M951" s="1917"/>
      <c r="N951" s="1917"/>
      <c r="O951" s="1917"/>
      <c r="P951" s="1917"/>
      <c r="Q951" s="1917"/>
    </row>
    <row r="952" spans="1:17" ht="14.25" customHeight="1">
      <c r="A952" s="1916"/>
      <c r="B952" s="1916"/>
      <c r="C952" s="1917"/>
      <c r="D952" s="1917"/>
      <c r="E952" s="1917"/>
      <c r="F952" s="1917"/>
      <c r="G952" s="1917"/>
      <c r="H952" s="1917"/>
      <c r="I952" s="1917"/>
      <c r="J952" s="1917"/>
      <c r="K952" s="1917"/>
      <c r="L952" s="1917"/>
      <c r="M952" s="1917"/>
      <c r="N952" s="1917"/>
      <c r="O952" s="1917"/>
      <c r="P952" s="1917"/>
      <c r="Q952" s="1917"/>
    </row>
    <row r="953" spans="1:17" ht="14.25" customHeight="1">
      <c r="A953" s="1916"/>
      <c r="B953" s="1916"/>
      <c r="C953" s="1917"/>
      <c r="D953" s="1917"/>
      <c r="E953" s="1917"/>
      <c r="F953" s="1917"/>
      <c r="G953" s="1917"/>
      <c r="H953" s="1917"/>
      <c r="I953" s="1917"/>
      <c r="J953" s="1917"/>
      <c r="K953" s="1917"/>
      <c r="L953" s="1917"/>
      <c r="M953" s="1917"/>
      <c r="N953" s="1917"/>
      <c r="O953" s="1917"/>
      <c r="P953" s="1917"/>
      <c r="Q953" s="1917"/>
    </row>
    <row r="954" spans="1:17" ht="14.25" customHeight="1">
      <c r="A954" s="1916"/>
      <c r="B954" s="1916"/>
      <c r="C954" s="1917"/>
      <c r="D954" s="1917"/>
      <c r="E954" s="1917"/>
      <c r="F954" s="1917"/>
      <c r="G954" s="1917"/>
      <c r="H954" s="1917"/>
      <c r="I954" s="1917"/>
      <c r="J954" s="1917"/>
      <c r="K954" s="1917"/>
      <c r="L954" s="1917"/>
      <c r="M954" s="1917"/>
      <c r="N954" s="1917"/>
      <c r="O954" s="1917"/>
      <c r="P954" s="1917"/>
      <c r="Q954" s="1917"/>
    </row>
    <row r="955" spans="1:17" ht="14.25" customHeight="1">
      <c r="A955" s="1916"/>
      <c r="B955" s="1916"/>
      <c r="C955" s="1917"/>
      <c r="D955" s="1917"/>
      <c r="E955" s="1917"/>
      <c r="F955" s="1917"/>
      <c r="G955" s="1917"/>
      <c r="H955" s="1917"/>
      <c r="I955" s="1917"/>
      <c r="J955" s="1917"/>
      <c r="K955" s="1917"/>
      <c r="L955" s="1917"/>
      <c r="M955" s="1917"/>
      <c r="N955" s="1917"/>
      <c r="O955" s="1917"/>
      <c r="P955" s="1917"/>
      <c r="Q955" s="1917"/>
    </row>
    <row r="956" spans="1:17" ht="14.25" customHeight="1">
      <c r="A956" s="1916"/>
      <c r="B956" s="1916"/>
      <c r="C956" s="1917"/>
      <c r="D956" s="1917"/>
      <c r="E956" s="1917"/>
      <c r="F956" s="1917"/>
      <c r="G956" s="1917"/>
      <c r="H956" s="1917"/>
      <c r="I956" s="1917"/>
      <c r="J956" s="1917"/>
      <c r="K956" s="1917"/>
      <c r="L956" s="1917"/>
      <c r="M956" s="1917"/>
      <c r="N956" s="1917"/>
      <c r="O956" s="1917"/>
      <c r="P956" s="1917"/>
      <c r="Q956" s="1917"/>
    </row>
    <row r="957" spans="1:17" ht="14.25" customHeight="1">
      <c r="A957" s="1916"/>
      <c r="B957" s="1916"/>
      <c r="C957" s="1917"/>
      <c r="D957" s="1917"/>
      <c r="E957" s="1917"/>
      <c r="F957" s="1917"/>
      <c r="G957" s="1917"/>
      <c r="H957" s="1917"/>
      <c r="I957" s="1917"/>
      <c r="J957" s="1917"/>
      <c r="K957" s="1917"/>
      <c r="L957" s="1917"/>
      <c r="M957" s="1917"/>
      <c r="N957" s="1917"/>
      <c r="O957" s="1917"/>
      <c r="P957" s="1917"/>
      <c r="Q957" s="1917"/>
    </row>
    <row r="958" spans="1:17" ht="14.25" customHeight="1">
      <c r="A958" s="1916"/>
      <c r="B958" s="1916"/>
      <c r="C958" s="1917"/>
      <c r="D958" s="1917"/>
      <c r="E958" s="1917"/>
      <c r="F958" s="1917"/>
      <c r="G958" s="1917"/>
      <c r="H958" s="1917"/>
      <c r="I958" s="1917"/>
      <c r="J958" s="1917"/>
      <c r="K958" s="1917"/>
      <c r="L958" s="1917"/>
      <c r="M958" s="1917"/>
      <c r="N958" s="1917"/>
      <c r="O958" s="1917"/>
      <c r="P958" s="1917"/>
      <c r="Q958" s="1917"/>
    </row>
    <row r="959" spans="1:17" ht="14.25" customHeight="1">
      <c r="A959" s="1916"/>
      <c r="B959" s="1916"/>
      <c r="C959" s="1917"/>
      <c r="D959" s="1917"/>
      <c r="E959" s="1917"/>
      <c r="F959" s="1917"/>
      <c r="G959" s="1917"/>
      <c r="H959" s="1917"/>
      <c r="I959" s="1917"/>
      <c r="J959" s="1917"/>
      <c r="K959" s="1917"/>
      <c r="L959" s="1917"/>
      <c r="M959" s="1917"/>
      <c r="N959" s="1917"/>
      <c r="O959" s="1917"/>
      <c r="P959" s="1917"/>
      <c r="Q959" s="1917"/>
    </row>
    <row r="960" spans="1:17" ht="14.25" customHeight="1">
      <c r="A960" s="1916"/>
      <c r="B960" s="1916"/>
      <c r="C960" s="1917"/>
      <c r="D960" s="1917"/>
      <c r="E960" s="1917"/>
      <c r="F960" s="1917"/>
      <c r="G960" s="1917"/>
      <c r="H960" s="1917"/>
      <c r="I960" s="1917"/>
      <c r="J960" s="1917"/>
      <c r="K960" s="1917"/>
      <c r="L960" s="1917"/>
      <c r="M960" s="1917"/>
      <c r="N960" s="1917"/>
      <c r="O960" s="1917"/>
      <c r="P960" s="1917"/>
      <c r="Q960" s="1917"/>
    </row>
    <row r="961" spans="1:17" ht="14.25" customHeight="1">
      <c r="A961" s="1916"/>
      <c r="B961" s="1916"/>
      <c r="C961" s="1917"/>
      <c r="D961" s="1917"/>
      <c r="E961" s="1917"/>
      <c r="F961" s="1917"/>
      <c r="G961" s="1917"/>
      <c r="H961" s="1917"/>
      <c r="I961" s="1917"/>
      <c r="J961" s="1917"/>
      <c r="K961" s="1917"/>
      <c r="L961" s="1917"/>
      <c r="M961" s="1917"/>
      <c r="N961" s="1917"/>
      <c r="O961" s="1917"/>
      <c r="P961" s="1917"/>
      <c r="Q961" s="1917"/>
    </row>
    <row r="962" spans="1:17" ht="14.25" customHeight="1">
      <c r="A962" s="1916"/>
      <c r="B962" s="1916"/>
      <c r="C962" s="1917"/>
      <c r="D962" s="1917"/>
      <c r="E962" s="1917"/>
      <c r="F962" s="1917"/>
      <c r="G962" s="1917"/>
      <c r="H962" s="1917"/>
      <c r="I962" s="1917"/>
      <c r="J962" s="1917"/>
      <c r="K962" s="1917"/>
      <c r="L962" s="1917"/>
      <c r="M962" s="1917"/>
      <c r="N962" s="1917"/>
      <c r="O962" s="1917"/>
      <c r="P962" s="1917"/>
      <c r="Q962" s="1917"/>
    </row>
    <row r="963" spans="1:17" ht="14.25" customHeight="1">
      <c r="A963" s="1916"/>
      <c r="B963" s="1916"/>
      <c r="C963" s="1917"/>
      <c r="D963" s="1917"/>
      <c r="E963" s="1917"/>
      <c r="F963" s="1917"/>
      <c r="G963" s="1917"/>
      <c r="H963" s="1917"/>
      <c r="I963" s="1917"/>
      <c r="J963" s="1917"/>
      <c r="K963" s="1917"/>
      <c r="L963" s="1917"/>
      <c r="M963" s="1917"/>
      <c r="N963" s="1917"/>
      <c r="O963" s="1917"/>
      <c r="P963" s="1917"/>
      <c r="Q963" s="1917"/>
    </row>
    <row r="964" spans="1:17" ht="14.25" customHeight="1">
      <c r="A964" s="1916"/>
      <c r="B964" s="1916"/>
      <c r="C964" s="1917"/>
      <c r="D964" s="1917"/>
      <c r="E964" s="1917"/>
      <c r="F964" s="1917"/>
      <c r="G964" s="1917"/>
      <c r="H964" s="1917"/>
      <c r="I964" s="1917"/>
      <c r="J964" s="1917"/>
      <c r="K964" s="1917"/>
      <c r="L964" s="1917"/>
      <c r="M964" s="1917"/>
      <c r="N964" s="1917"/>
      <c r="O964" s="1917"/>
      <c r="P964" s="1917"/>
      <c r="Q964" s="1917"/>
    </row>
    <row r="965" spans="1:17" ht="14.25" customHeight="1">
      <c r="A965" s="1916"/>
      <c r="B965" s="1916"/>
      <c r="C965" s="1917"/>
      <c r="D965" s="1917"/>
      <c r="E965" s="1917"/>
      <c r="F965" s="1917"/>
      <c r="G965" s="1917"/>
      <c r="H965" s="1917"/>
      <c r="I965" s="1917"/>
      <c r="J965" s="1917"/>
      <c r="K965" s="1917"/>
      <c r="L965" s="1917"/>
      <c r="M965" s="1917"/>
      <c r="N965" s="1917"/>
      <c r="O965" s="1917"/>
      <c r="P965" s="1917"/>
      <c r="Q965" s="1917"/>
    </row>
    <row r="966" spans="1:17" ht="14.25" customHeight="1">
      <c r="A966" s="1916"/>
      <c r="B966" s="1916"/>
      <c r="C966" s="1917"/>
      <c r="D966" s="1917"/>
      <c r="E966" s="1917"/>
      <c r="F966" s="1917"/>
      <c r="G966" s="1917"/>
      <c r="H966" s="1917"/>
      <c r="I966" s="1917"/>
      <c r="J966" s="1917"/>
      <c r="K966" s="1917"/>
      <c r="L966" s="1917"/>
      <c r="M966" s="1917"/>
      <c r="N966" s="1917"/>
      <c r="O966" s="1917"/>
      <c r="P966" s="1917"/>
      <c r="Q966" s="1917"/>
    </row>
    <row r="967" spans="1:17" ht="14.25" customHeight="1">
      <c r="A967" s="1916"/>
      <c r="B967" s="1916"/>
      <c r="C967" s="1917"/>
      <c r="D967" s="1917"/>
      <c r="E967" s="1917"/>
      <c r="F967" s="1917"/>
      <c r="G967" s="1917"/>
      <c r="H967" s="1917"/>
      <c r="I967" s="1917"/>
      <c r="J967" s="1917"/>
      <c r="K967" s="1917"/>
      <c r="L967" s="1917"/>
      <c r="M967" s="1917"/>
      <c r="N967" s="1917"/>
      <c r="O967" s="1917"/>
      <c r="P967" s="1917"/>
      <c r="Q967" s="1917"/>
    </row>
    <row r="968" spans="1:17" ht="14.25" customHeight="1">
      <c r="A968" s="1916"/>
      <c r="B968" s="1916"/>
      <c r="C968" s="1917"/>
      <c r="D968" s="1917"/>
      <c r="E968" s="1917"/>
      <c r="F968" s="1917"/>
      <c r="G968" s="1917"/>
      <c r="H968" s="1917"/>
      <c r="I968" s="1917"/>
      <c r="J968" s="1917"/>
      <c r="K968" s="1917"/>
      <c r="L968" s="1917"/>
      <c r="M968" s="1917"/>
      <c r="N968" s="1917"/>
      <c r="O968" s="1917"/>
      <c r="P968" s="1917"/>
      <c r="Q968" s="1917"/>
    </row>
    <row r="969" spans="1:17" ht="14.25" customHeight="1">
      <c r="A969" s="1916"/>
      <c r="B969" s="1916"/>
      <c r="C969" s="1917"/>
      <c r="D969" s="1917"/>
      <c r="E969" s="1917"/>
      <c r="F969" s="1917"/>
      <c r="G969" s="1917"/>
      <c r="H969" s="1917"/>
      <c r="I969" s="1917"/>
      <c r="J969" s="1917"/>
      <c r="K969" s="1917"/>
      <c r="L969" s="1917"/>
      <c r="M969" s="1917"/>
      <c r="N969" s="1917"/>
      <c r="O969" s="1917"/>
      <c r="P969" s="1917"/>
      <c r="Q969" s="1917"/>
    </row>
    <row r="970" spans="1:17" ht="14.25" customHeight="1">
      <c r="A970" s="1916"/>
      <c r="B970" s="1916"/>
      <c r="C970" s="1917"/>
      <c r="D970" s="1917"/>
      <c r="E970" s="1917"/>
      <c r="F970" s="1917"/>
      <c r="G970" s="1917"/>
      <c r="H970" s="1917"/>
      <c r="I970" s="1917"/>
      <c r="J970" s="1917"/>
      <c r="K970" s="1917"/>
      <c r="L970" s="1917"/>
      <c r="M970" s="1917"/>
      <c r="N970" s="1917"/>
      <c r="O970" s="1917"/>
      <c r="P970" s="1917"/>
      <c r="Q970" s="1917"/>
    </row>
    <row r="971" spans="1:17" ht="14.25" customHeight="1">
      <c r="A971" s="1916"/>
      <c r="B971" s="1916"/>
      <c r="C971" s="1917"/>
      <c r="D971" s="1917"/>
      <c r="E971" s="1917"/>
      <c r="F971" s="1917"/>
      <c r="G971" s="1917"/>
      <c r="H971" s="1917"/>
      <c r="I971" s="1917"/>
      <c r="J971" s="1917"/>
      <c r="K971" s="1917"/>
      <c r="L971" s="1917"/>
      <c r="M971" s="1917"/>
      <c r="N971" s="1917"/>
      <c r="O971" s="1917"/>
      <c r="P971" s="1917"/>
      <c r="Q971" s="1917"/>
    </row>
    <row r="972" spans="1:17" ht="14.25" customHeight="1">
      <c r="A972" s="1916"/>
      <c r="B972" s="1916"/>
      <c r="C972" s="1917"/>
      <c r="D972" s="1917"/>
      <c r="E972" s="1917"/>
      <c r="F972" s="1917"/>
      <c r="G972" s="1917"/>
      <c r="H972" s="1917"/>
      <c r="I972" s="1917"/>
      <c r="J972" s="1917"/>
      <c r="K972" s="1917"/>
      <c r="L972" s="1917"/>
      <c r="M972" s="1917"/>
      <c r="N972" s="1917"/>
      <c r="O972" s="1917"/>
      <c r="P972" s="1917"/>
      <c r="Q972" s="1917"/>
    </row>
    <row r="973" spans="1:17" ht="14.25" customHeight="1">
      <c r="A973" s="1916"/>
      <c r="B973" s="1916"/>
      <c r="C973" s="1917"/>
      <c r="D973" s="1917"/>
      <c r="E973" s="1917"/>
      <c r="F973" s="1917"/>
      <c r="G973" s="1917"/>
      <c r="H973" s="1917"/>
      <c r="I973" s="1917"/>
      <c r="J973" s="1917"/>
      <c r="K973" s="1917"/>
      <c r="L973" s="1917"/>
      <c r="M973" s="1917"/>
      <c r="N973" s="1917"/>
      <c r="O973" s="1917"/>
      <c r="P973" s="1917"/>
      <c r="Q973" s="1917"/>
    </row>
    <row r="974" spans="1:17" ht="14.25" customHeight="1">
      <c r="A974" s="1916"/>
      <c r="B974" s="1916"/>
      <c r="C974" s="1917"/>
      <c r="D974" s="1917"/>
      <c r="E974" s="1917"/>
      <c r="F974" s="1917"/>
      <c r="G974" s="1917"/>
      <c r="H974" s="1917"/>
      <c r="I974" s="1917"/>
      <c r="J974" s="1917"/>
      <c r="K974" s="1917"/>
      <c r="L974" s="1917"/>
      <c r="M974" s="1917"/>
      <c r="N974" s="1917"/>
      <c r="O974" s="1917"/>
      <c r="P974" s="1917"/>
      <c r="Q974" s="1917"/>
    </row>
    <row r="975" spans="1:17" ht="14.25" customHeight="1">
      <c r="A975" s="1916"/>
      <c r="B975" s="1916"/>
      <c r="C975" s="1917"/>
      <c r="D975" s="1917"/>
      <c r="E975" s="1917"/>
      <c r="F975" s="1917"/>
      <c r="G975" s="1917"/>
      <c r="H975" s="1917"/>
      <c r="I975" s="1917"/>
      <c r="J975" s="1917"/>
      <c r="K975" s="1917"/>
      <c r="L975" s="1917"/>
      <c r="M975" s="1917"/>
      <c r="N975" s="1917"/>
      <c r="O975" s="1917"/>
      <c r="P975" s="1917"/>
      <c r="Q975" s="1917"/>
    </row>
    <row r="976" spans="1:17" ht="14.25" customHeight="1">
      <c r="A976" s="1916"/>
      <c r="B976" s="1916"/>
      <c r="C976" s="1917"/>
      <c r="D976" s="1917"/>
      <c r="E976" s="1917"/>
      <c r="F976" s="1917"/>
      <c r="G976" s="1917"/>
      <c r="H976" s="1917"/>
      <c r="I976" s="1917"/>
      <c r="J976" s="1917"/>
      <c r="K976" s="1917"/>
      <c r="L976" s="1917"/>
      <c r="M976" s="1917"/>
      <c r="N976" s="1917"/>
      <c r="O976" s="1917"/>
      <c r="P976" s="1917"/>
      <c r="Q976" s="1917"/>
    </row>
    <row r="977" spans="1:17" ht="14.25" customHeight="1">
      <c r="A977" s="1916"/>
      <c r="B977" s="1916"/>
      <c r="C977" s="1917"/>
      <c r="D977" s="1917"/>
      <c r="E977" s="1917"/>
      <c r="F977" s="1917"/>
      <c r="G977" s="1917"/>
      <c r="H977" s="1917"/>
      <c r="I977" s="1917"/>
      <c r="J977" s="1917"/>
      <c r="K977" s="1917"/>
      <c r="L977" s="1917"/>
      <c r="M977" s="1917"/>
      <c r="N977" s="1917"/>
      <c r="O977" s="1917"/>
      <c r="P977" s="1917"/>
      <c r="Q977" s="1917"/>
    </row>
    <row r="978" spans="1:17" ht="14.25" customHeight="1">
      <c r="A978" s="1916"/>
      <c r="B978" s="1916"/>
      <c r="C978" s="1917"/>
      <c r="D978" s="1917"/>
      <c r="E978" s="1917"/>
      <c r="F978" s="1917"/>
      <c r="G978" s="1917"/>
      <c r="H978" s="1917"/>
      <c r="I978" s="1917"/>
      <c r="J978" s="1917"/>
      <c r="K978" s="1917"/>
      <c r="L978" s="1917"/>
      <c r="M978" s="1917"/>
      <c r="N978" s="1917"/>
      <c r="O978" s="1917"/>
      <c r="P978" s="1917"/>
      <c r="Q978" s="1917"/>
    </row>
    <row r="979" spans="1:17" ht="14.25" customHeight="1">
      <c r="A979" s="1916"/>
      <c r="B979" s="1916"/>
      <c r="C979" s="1917"/>
      <c r="D979" s="1917"/>
      <c r="E979" s="1917"/>
      <c r="F979" s="1917"/>
      <c r="G979" s="1917"/>
      <c r="H979" s="1917"/>
      <c r="I979" s="1917"/>
      <c r="J979" s="1917"/>
      <c r="K979" s="1917"/>
      <c r="L979" s="1917"/>
      <c r="M979" s="1917"/>
      <c r="N979" s="1917"/>
      <c r="O979" s="1917"/>
      <c r="P979" s="1917"/>
      <c r="Q979" s="1917"/>
    </row>
    <row r="980" spans="1:17" ht="14.25" customHeight="1">
      <c r="A980" s="1916"/>
      <c r="B980" s="1916"/>
      <c r="C980" s="1917"/>
      <c r="D980" s="1917"/>
      <c r="E980" s="1917"/>
      <c r="F980" s="1917"/>
      <c r="G980" s="1917"/>
      <c r="H980" s="1917"/>
      <c r="I980" s="1917"/>
      <c r="J980" s="1917"/>
      <c r="K980" s="1917"/>
      <c r="L980" s="1917"/>
      <c r="M980" s="1917"/>
      <c r="N980" s="1917"/>
      <c r="O980" s="1917"/>
      <c r="P980" s="1917"/>
      <c r="Q980" s="1917"/>
    </row>
    <row r="981" spans="1:17" ht="14.25" customHeight="1">
      <c r="A981" s="1916"/>
      <c r="B981" s="1916"/>
      <c r="C981" s="1917"/>
      <c r="D981" s="1917"/>
      <c r="E981" s="1917"/>
      <c r="F981" s="1917"/>
      <c r="G981" s="1917"/>
      <c r="H981" s="1917"/>
      <c r="I981" s="1917"/>
      <c r="J981" s="1917"/>
      <c r="K981" s="1917"/>
      <c r="L981" s="1917"/>
      <c r="M981" s="1917"/>
      <c r="N981" s="1917"/>
      <c r="O981" s="1917"/>
      <c r="P981" s="1917"/>
      <c r="Q981" s="1917"/>
    </row>
    <row r="982" spans="1:17" ht="14.25" customHeight="1">
      <c r="A982" s="1916"/>
      <c r="B982" s="1916"/>
      <c r="C982" s="1917"/>
      <c r="D982" s="1917"/>
      <c r="E982" s="1917"/>
      <c r="F982" s="1917"/>
      <c r="G982" s="1917"/>
      <c r="H982" s="1917"/>
      <c r="I982" s="1917"/>
      <c r="J982" s="1917"/>
      <c r="K982" s="1917"/>
      <c r="L982" s="1917"/>
      <c r="M982" s="1917"/>
      <c r="N982" s="1917"/>
      <c r="O982" s="1917"/>
      <c r="P982" s="1917"/>
      <c r="Q982" s="1917"/>
    </row>
    <row r="983" spans="1:17" ht="14.25" customHeight="1">
      <c r="A983" s="1916"/>
      <c r="B983" s="1916"/>
      <c r="C983" s="1917"/>
      <c r="D983" s="1917"/>
      <c r="E983" s="1917"/>
      <c r="F983" s="1917"/>
      <c r="G983" s="1917"/>
      <c r="H983" s="1917"/>
      <c r="I983" s="1917"/>
      <c r="J983" s="1917"/>
      <c r="K983" s="1917"/>
      <c r="L983" s="1917"/>
      <c r="M983" s="1917"/>
      <c r="N983" s="1917"/>
      <c r="O983" s="1917"/>
      <c r="P983" s="1917"/>
      <c r="Q983" s="1917"/>
    </row>
    <row r="984" spans="1:17" ht="14.25" customHeight="1">
      <c r="A984" s="1916"/>
      <c r="B984" s="1916"/>
      <c r="C984" s="1917"/>
      <c r="D984" s="1917"/>
      <c r="E984" s="1917"/>
      <c r="F984" s="1917"/>
      <c r="G984" s="1917"/>
      <c r="H984" s="1917"/>
      <c r="I984" s="1917"/>
      <c r="J984" s="1917"/>
      <c r="K984" s="1917"/>
      <c r="L984" s="1917"/>
      <c r="M984" s="1917"/>
      <c r="N984" s="1917"/>
      <c r="O984" s="1917"/>
      <c r="P984" s="1917"/>
      <c r="Q984" s="1917"/>
    </row>
    <row r="985" spans="1:17" ht="14.25" customHeight="1">
      <c r="A985" s="1916"/>
      <c r="B985" s="1916"/>
      <c r="C985" s="1917"/>
      <c r="D985" s="1917"/>
      <c r="E985" s="1917"/>
      <c r="F985" s="1917"/>
      <c r="G985" s="1917"/>
      <c r="H985" s="1917"/>
      <c r="I985" s="1917"/>
      <c r="J985" s="1917"/>
      <c r="K985" s="1917"/>
      <c r="L985" s="1917"/>
      <c r="M985" s="1917"/>
      <c r="N985" s="1917"/>
      <c r="O985" s="1917"/>
      <c r="P985" s="1917"/>
      <c r="Q985" s="1917"/>
    </row>
    <row r="986" spans="1:17" ht="14.25" customHeight="1">
      <c r="A986" s="1916"/>
      <c r="B986" s="1916"/>
      <c r="C986" s="1917"/>
      <c r="D986" s="1917"/>
      <c r="E986" s="1917"/>
      <c r="F986" s="1917"/>
      <c r="G986" s="1917"/>
      <c r="H986" s="1917"/>
      <c r="I986" s="1917"/>
      <c r="J986" s="1917"/>
      <c r="K986" s="1917"/>
      <c r="L986" s="1917"/>
      <c r="M986" s="1917"/>
      <c r="N986" s="1917"/>
      <c r="O986" s="1917"/>
      <c r="P986" s="1917"/>
      <c r="Q986" s="1917"/>
    </row>
    <row r="987" spans="1:17" ht="14.25" customHeight="1">
      <c r="A987" s="1916"/>
      <c r="B987" s="1916"/>
      <c r="C987" s="1917"/>
      <c r="D987" s="1917"/>
      <c r="E987" s="1917"/>
      <c r="F987" s="1917"/>
      <c r="G987" s="1917"/>
      <c r="H987" s="1917"/>
      <c r="I987" s="1917"/>
      <c r="J987" s="1917"/>
      <c r="K987" s="1917"/>
      <c r="L987" s="1917"/>
      <c r="M987" s="1917"/>
      <c r="N987" s="1917"/>
      <c r="O987" s="1917"/>
      <c r="P987" s="1917"/>
      <c r="Q987" s="1917"/>
    </row>
    <row r="988" spans="1:17" ht="14.25" customHeight="1">
      <c r="A988" s="1916"/>
      <c r="B988" s="1916"/>
      <c r="C988" s="1917"/>
      <c r="D988" s="1917"/>
      <c r="E988" s="1917"/>
      <c r="F988" s="1917"/>
      <c r="G988" s="1917"/>
      <c r="H988" s="1917"/>
      <c r="I988" s="1917"/>
      <c r="J988" s="1917"/>
      <c r="K988" s="1917"/>
      <c r="L988" s="1917"/>
      <c r="M988" s="1917"/>
      <c r="N988" s="1917"/>
      <c r="O988" s="1917"/>
      <c r="P988" s="1917"/>
      <c r="Q988" s="1917"/>
    </row>
    <row r="989" spans="1:17" ht="14.25" customHeight="1">
      <c r="A989" s="1916"/>
      <c r="B989" s="1916"/>
      <c r="C989" s="1917"/>
      <c r="D989" s="1917"/>
      <c r="E989" s="1917"/>
      <c r="F989" s="1917"/>
      <c r="G989" s="1917"/>
      <c r="H989" s="1917"/>
      <c r="I989" s="1917"/>
      <c r="J989" s="1917"/>
      <c r="K989" s="1917"/>
      <c r="L989" s="1917"/>
      <c r="M989" s="1917"/>
      <c r="N989" s="1917"/>
      <c r="O989" s="1917"/>
      <c r="P989" s="1917"/>
      <c r="Q989" s="1917"/>
    </row>
    <row r="990" spans="1:17" ht="14.25" customHeight="1">
      <c r="A990" s="1916"/>
      <c r="B990" s="1916"/>
      <c r="C990" s="1917"/>
      <c r="D990" s="1917"/>
      <c r="E990" s="1917"/>
      <c r="F990" s="1917"/>
      <c r="G990" s="1917"/>
      <c r="H990" s="1917"/>
      <c r="I990" s="1917"/>
      <c r="J990" s="1917"/>
      <c r="K990" s="1917"/>
      <c r="L990" s="1917"/>
      <c r="M990" s="1917"/>
      <c r="N990" s="1917"/>
      <c r="O990" s="1917"/>
      <c r="P990" s="1917"/>
      <c r="Q990" s="1917"/>
    </row>
    <row r="991" spans="1:17" ht="14.25" customHeight="1">
      <c r="A991" s="1916"/>
      <c r="B991" s="1916"/>
      <c r="C991" s="1917"/>
      <c r="D991" s="1917"/>
      <c r="E991" s="1917"/>
      <c r="F991" s="1917"/>
      <c r="G991" s="1917"/>
      <c r="H991" s="1917"/>
      <c r="I991" s="1917"/>
      <c r="J991" s="1917"/>
      <c r="K991" s="1917"/>
      <c r="L991" s="1917"/>
      <c r="M991" s="1917"/>
      <c r="N991" s="1917"/>
      <c r="O991" s="1917"/>
      <c r="P991" s="1917"/>
      <c r="Q991" s="1917"/>
    </row>
    <row r="992" spans="1:17" ht="14.25" customHeight="1">
      <c r="A992" s="1916"/>
      <c r="B992" s="1916"/>
      <c r="C992" s="1917"/>
      <c r="D992" s="1917"/>
      <c r="E992" s="1917"/>
      <c r="F992" s="1917"/>
      <c r="G992" s="1917"/>
      <c r="H992" s="1917"/>
      <c r="I992" s="1917"/>
      <c r="J992" s="1917"/>
      <c r="K992" s="1917"/>
      <c r="L992" s="1917"/>
      <c r="M992" s="1917"/>
      <c r="N992" s="1917"/>
      <c r="O992" s="1917"/>
      <c r="P992" s="1917"/>
      <c r="Q992" s="1917"/>
    </row>
    <row r="993" spans="1:17" ht="14.25" customHeight="1">
      <c r="A993" s="1916"/>
      <c r="B993" s="1916"/>
      <c r="C993" s="1917"/>
      <c r="D993" s="1917"/>
      <c r="E993" s="1917"/>
      <c r="F993" s="1917"/>
      <c r="G993" s="1917"/>
      <c r="H993" s="1917"/>
      <c r="I993" s="1917"/>
      <c r="J993" s="1917"/>
      <c r="K993" s="1917"/>
      <c r="L993" s="1917"/>
      <c r="M993" s="1917"/>
      <c r="N993" s="1917"/>
      <c r="O993" s="1917"/>
      <c r="P993" s="1917"/>
      <c r="Q993" s="1917"/>
    </row>
    <row r="994" spans="1:17" ht="14.25" customHeight="1">
      <c r="A994" s="1916"/>
      <c r="B994" s="1916"/>
      <c r="C994" s="1917"/>
      <c r="D994" s="1917"/>
      <c r="E994" s="1917"/>
      <c r="F994" s="1917"/>
      <c r="G994" s="1917"/>
      <c r="H994" s="1917"/>
      <c r="I994" s="1917"/>
      <c r="J994" s="1917"/>
      <c r="K994" s="1917"/>
      <c r="L994" s="1917"/>
      <c r="M994" s="1917"/>
      <c r="N994" s="1917"/>
      <c r="O994" s="1917"/>
      <c r="P994" s="1917"/>
      <c r="Q994" s="1917"/>
    </row>
    <row r="995" spans="1:17" ht="14.25" customHeight="1">
      <c r="A995" s="1916"/>
      <c r="B995" s="1916"/>
      <c r="C995" s="1917"/>
      <c r="D995" s="1917"/>
      <c r="E995" s="1917"/>
      <c r="F995" s="1917"/>
      <c r="G995" s="1917"/>
      <c r="H995" s="1917"/>
      <c r="I995" s="1917"/>
      <c r="J995" s="1917"/>
      <c r="K995" s="1917"/>
      <c r="L995" s="1917"/>
      <c r="M995" s="1917"/>
      <c r="N995" s="1917"/>
      <c r="O995" s="1917"/>
      <c r="P995" s="1917"/>
      <c r="Q995" s="1917"/>
    </row>
    <row r="996" spans="1:17" ht="14.25" customHeight="1">
      <c r="A996" s="1916"/>
      <c r="B996" s="1916"/>
      <c r="C996" s="1917"/>
      <c r="D996" s="1917"/>
      <c r="E996" s="1917"/>
      <c r="F996" s="1917"/>
      <c r="G996" s="1917"/>
      <c r="H996" s="1917"/>
      <c r="I996" s="1917"/>
      <c r="J996" s="1917"/>
      <c r="K996" s="1917"/>
      <c r="L996" s="1917"/>
      <c r="M996" s="1917"/>
      <c r="N996" s="1917"/>
      <c r="O996" s="1917"/>
      <c r="P996" s="1917"/>
      <c r="Q996" s="1917"/>
    </row>
    <row r="997" spans="1:17" ht="14.25" customHeight="1">
      <c r="A997" s="1916"/>
      <c r="B997" s="1916"/>
      <c r="C997" s="1917"/>
      <c r="D997" s="1917"/>
      <c r="E997" s="1917"/>
      <c r="F997" s="1917"/>
      <c r="G997" s="1917"/>
      <c r="H997" s="1917"/>
      <c r="I997" s="1917"/>
      <c r="J997" s="1917"/>
      <c r="K997" s="1917"/>
      <c r="L997" s="1917"/>
      <c r="M997" s="1917"/>
      <c r="N997" s="1917"/>
      <c r="O997" s="1917"/>
      <c r="P997" s="1917"/>
      <c r="Q997" s="1917"/>
    </row>
    <row r="998" spans="1:17" ht="14.25" customHeight="1">
      <c r="A998" s="1916"/>
      <c r="B998" s="1916"/>
      <c r="C998" s="1917"/>
      <c r="D998" s="1917"/>
      <c r="E998" s="1917"/>
      <c r="F998" s="1917"/>
      <c r="G998" s="1917"/>
      <c r="H998" s="1917"/>
      <c r="I998" s="1917"/>
      <c r="J998" s="1917"/>
      <c r="K998" s="1917"/>
      <c r="L998" s="1917"/>
      <c r="M998" s="1917"/>
      <c r="N998" s="1917"/>
      <c r="O998" s="1917"/>
      <c r="P998" s="1917"/>
      <c r="Q998" s="1917"/>
    </row>
    <row r="999" spans="1:17" ht="14.25" customHeight="1">
      <c r="A999" s="1916"/>
      <c r="B999" s="1916"/>
      <c r="C999" s="1917"/>
      <c r="D999" s="1917"/>
      <c r="E999" s="1917"/>
      <c r="F999" s="1917"/>
      <c r="G999" s="1917"/>
      <c r="H999" s="1917"/>
      <c r="I999" s="1917"/>
      <c r="J999" s="1917"/>
      <c r="K999" s="1917"/>
      <c r="L999" s="1917"/>
      <c r="M999" s="1917"/>
      <c r="N999" s="1917"/>
      <c r="O999" s="1917"/>
      <c r="P999" s="1917"/>
      <c r="Q999" s="1917"/>
    </row>
    <row r="1000" spans="1:17" ht="14.25" customHeight="1">
      <c r="A1000" s="1916"/>
      <c r="B1000" s="1916"/>
      <c r="C1000" s="1917"/>
      <c r="D1000" s="1917"/>
      <c r="E1000" s="1917"/>
      <c r="F1000" s="1917"/>
      <c r="G1000" s="1917"/>
      <c r="H1000" s="1917"/>
      <c r="I1000" s="1917"/>
      <c r="J1000" s="1917"/>
      <c r="K1000" s="1917"/>
      <c r="L1000" s="1917"/>
      <c r="M1000" s="1917"/>
      <c r="N1000" s="1917"/>
      <c r="O1000" s="1917"/>
      <c r="P1000" s="1917"/>
      <c r="Q1000" s="1917"/>
    </row>
    <row r="1001" spans="1:17" ht="14.25" customHeight="1">
      <c r="A1001" s="1916"/>
      <c r="B1001" s="1916"/>
      <c r="C1001" s="1917"/>
      <c r="D1001" s="1917"/>
      <c r="E1001" s="1917"/>
      <c r="F1001" s="1917"/>
      <c r="G1001" s="1917"/>
      <c r="H1001" s="1917"/>
      <c r="I1001" s="1917"/>
      <c r="J1001" s="1917"/>
      <c r="K1001" s="1917"/>
      <c r="L1001" s="1917"/>
      <c r="M1001" s="1917"/>
      <c r="N1001" s="1917"/>
      <c r="O1001" s="1917"/>
      <c r="P1001" s="1917"/>
      <c r="Q1001" s="1917"/>
    </row>
    <row r="1002" spans="1:17" ht="14.25" customHeight="1">
      <c r="A1002" s="1916"/>
      <c r="B1002" s="1916"/>
      <c r="C1002" s="1917"/>
      <c r="D1002" s="1917"/>
      <c r="E1002" s="1917"/>
      <c r="F1002" s="1917"/>
      <c r="G1002" s="1917"/>
      <c r="H1002" s="1917"/>
      <c r="I1002" s="1917"/>
      <c r="J1002" s="1917"/>
      <c r="K1002" s="1917"/>
      <c r="L1002" s="1917"/>
      <c r="M1002" s="1917"/>
      <c r="N1002" s="1917"/>
      <c r="O1002" s="1917"/>
      <c r="P1002" s="1917"/>
      <c r="Q1002" s="1917"/>
    </row>
    <row r="1003" spans="1:17" ht="14.25" customHeight="1">
      <c r="A1003" s="1916"/>
      <c r="B1003" s="1916"/>
      <c r="C1003" s="1917"/>
      <c r="D1003" s="1917"/>
      <c r="E1003" s="1917"/>
      <c r="F1003" s="1917"/>
      <c r="G1003" s="1917"/>
      <c r="H1003" s="1917"/>
      <c r="I1003" s="1917"/>
      <c r="J1003" s="1917"/>
      <c r="K1003" s="1917"/>
      <c r="L1003" s="1917"/>
      <c r="M1003" s="1917"/>
      <c r="N1003" s="1917"/>
      <c r="O1003" s="1917"/>
      <c r="P1003" s="1917"/>
      <c r="Q1003" s="1917"/>
    </row>
    <row r="1004" spans="1:17" ht="14.25" customHeight="1">
      <c r="A1004" s="1916"/>
      <c r="B1004" s="1916"/>
      <c r="C1004" s="1917"/>
      <c r="D1004" s="1917"/>
      <c r="E1004" s="1917"/>
      <c r="F1004" s="1917"/>
      <c r="G1004" s="1917"/>
      <c r="H1004" s="1917"/>
      <c r="I1004" s="1917"/>
      <c r="J1004" s="1917"/>
      <c r="K1004" s="1917"/>
      <c r="L1004" s="1917"/>
      <c r="M1004" s="1917"/>
      <c r="N1004" s="1917"/>
      <c r="O1004" s="1917"/>
      <c r="P1004" s="1917"/>
      <c r="Q1004" s="1917"/>
    </row>
    <row r="1005" spans="1:17" ht="14.25" customHeight="1">
      <c r="A1005" s="1916"/>
      <c r="B1005" s="1916"/>
      <c r="C1005" s="1917"/>
      <c r="D1005" s="1917"/>
      <c r="E1005" s="1917"/>
      <c r="F1005" s="1917"/>
      <c r="G1005" s="1917"/>
      <c r="H1005" s="1917"/>
      <c r="I1005" s="1917"/>
      <c r="J1005" s="1917"/>
      <c r="K1005" s="1917"/>
      <c r="L1005" s="1917"/>
      <c r="M1005" s="1917"/>
      <c r="N1005" s="1917"/>
      <c r="O1005" s="1917"/>
      <c r="P1005" s="1917"/>
      <c r="Q1005" s="1917"/>
    </row>
    <row r="1006" spans="1:17" ht="14.25" customHeight="1">
      <c r="A1006" s="1916"/>
      <c r="B1006" s="1916"/>
      <c r="C1006" s="1917"/>
      <c r="D1006" s="1917"/>
      <c r="E1006" s="1917"/>
      <c r="F1006" s="1917"/>
      <c r="G1006" s="1917"/>
      <c r="H1006" s="1917"/>
      <c r="I1006" s="1917"/>
      <c r="J1006" s="1917"/>
      <c r="K1006" s="1917"/>
      <c r="L1006" s="1917"/>
      <c r="M1006" s="1917"/>
      <c r="N1006" s="1917"/>
      <c r="O1006" s="1917"/>
      <c r="P1006" s="1917"/>
      <c r="Q1006" s="1917"/>
    </row>
    <row r="1007" spans="1:17" ht="14.25" customHeight="1">
      <c r="A1007" s="1916"/>
      <c r="B1007" s="1916"/>
      <c r="C1007" s="1917"/>
      <c r="D1007" s="1917"/>
      <c r="E1007" s="1917"/>
      <c r="F1007" s="1917"/>
      <c r="G1007" s="1917"/>
      <c r="H1007" s="1917"/>
      <c r="I1007" s="1917"/>
      <c r="J1007" s="1917"/>
      <c r="K1007" s="1917"/>
      <c r="L1007" s="1917"/>
      <c r="M1007" s="1917"/>
      <c r="N1007" s="1917"/>
      <c r="O1007" s="1917"/>
      <c r="P1007" s="1917"/>
      <c r="Q1007" s="1917"/>
    </row>
    <row r="1008" spans="1:17" ht="14.25" customHeight="1">
      <c r="A1008" s="1916"/>
      <c r="B1008" s="1916"/>
      <c r="C1008" s="1917"/>
      <c r="D1008" s="1917"/>
      <c r="E1008" s="1917"/>
      <c r="F1008" s="1917"/>
      <c r="G1008" s="1917"/>
      <c r="H1008" s="1917"/>
      <c r="I1008" s="1917"/>
      <c r="J1008" s="1917"/>
      <c r="K1008" s="1917"/>
      <c r="L1008" s="1917"/>
      <c r="M1008" s="1917"/>
      <c r="N1008" s="1917"/>
      <c r="O1008" s="1917"/>
      <c r="P1008" s="1917"/>
      <c r="Q1008" s="1917"/>
    </row>
    <row r="1009" spans="1:17" ht="14.25" customHeight="1">
      <c r="A1009" s="1916"/>
      <c r="B1009" s="1916"/>
      <c r="C1009" s="1917"/>
      <c r="D1009" s="1917"/>
      <c r="E1009" s="1917"/>
      <c r="F1009" s="1917"/>
      <c r="G1009" s="1917"/>
      <c r="H1009" s="1917"/>
      <c r="I1009" s="1917"/>
      <c r="J1009" s="1917"/>
      <c r="K1009" s="1917"/>
      <c r="L1009" s="1917"/>
      <c r="M1009" s="1917"/>
      <c r="N1009" s="1917"/>
      <c r="O1009" s="1917"/>
      <c r="P1009" s="1917"/>
      <c r="Q1009" s="1917"/>
    </row>
    <row r="1010" spans="1:17" ht="14.25" customHeight="1">
      <c r="A1010" s="1916"/>
      <c r="B1010" s="1916"/>
      <c r="C1010" s="1917"/>
      <c r="D1010" s="1917"/>
      <c r="E1010" s="1917"/>
      <c r="F1010" s="1917"/>
      <c r="G1010" s="1917"/>
      <c r="H1010" s="1917"/>
      <c r="I1010" s="1917"/>
      <c r="J1010" s="1917"/>
      <c r="K1010" s="1917"/>
      <c r="L1010" s="1917"/>
      <c r="M1010" s="1917"/>
      <c r="N1010" s="1917"/>
      <c r="O1010" s="1917"/>
      <c r="P1010" s="1917"/>
      <c r="Q1010" s="1917"/>
    </row>
    <row r="1011" spans="1:17" ht="14.25" customHeight="1">
      <c r="A1011" s="1916"/>
      <c r="B1011" s="1916"/>
      <c r="C1011" s="1917"/>
      <c r="D1011" s="1917"/>
      <c r="E1011" s="1917"/>
      <c r="F1011" s="1917"/>
      <c r="G1011" s="1917"/>
      <c r="H1011" s="1917"/>
      <c r="I1011" s="1917"/>
      <c r="J1011" s="1917"/>
      <c r="K1011" s="1917"/>
      <c r="L1011" s="1917"/>
      <c r="M1011" s="1917"/>
      <c r="N1011" s="1917"/>
      <c r="O1011" s="1917"/>
      <c r="P1011" s="1917"/>
      <c r="Q1011" s="1917"/>
    </row>
    <row r="1012" spans="1:17" ht="14.25" customHeight="1">
      <c r="A1012" s="1916"/>
      <c r="B1012" s="1916"/>
      <c r="C1012" s="1917"/>
      <c r="D1012" s="1917"/>
      <c r="E1012" s="1917"/>
      <c r="F1012" s="1917"/>
      <c r="G1012" s="1917"/>
      <c r="H1012" s="1917"/>
      <c r="I1012" s="1917"/>
      <c r="J1012" s="1917"/>
      <c r="K1012" s="1917"/>
      <c r="L1012" s="1917"/>
      <c r="M1012" s="1917"/>
      <c r="N1012" s="1917"/>
      <c r="O1012" s="1917"/>
      <c r="P1012" s="1917"/>
      <c r="Q1012" s="1917"/>
    </row>
    <row r="1013" spans="1:17" ht="14.25" customHeight="1">
      <c r="A1013" s="1916"/>
      <c r="B1013" s="1916"/>
      <c r="C1013" s="1917"/>
      <c r="D1013" s="1917"/>
      <c r="E1013" s="1917"/>
      <c r="F1013" s="1917"/>
      <c r="G1013" s="1917"/>
      <c r="H1013" s="1917"/>
      <c r="I1013" s="1917"/>
      <c r="J1013" s="1917"/>
      <c r="K1013" s="1917"/>
      <c r="L1013" s="1917"/>
      <c r="M1013" s="1917"/>
      <c r="N1013" s="1917"/>
      <c r="O1013" s="1917"/>
      <c r="P1013" s="1917"/>
      <c r="Q1013" s="1917"/>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O7:O8"/>
    <mergeCell ref="P7:P8"/>
    <mergeCell ref="Q7:Q8"/>
    <mergeCell ref="B110:L110"/>
    <mergeCell ref="B111:L111"/>
    <mergeCell ref="J7:L7"/>
    <mergeCell ref="M7:M8"/>
    <mergeCell ref="N7:N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3.8"/>
  <cols>
    <col min="1" max="1" width="4.77734375" style="76" customWidth="1"/>
    <col min="2" max="2" width="34.44140625" style="76" customWidth="1"/>
    <col min="3" max="3" width="8.33203125" style="76" customWidth="1"/>
    <col min="4" max="4" width="8.109375" style="1081" customWidth="1"/>
    <col min="5" max="10" width="8.109375" style="76" customWidth="1"/>
    <col min="11" max="11" width="8.109375" style="1081" customWidth="1"/>
    <col min="12" max="12" width="8.109375" style="76" customWidth="1"/>
    <col min="13" max="16384" width="9" style="76"/>
  </cols>
  <sheetData>
    <row r="1" spans="1:12">
      <c r="A1" s="919"/>
      <c r="B1" s="908" t="s">
        <v>1</v>
      </c>
      <c r="C1" s="82"/>
      <c r="D1" s="837"/>
      <c r="E1" s="82"/>
      <c r="F1" s="82"/>
      <c r="G1" s="82"/>
      <c r="H1" s="82"/>
      <c r="I1" s="82"/>
      <c r="J1" s="82"/>
      <c r="K1" s="2321" t="s">
        <v>65</v>
      </c>
      <c r="L1" s="2321"/>
    </row>
    <row r="2" spans="1:12">
      <c r="A2" s="919"/>
      <c r="B2" s="919" t="s">
        <v>699</v>
      </c>
      <c r="C2" s="82"/>
      <c r="D2" s="837"/>
      <c r="E2" s="82"/>
      <c r="F2" s="82"/>
      <c r="G2" s="82"/>
      <c r="H2" s="82"/>
      <c r="I2" s="82"/>
      <c r="J2" s="82"/>
      <c r="K2" s="838"/>
      <c r="L2" s="89"/>
    </row>
    <row r="3" spans="1:12">
      <c r="A3" s="919"/>
      <c r="B3" s="919"/>
      <c r="C3" s="82"/>
      <c r="D3" s="837"/>
      <c r="E3" s="82"/>
      <c r="F3" s="82"/>
      <c r="G3" s="82"/>
      <c r="H3" s="82"/>
      <c r="I3" s="82"/>
      <c r="J3" s="82"/>
      <c r="K3" s="838"/>
      <c r="L3" s="89"/>
    </row>
    <row r="4" spans="1:12" ht="26.25" customHeight="1">
      <c r="A4" s="2322" t="s">
        <v>9</v>
      </c>
      <c r="B4" s="2322"/>
      <c r="C4" s="2322"/>
      <c r="D4" s="2322"/>
      <c r="E4" s="2322"/>
      <c r="F4" s="2322"/>
      <c r="G4" s="2322"/>
      <c r="H4" s="2322"/>
      <c r="I4" s="2322"/>
      <c r="J4" s="2322"/>
      <c r="K4" s="2322"/>
      <c r="L4" s="2322"/>
    </row>
    <row r="5" spans="1:12" ht="14.4" thickBot="1">
      <c r="A5" s="94"/>
      <c r="B5" s="94"/>
      <c r="C5" s="94"/>
      <c r="D5" s="839"/>
      <c r="E5" s="94"/>
      <c r="F5" s="94"/>
      <c r="G5" s="94"/>
      <c r="H5" s="94"/>
      <c r="I5" s="94"/>
      <c r="J5" s="94"/>
      <c r="K5" s="839"/>
      <c r="L5" s="884" t="s">
        <v>67</v>
      </c>
    </row>
    <row r="6" spans="1:12" ht="35.25" customHeight="1" thickTop="1">
      <c r="A6" s="5" t="s">
        <v>68</v>
      </c>
      <c r="B6" s="6" t="s">
        <v>69</v>
      </c>
      <c r="C6" s="6" t="s">
        <v>70</v>
      </c>
      <c r="D6" s="840" t="s">
        <v>71</v>
      </c>
      <c r="E6" s="6" t="s">
        <v>72</v>
      </c>
      <c r="F6" s="6" t="s">
        <v>73</v>
      </c>
      <c r="G6" s="6" t="s">
        <v>74</v>
      </c>
      <c r="H6" s="6" t="s">
        <v>75</v>
      </c>
      <c r="I6" s="6" t="s">
        <v>76</v>
      </c>
      <c r="J6" s="6" t="s">
        <v>77</v>
      </c>
      <c r="K6" s="840" t="s">
        <v>78</v>
      </c>
      <c r="L6" s="7" t="s">
        <v>7</v>
      </c>
    </row>
    <row r="7" spans="1:12" ht="25.5" customHeight="1">
      <c r="A7" s="8" t="s">
        <v>79</v>
      </c>
      <c r="B7" s="9" t="s">
        <v>80</v>
      </c>
      <c r="C7" s="10"/>
      <c r="D7" s="841"/>
      <c r="E7" s="10"/>
      <c r="F7" s="10"/>
      <c r="G7" s="10"/>
      <c r="H7" s="10"/>
      <c r="I7" s="10"/>
      <c r="J7" s="10"/>
      <c r="K7" s="842"/>
      <c r="L7" s="11"/>
    </row>
    <row r="8" spans="1:12" ht="28.5" customHeight="1">
      <c r="A8" s="197" t="s">
        <v>81</v>
      </c>
      <c r="B8" s="198" t="s">
        <v>82</v>
      </c>
      <c r="C8" s="199"/>
      <c r="D8" s="843"/>
      <c r="E8" s="200"/>
      <c r="F8" s="200"/>
      <c r="G8" s="200"/>
      <c r="H8" s="200"/>
      <c r="I8" s="200"/>
      <c r="J8" s="200"/>
      <c r="K8" s="844"/>
      <c r="L8" s="201"/>
    </row>
    <row r="9" spans="1:12" ht="69">
      <c r="A9" s="12" t="s">
        <v>83</v>
      </c>
      <c r="B9" s="13" t="s">
        <v>84</v>
      </c>
      <c r="C9" s="14" t="s">
        <v>85</v>
      </c>
      <c r="D9" s="845">
        <f>SUM(D10:D15)</f>
        <v>4113</v>
      </c>
      <c r="E9" s="15">
        <f t="shared" ref="E9:J9" si="0">SUM(E10:E15)</f>
        <v>0</v>
      </c>
      <c r="F9" s="15">
        <f t="shared" si="0"/>
        <v>0</v>
      </c>
      <c r="G9" s="15">
        <f t="shared" si="0"/>
        <v>0</v>
      </c>
      <c r="H9" s="15">
        <f t="shared" si="0"/>
        <v>0</v>
      </c>
      <c r="I9" s="15">
        <f t="shared" si="0"/>
        <v>0</v>
      </c>
      <c r="J9" s="15">
        <f t="shared" si="0"/>
        <v>0</v>
      </c>
      <c r="K9" s="845">
        <f>SUM(D9:J9)</f>
        <v>4113</v>
      </c>
      <c r="L9" s="16"/>
    </row>
    <row r="10" spans="1:12">
      <c r="A10" s="12"/>
      <c r="B10" s="17" t="s">
        <v>86</v>
      </c>
      <c r="C10" s="14" t="s">
        <v>85</v>
      </c>
      <c r="D10" s="845">
        <v>372</v>
      </c>
      <c r="E10" s="15"/>
      <c r="F10" s="15"/>
      <c r="G10" s="15"/>
      <c r="H10" s="15"/>
      <c r="I10" s="15"/>
      <c r="J10" s="15"/>
      <c r="K10" s="845">
        <f t="shared" ref="K10:K32" si="1">SUM(D10:J10)</f>
        <v>372</v>
      </c>
      <c r="L10" s="16"/>
    </row>
    <row r="11" spans="1:12">
      <c r="A11" s="12"/>
      <c r="B11" s="17" t="s">
        <v>87</v>
      </c>
      <c r="C11" s="14" t="s">
        <v>85</v>
      </c>
      <c r="E11" s="15"/>
      <c r="F11" s="15"/>
      <c r="G11" s="15"/>
      <c r="H11" s="15"/>
      <c r="I11" s="15"/>
      <c r="J11" s="15"/>
      <c r="K11" s="845">
        <f t="shared" si="1"/>
        <v>0</v>
      </c>
      <c r="L11" s="16"/>
    </row>
    <row r="12" spans="1:12">
      <c r="A12" s="12"/>
      <c r="B12" s="17" t="s">
        <v>88</v>
      </c>
      <c r="C12" s="14" t="s">
        <v>85</v>
      </c>
      <c r="D12" s="845">
        <v>458</v>
      </c>
      <c r="E12" s="15"/>
      <c r="F12" s="15"/>
      <c r="G12" s="15"/>
      <c r="H12" s="15"/>
      <c r="I12" s="15"/>
      <c r="J12" s="15"/>
      <c r="K12" s="845">
        <f t="shared" si="1"/>
        <v>458</v>
      </c>
      <c r="L12" s="16"/>
    </row>
    <row r="13" spans="1:12">
      <c r="A13" s="12"/>
      <c r="B13" s="17" t="s">
        <v>89</v>
      </c>
      <c r="C13" s="14" t="s">
        <v>85</v>
      </c>
      <c r="D13" s="845">
        <v>580</v>
      </c>
      <c r="E13" s="15"/>
      <c r="F13" s="15"/>
      <c r="G13" s="15"/>
      <c r="H13" s="15"/>
      <c r="I13" s="15"/>
      <c r="J13" s="15"/>
      <c r="K13" s="845">
        <f t="shared" si="1"/>
        <v>580</v>
      </c>
      <c r="L13" s="16"/>
    </row>
    <row r="14" spans="1:12">
      <c r="A14" s="12"/>
      <c r="B14" s="17" t="s">
        <v>90</v>
      </c>
      <c r="C14" s="14" t="s">
        <v>85</v>
      </c>
      <c r="D14" s="845">
        <v>966</v>
      </c>
      <c r="E14" s="15"/>
      <c r="F14" s="15"/>
      <c r="G14" s="15"/>
      <c r="H14" s="15"/>
      <c r="I14" s="15"/>
      <c r="J14" s="15"/>
      <c r="K14" s="845">
        <f t="shared" si="1"/>
        <v>966</v>
      </c>
      <c r="L14" s="16"/>
    </row>
    <row r="15" spans="1:12">
      <c r="A15" s="12"/>
      <c r="B15" s="17" t="s">
        <v>91</v>
      </c>
      <c r="C15" s="14" t="s">
        <v>85</v>
      </c>
      <c r="D15" s="845">
        <v>1737</v>
      </c>
      <c r="E15" s="15"/>
      <c r="F15" s="15"/>
      <c r="G15" s="15"/>
      <c r="H15" s="15"/>
      <c r="I15" s="15"/>
      <c r="J15" s="15"/>
      <c r="K15" s="845">
        <f t="shared" si="1"/>
        <v>1737</v>
      </c>
      <c r="L15" s="16"/>
    </row>
    <row r="16" spans="1:12" ht="55.2">
      <c r="A16" s="18" t="s">
        <v>92</v>
      </c>
      <c r="B16" s="13" t="s">
        <v>93</v>
      </c>
      <c r="C16" s="14"/>
      <c r="D16" s="845">
        <f>SUM(D17:D22)</f>
        <v>565</v>
      </c>
      <c r="E16" s="15">
        <f t="shared" ref="E16:J16" si="2">SUM(E17:E22)</f>
        <v>0</v>
      </c>
      <c r="F16" s="15">
        <f t="shared" si="2"/>
        <v>0</v>
      </c>
      <c r="G16" s="15">
        <f t="shared" si="2"/>
        <v>0</v>
      </c>
      <c r="H16" s="15">
        <f t="shared" si="2"/>
        <v>0</v>
      </c>
      <c r="I16" s="15">
        <f t="shared" si="2"/>
        <v>0</v>
      </c>
      <c r="J16" s="15">
        <f t="shared" si="2"/>
        <v>0</v>
      </c>
      <c r="K16" s="845">
        <f t="shared" si="1"/>
        <v>565</v>
      </c>
      <c r="L16" s="16"/>
    </row>
    <row r="17" spans="1:12">
      <c r="A17" s="12"/>
      <c r="B17" s="17" t="s">
        <v>86</v>
      </c>
      <c r="C17" s="14" t="s">
        <v>85</v>
      </c>
      <c r="D17" s="845">
        <v>156</v>
      </c>
      <c r="E17" s="15"/>
      <c r="F17" s="15"/>
      <c r="G17" s="15"/>
      <c r="H17" s="15"/>
      <c r="I17" s="15"/>
      <c r="J17" s="15"/>
      <c r="K17" s="845">
        <f t="shared" si="1"/>
        <v>156</v>
      </c>
      <c r="L17" s="16"/>
    </row>
    <row r="18" spans="1:12">
      <c r="A18" s="12"/>
      <c r="B18" s="17" t="s">
        <v>87</v>
      </c>
      <c r="C18" s="14" t="s">
        <v>85</v>
      </c>
      <c r="E18" s="15"/>
      <c r="F18" s="15"/>
      <c r="G18" s="15"/>
      <c r="H18" s="15"/>
      <c r="I18" s="15"/>
      <c r="J18" s="15"/>
      <c r="K18" s="845">
        <f t="shared" si="1"/>
        <v>0</v>
      </c>
      <c r="L18" s="16"/>
    </row>
    <row r="19" spans="1:12">
      <c r="A19" s="12"/>
      <c r="B19" s="17" t="s">
        <v>88</v>
      </c>
      <c r="C19" s="14" t="s">
        <v>85</v>
      </c>
      <c r="D19" s="845">
        <v>372</v>
      </c>
      <c r="E19" s="15"/>
      <c r="F19" s="15"/>
      <c r="G19" s="15"/>
      <c r="H19" s="15"/>
      <c r="I19" s="15"/>
      <c r="J19" s="15"/>
      <c r="K19" s="845">
        <f t="shared" si="1"/>
        <v>372</v>
      </c>
      <c r="L19" s="16"/>
    </row>
    <row r="20" spans="1:12">
      <c r="A20" s="12"/>
      <c r="B20" s="17" t="s">
        <v>89</v>
      </c>
      <c r="C20" s="14" t="s">
        <v>85</v>
      </c>
      <c r="D20" s="845">
        <v>12</v>
      </c>
      <c r="E20" s="15"/>
      <c r="F20" s="15"/>
      <c r="G20" s="15"/>
      <c r="H20" s="15"/>
      <c r="I20" s="15"/>
      <c r="J20" s="15"/>
      <c r="K20" s="845">
        <f t="shared" si="1"/>
        <v>12</v>
      </c>
      <c r="L20" s="16"/>
    </row>
    <row r="21" spans="1:12">
      <c r="A21" s="12"/>
      <c r="B21" s="17" t="s">
        <v>90</v>
      </c>
      <c r="C21" s="14" t="s">
        <v>85</v>
      </c>
      <c r="D21" s="845">
        <v>20</v>
      </c>
      <c r="E21" s="15"/>
      <c r="F21" s="15"/>
      <c r="G21" s="15"/>
      <c r="H21" s="15"/>
      <c r="I21" s="15"/>
      <c r="J21" s="15"/>
      <c r="K21" s="845">
        <f t="shared" si="1"/>
        <v>20</v>
      </c>
      <c r="L21" s="16"/>
    </row>
    <row r="22" spans="1:12">
      <c r="A22" s="12"/>
      <c r="B22" s="17" t="s">
        <v>91</v>
      </c>
      <c r="C22" s="14" t="s">
        <v>85</v>
      </c>
      <c r="D22" s="845">
        <v>5</v>
      </c>
      <c r="E22" s="15"/>
      <c r="F22" s="15"/>
      <c r="G22" s="15"/>
      <c r="H22" s="15"/>
      <c r="I22" s="15"/>
      <c r="J22" s="15"/>
      <c r="K22" s="845">
        <f t="shared" si="1"/>
        <v>5</v>
      </c>
      <c r="L22" s="16"/>
    </row>
    <row r="23" spans="1:12" ht="52.95" customHeight="1">
      <c r="A23" s="18" t="s">
        <v>94</v>
      </c>
      <c r="B23" s="222" t="s">
        <v>95</v>
      </c>
      <c r="C23" s="14" t="s">
        <v>85</v>
      </c>
      <c r="D23" s="845"/>
      <c r="E23" s="15"/>
      <c r="F23" s="15"/>
      <c r="G23" s="15"/>
      <c r="H23" s="15"/>
      <c r="I23" s="15"/>
      <c r="J23" s="15"/>
      <c r="K23" s="845">
        <f t="shared" si="1"/>
        <v>0</v>
      </c>
      <c r="L23" s="16"/>
    </row>
    <row r="24" spans="1:12" ht="61.5" customHeight="1">
      <c r="A24" s="18"/>
      <c r="B24" s="17" t="s">
        <v>96</v>
      </c>
      <c r="C24" s="14"/>
      <c r="D24" s="845">
        <v>1140</v>
      </c>
      <c r="E24" s="15"/>
      <c r="F24" s="15"/>
      <c r="G24" s="15"/>
      <c r="H24" s="15"/>
      <c r="I24" s="15"/>
      <c r="J24" s="15"/>
      <c r="K24" s="845">
        <f t="shared" si="1"/>
        <v>1140</v>
      </c>
      <c r="L24" s="16"/>
    </row>
    <row r="25" spans="1:12" ht="69">
      <c r="A25" s="18" t="s">
        <v>97</v>
      </c>
      <c r="B25" s="13" t="s">
        <v>98</v>
      </c>
      <c r="C25" s="20" t="s">
        <v>85</v>
      </c>
      <c r="D25" s="846">
        <f>SUM(D26:D31)</f>
        <v>4602</v>
      </c>
      <c r="E25" s="21">
        <f t="shared" ref="E25:J25" si="3">SUM(E26:E31)</f>
        <v>0</v>
      </c>
      <c r="F25" s="21">
        <f t="shared" si="3"/>
        <v>0</v>
      </c>
      <c r="G25" s="21">
        <f t="shared" si="3"/>
        <v>0</v>
      </c>
      <c r="H25" s="21">
        <f t="shared" si="3"/>
        <v>0</v>
      </c>
      <c r="I25" s="21">
        <f t="shared" si="3"/>
        <v>0</v>
      </c>
      <c r="J25" s="21">
        <f t="shared" si="3"/>
        <v>0</v>
      </c>
      <c r="K25" s="846">
        <f t="shared" si="1"/>
        <v>4602</v>
      </c>
      <c r="L25" s="22"/>
    </row>
    <row r="26" spans="1:12">
      <c r="A26" s="12"/>
      <c r="B26" s="17" t="s">
        <v>86</v>
      </c>
      <c r="C26" s="14" t="s">
        <v>85</v>
      </c>
      <c r="D26" s="845">
        <f>D10-D17</f>
        <v>216</v>
      </c>
      <c r="E26" s="15">
        <f t="shared" ref="E26:J26" si="4">E10-E17</f>
        <v>0</v>
      </c>
      <c r="F26" s="15">
        <f t="shared" si="4"/>
        <v>0</v>
      </c>
      <c r="G26" s="15">
        <f t="shared" si="4"/>
        <v>0</v>
      </c>
      <c r="H26" s="15">
        <f t="shared" si="4"/>
        <v>0</v>
      </c>
      <c r="I26" s="15">
        <f t="shared" si="4"/>
        <v>0</v>
      </c>
      <c r="J26" s="15">
        <f t="shared" si="4"/>
        <v>0</v>
      </c>
      <c r="K26" s="845">
        <f t="shared" si="1"/>
        <v>216</v>
      </c>
      <c r="L26" s="16"/>
    </row>
    <row r="27" spans="1:12">
      <c r="A27" s="12"/>
      <c r="B27" s="17" t="s">
        <v>87</v>
      </c>
      <c r="C27" s="14" t="s">
        <v>85</v>
      </c>
      <c r="D27" s="845">
        <v>0</v>
      </c>
      <c r="E27" s="15">
        <f t="shared" ref="E27:J30" si="5">+E11-E18</f>
        <v>0</v>
      </c>
      <c r="F27" s="15">
        <f t="shared" si="5"/>
        <v>0</v>
      </c>
      <c r="G27" s="15">
        <f t="shared" si="5"/>
        <v>0</v>
      </c>
      <c r="H27" s="15">
        <f t="shared" si="5"/>
        <v>0</v>
      </c>
      <c r="I27" s="15">
        <f t="shared" si="5"/>
        <v>0</v>
      </c>
      <c r="J27" s="15">
        <f t="shared" si="5"/>
        <v>0</v>
      </c>
      <c r="K27" s="845">
        <f t="shared" si="1"/>
        <v>0</v>
      </c>
      <c r="L27" s="16"/>
    </row>
    <row r="28" spans="1:12">
      <c r="A28" s="12"/>
      <c r="B28" s="17" t="s">
        <v>99</v>
      </c>
      <c r="C28" s="14" t="s">
        <v>85</v>
      </c>
      <c r="D28" s="845">
        <f>+D13-D20</f>
        <v>568</v>
      </c>
      <c r="E28" s="15">
        <f t="shared" si="5"/>
        <v>0</v>
      </c>
      <c r="F28" s="15">
        <f t="shared" si="5"/>
        <v>0</v>
      </c>
      <c r="G28" s="15">
        <f t="shared" si="5"/>
        <v>0</v>
      </c>
      <c r="H28" s="15">
        <f t="shared" si="5"/>
        <v>0</v>
      </c>
      <c r="I28" s="15">
        <f t="shared" si="5"/>
        <v>0</v>
      </c>
      <c r="J28" s="15">
        <f t="shared" si="5"/>
        <v>0</v>
      </c>
      <c r="K28" s="845">
        <f t="shared" si="1"/>
        <v>568</v>
      </c>
      <c r="L28" s="16"/>
    </row>
    <row r="29" spans="1:12">
      <c r="A29" s="12"/>
      <c r="B29" s="17" t="s">
        <v>100</v>
      </c>
      <c r="C29" s="14" t="s">
        <v>85</v>
      </c>
      <c r="D29" s="845">
        <f>+D14-D21</f>
        <v>946</v>
      </c>
      <c r="E29" s="15">
        <f t="shared" si="5"/>
        <v>0</v>
      </c>
      <c r="F29" s="15">
        <f t="shared" si="5"/>
        <v>0</v>
      </c>
      <c r="G29" s="15">
        <f t="shared" si="5"/>
        <v>0</v>
      </c>
      <c r="H29" s="15">
        <f t="shared" si="5"/>
        <v>0</v>
      </c>
      <c r="I29" s="15">
        <f t="shared" si="5"/>
        <v>0</v>
      </c>
      <c r="J29" s="15">
        <f t="shared" si="5"/>
        <v>0</v>
      </c>
      <c r="K29" s="845">
        <f t="shared" si="1"/>
        <v>946</v>
      </c>
      <c r="L29" s="16"/>
    </row>
    <row r="30" spans="1:12">
      <c r="A30" s="12"/>
      <c r="B30" s="17" t="s">
        <v>101</v>
      </c>
      <c r="C30" s="14" t="s">
        <v>85</v>
      </c>
      <c r="D30" s="845">
        <f>+D15-D22</f>
        <v>1732</v>
      </c>
      <c r="E30" s="15">
        <f t="shared" si="5"/>
        <v>0</v>
      </c>
      <c r="F30" s="15">
        <f t="shared" si="5"/>
        <v>0</v>
      </c>
      <c r="G30" s="15">
        <f t="shared" si="5"/>
        <v>0</v>
      </c>
      <c r="H30" s="15">
        <f t="shared" si="5"/>
        <v>0</v>
      </c>
      <c r="I30" s="15">
        <f t="shared" si="5"/>
        <v>0</v>
      </c>
      <c r="J30" s="15">
        <f t="shared" si="5"/>
        <v>0</v>
      </c>
      <c r="K30" s="845">
        <f t="shared" si="1"/>
        <v>1732</v>
      </c>
      <c r="L30" s="16"/>
    </row>
    <row r="31" spans="1:12">
      <c r="A31" s="12"/>
      <c r="B31" s="17" t="s">
        <v>102</v>
      </c>
      <c r="C31" s="14" t="s">
        <v>85</v>
      </c>
      <c r="D31" s="845">
        <f>+D24</f>
        <v>1140</v>
      </c>
      <c r="E31" s="15">
        <f t="shared" ref="E31:J31" si="6">+E24</f>
        <v>0</v>
      </c>
      <c r="F31" s="15">
        <f t="shared" si="6"/>
        <v>0</v>
      </c>
      <c r="G31" s="15">
        <f t="shared" si="6"/>
        <v>0</v>
      </c>
      <c r="H31" s="15">
        <f t="shared" si="6"/>
        <v>0</v>
      </c>
      <c r="I31" s="15">
        <f t="shared" si="6"/>
        <v>0</v>
      </c>
      <c r="J31" s="15">
        <f t="shared" si="6"/>
        <v>0</v>
      </c>
      <c r="K31" s="845">
        <f t="shared" si="1"/>
        <v>1140</v>
      </c>
      <c r="L31" s="16"/>
    </row>
    <row r="32" spans="1:12" ht="15.75" customHeight="1">
      <c r="A32" s="18"/>
      <c r="B32" s="17" t="s">
        <v>103</v>
      </c>
      <c r="C32" s="14" t="s">
        <v>85</v>
      </c>
      <c r="D32" s="845">
        <f>+D24</f>
        <v>1140</v>
      </c>
      <c r="E32" s="15">
        <f t="shared" ref="E32:J32" si="7">+E24</f>
        <v>0</v>
      </c>
      <c r="F32" s="15">
        <f t="shared" si="7"/>
        <v>0</v>
      </c>
      <c r="G32" s="15">
        <f t="shared" si="7"/>
        <v>0</v>
      </c>
      <c r="H32" s="15">
        <f t="shared" si="7"/>
        <v>0</v>
      </c>
      <c r="I32" s="15">
        <f t="shared" si="7"/>
        <v>0</v>
      </c>
      <c r="J32" s="15">
        <f t="shared" si="7"/>
        <v>0</v>
      </c>
      <c r="K32" s="845">
        <f t="shared" si="1"/>
        <v>1140</v>
      </c>
      <c r="L32" s="16"/>
    </row>
    <row r="33" spans="1:13" ht="28.5" customHeight="1">
      <c r="A33" s="197" t="s">
        <v>104</v>
      </c>
      <c r="B33" s="198" t="s">
        <v>105</v>
      </c>
      <c r="C33" s="199"/>
      <c r="D33" s="843"/>
      <c r="E33" s="200"/>
      <c r="F33" s="200"/>
      <c r="G33" s="200"/>
      <c r="H33" s="200"/>
      <c r="I33" s="200"/>
      <c r="J33" s="200"/>
      <c r="K33" s="844"/>
      <c r="L33" s="201"/>
    </row>
    <row r="34" spans="1:13" ht="74.25" customHeight="1">
      <c r="A34" s="12" t="s">
        <v>83</v>
      </c>
      <c r="B34" s="13" t="s">
        <v>84</v>
      </c>
      <c r="C34" s="14" t="s">
        <v>85</v>
      </c>
      <c r="D34" s="845">
        <f t="shared" ref="D34:J34" si="8">SUM(D35:D38)</f>
        <v>4</v>
      </c>
      <c r="E34" s="15">
        <f t="shared" si="8"/>
        <v>0</v>
      </c>
      <c r="F34" s="15">
        <f t="shared" si="8"/>
        <v>0</v>
      </c>
      <c r="G34" s="15">
        <f t="shared" si="8"/>
        <v>0</v>
      </c>
      <c r="H34" s="15">
        <f t="shared" si="8"/>
        <v>0</v>
      </c>
      <c r="I34" s="15">
        <f t="shared" si="8"/>
        <v>0</v>
      </c>
      <c r="J34" s="15">
        <f t="shared" si="8"/>
        <v>0</v>
      </c>
      <c r="K34" s="845">
        <f t="shared" ref="K34:K50" si="9">SUM(D34:J34)</f>
        <v>4</v>
      </c>
      <c r="L34" s="16"/>
      <c r="M34" s="2320"/>
    </row>
    <row r="35" spans="1:13">
      <c r="A35" s="12"/>
      <c r="B35" s="17" t="s">
        <v>106</v>
      </c>
      <c r="C35" s="14" t="s">
        <v>85</v>
      </c>
      <c r="D35" s="845">
        <v>1</v>
      </c>
      <c r="E35" s="15"/>
      <c r="F35" s="15"/>
      <c r="G35" s="15"/>
      <c r="H35" s="15"/>
      <c r="I35" s="15"/>
      <c r="J35" s="15"/>
      <c r="K35" s="845">
        <f t="shared" si="9"/>
        <v>1</v>
      </c>
      <c r="L35" s="16"/>
      <c r="M35" s="2320"/>
    </row>
    <row r="36" spans="1:13" ht="19.5" customHeight="1">
      <c r="A36" s="12"/>
      <c r="B36" s="17" t="s">
        <v>107</v>
      </c>
      <c r="C36" s="14" t="s">
        <v>85</v>
      </c>
      <c r="D36" s="845"/>
      <c r="E36" s="15"/>
      <c r="F36" s="15"/>
      <c r="G36" s="15"/>
      <c r="H36" s="15"/>
      <c r="I36" s="15"/>
      <c r="J36" s="15"/>
      <c r="K36" s="845">
        <f t="shared" si="9"/>
        <v>0</v>
      </c>
      <c r="L36" s="16"/>
      <c r="M36" s="2320"/>
    </row>
    <row r="37" spans="1:13" ht="17.25" customHeight="1">
      <c r="A37" s="12"/>
      <c r="B37" s="17" t="s">
        <v>108</v>
      </c>
      <c r="C37" s="14" t="s">
        <v>85</v>
      </c>
      <c r="D37" s="845">
        <v>3</v>
      </c>
      <c r="E37" s="15"/>
      <c r="F37" s="15"/>
      <c r="G37" s="15"/>
      <c r="H37" s="15"/>
      <c r="I37" s="15"/>
      <c r="J37" s="15"/>
      <c r="K37" s="845">
        <f t="shared" si="9"/>
        <v>3</v>
      </c>
      <c r="L37" s="16"/>
      <c r="M37" s="2320"/>
    </row>
    <row r="38" spans="1:13" ht="22.5" customHeight="1">
      <c r="A38" s="12"/>
      <c r="B38" s="17" t="s">
        <v>109</v>
      </c>
      <c r="C38" s="14" t="s">
        <v>85</v>
      </c>
      <c r="D38" s="845"/>
      <c r="E38" s="15"/>
      <c r="F38" s="15"/>
      <c r="G38" s="15"/>
      <c r="H38" s="15"/>
      <c r="I38" s="15"/>
      <c r="J38" s="15"/>
      <c r="K38" s="845">
        <f t="shared" si="9"/>
        <v>0</v>
      </c>
      <c r="L38" s="16"/>
      <c r="M38" s="2320"/>
    </row>
    <row r="39" spans="1:13" ht="57" customHeight="1">
      <c r="A39" s="18" t="s">
        <v>92</v>
      </c>
      <c r="B39" s="13" t="s">
        <v>93</v>
      </c>
      <c r="C39" s="14"/>
      <c r="D39" s="845">
        <f t="shared" ref="D39:J39" si="10">SUM(D40:D43)</f>
        <v>4</v>
      </c>
      <c r="E39" s="15">
        <f t="shared" si="10"/>
        <v>0</v>
      </c>
      <c r="F39" s="15">
        <f t="shared" si="10"/>
        <v>0</v>
      </c>
      <c r="G39" s="15">
        <f t="shared" si="10"/>
        <v>0</v>
      </c>
      <c r="H39" s="15">
        <f t="shared" si="10"/>
        <v>0</v>
      </c>
      <c r="I39" s="15">
        <f t="shared" si="10"/>
        <v>0</v>
      </c>
      <c r="J39" s="15">
        <f t="shared" si="10"/>
        <v>0</v>
      </c>
      <c r="K39" s="845">
        <f t="shared" si="9"/>
        <v>4</v>
      </c>
      <c r="L39" s="16"/>
    </row>
    <row r="40" spans="1:13">
      <c r="A40" s="12"/>
      <c r="B40" s="17" t="s">
        <v>106</v>
      </c>
      <c r="C40" s="14" t="s">
        <v>85</v>
      </c>
      <c r="D40" s="845">
        <v>1</v>
      </c>
      <c r="E40" s="15"/>
      <c r="F40" s="15"/>
      <c r="G40" s="15"/>
      <c r="H40" s="15"/>
      <c r="I40" s="15"/>
      <c r="J40" s="15"/>
      <c r="K40" s="845">
        <f t="shared" si="9"/>
        <v>1</v>
      </c>
      <c r="L40" s="16"/>
    </row>
    <row r="41" spans="1:13">
      <c r="A41" s="12"/>
      <c r="B41" s="17" t="s">
        <v>107</v>
      </c>
      <c r="C41" s="14" t="s">
        <v>85</v>
      </c>
      <c r="D41" s="845"/>
      <c r="E41" s="15"/>
      <c r="F41" s="15"/>
      <c r="G41" s="15"/>
      <c r="H41" s="15"/>
      <c r="I41" s="15"/>
      <c r="J41" s="15"/>
      <c r="K41" s="845">
        <f t="shared" si="9"/>
        <v>0</v>
      </c>
      <c r="L41" s="16"/>
    </row>
    <row r="42" spans="1:13">
      <c r="A42" s="12"/>
      <c r="B42" s="17" t="s">
        <v>108</v>
      </c>
      <c r="C42" s="14" t="s">
        <v>85</v>
      </c>
      <c r="D42" s="845">
        <v>3</v>
      </c>
      <c r="E42" s="15"/>
      <c r="F42" s="15"/>
      <c r="G42" s="15"/>
      <c r="H42" s="15"/>
      <c r="I42" s="15"/>
      <c r="J42" s="15"/>
      <c r="K42" s="845">
        <f t="shared" si="9"/>
        <v>3</v>
      </c>
      <c r="L42" s="16"/>
    </row>
    <row r="43" spans="1:13">
      <c r="A43" s="12"/>
      <c r="B43" s="17" t="s">
        <v>109</v>
      </c>
      <c r="C43" s="14" t="s">
        <v>85</v>
      </c>
      <c r="D43" s="845"/>
      <c r="E43" s="15"/>
      <c r="F43" s="15"/>
      <c r="G43" s="15"/>
      <c r="H43" s="15"/>
      <c r="I43" s="15"/>
      <c r="J43" s="15"/>
      <c r="K43" s="845">
        <f t="shared" si="9"/>
        <v>0</v>
      </c>
      <c r="L43" s="16"/>
    </row>
    <row r="44" spans="1:13" ht="55.2">
      <c r="A44" s="18" t="s">
        <v>94</v>
      </c>
      <c r="B44" s="19" t="s">
        <v>110</v>
      </c>
      <c r="C44" s="14" t="s">
        <v>85</v>
      </c>
      <c r="D44" s="845"/>
      <c r="E44" s="15"/>
      <c r="F44" s="15"/>
      <c r="G44" s="15"/>
      <c r="H44" s="15"/>
      <c r="I44" s="15"/>
      <c r="J44" s="15"/>
      <c r="K44" s="845">
        <f t="shared" si="9"/>
        <v>0</v>
      </c>
      <c r="L44" s="16"/>
    </row>
    <row r="45" spans="1:13">
      <c r="A45" s="18"/>
      <c r="B45" s="17" t="s">
        <v>111</v>
      </c>
      <c r="C45" s="14"/>
      <c r="D45" s="845"/>
      <c r="E45" s="15"/>
      <c r="F45" s="15"/>
      <c r="G45" s="15"/>
      <c r="H45" s="15"/>
      <c r="I45" s="15"/>
      <c r="J45" s="15"/>
      <c r="K45" s="845">
        <f t="shared" si="9"/>
        <v>0</v>
      </c>
      <c r="L45" s="16"/>
    </row>
    <row r="46" spans="1:13" ht="69">
      <c r="A46" s="18" t="s">
        <v>97</v>
      </c>
      <c r="B46" s="13" t="s">
        <v>98</v>
      </c>
      <c r="C46" s="20" t="s">
        <v>85</v>
      </c>
      <c r="D46" s="846">
        <f t="shared" ref="D46:J46" si="11">SUM(D47:D50)</f>
        <v>0</v>
      </c>
      <c r="E46" s="21">
        <f t="shared" si="11"/>
        <v>0</v>
      </c>
      <c r="F46" s="21">
        <f t="shared" si="11"/>
        <v>0</v>
      </c>
      <c r="G46" s="21">
        <f t="shared" si="11"/>
        <v>0</v>
      </c>
      <c r="H46" s="21">
        <f t="shared" si="11"/>
        <v>0</v>
      </c>
      <c r="I46" s="21">
        <f t="shared" si="11"/>
        <v>0</v>
      </c>
      <c r="J46" s="21">
        <f t="shared" si="11"/>
        <v>0</v>
      </c>
      <c r="K46" s="846">
        <f t="shared" si="9"/>
        <v>0</v>
      </c>
      <c r="L46" s="22"/>
    </row>
    <row r="47" spans="1:13">
      <c r="A47" s="12"/>
      <c r="B47" s="17" t="s">
        <v>112</v>
      </c>
      <c r="C47" s="14" t="s">
        <v>85</v>
      </c>
      <c r="D47" s="845">
        <f t="shared" ref="D47:J50" si="12">D35-D40</f>
        <v>0</v>
      </c>
      <c r="E47" s="15">
        <f t="shared" si="12"/>
        <v>0</v>
      </c>
      <c r="F47" s="15">
        <f t="shared" si="12"/>
        <v>0</v>
      </c>
      <c r="G47" s="15">
        <f t="shared" si="12"/>
        <v>0</v>
      </c>
      <c r="H47" s="15">
        <f t="shared" si="12"/>
        <v>0</v>
      </c>
      <c r="I47" s="15">
        <f t="shared" si="12"/>
        <v>0</v>
      </c>
      <c r="J47" s="15">
        <f t="shared" si="12"/>
        <v>0</v>
      </c>
      <c r="K47" s="845">
        <f t="shared" si="9"/>
        <v>0</v>
      </c>
      <c r="L47" s="16"/>
    </row>
    <row r="48" spans="1:13">
      <c r="A48" s="12"/>
      <c r="B48" s="17" t="s">
        <v>99</v>
      </c>
      <c r="C48" s="14" t="s">
        <v>85</v>
      </c>
      <c r="D48" s="845">
        <f t="shared" si="12"/>
        <v>0</v>
      </c>
      <c r="E48" s="15">
        <f t="shared" ref="E48:J48" si="13">+E36-E42</f>
        <v>0</v>
      </c>
      <c r="F48" s="15">
        <f t="shared" si="13"/>
        <v>0</v>
      </c>
      <c r="G48" s="15">
        <f t="shared" si="13"/>
        <v>0</v>
      </c>
      <c r="H48" s="15">
        <f t="shared" si="13"/>
        <v>0</v>
      </c>
      <c r="I48" s="15">
        <f t="shared" si="13"/>
        <v>0</v>
      </c>
      <c r="J48" s="15">
        <f t="shared" si="13"/>
        <v>0</v>
      </c>
      <c r="K48" s="845">
        <f t="shared" si="9"/>
        <v>0</v>
      </c>
      <c r="L48" s="16"/>
    </row>
    <row r="49" spans="1:12">
      <c r="A49" s="12"/>
      <c r="B49" s="17" t="s">
        <v>100</v>
      </c>
      <c r="C49" s="14" t="s">
        <v>85</v>
      </c>
      <c r="D49" s="845">
        <f t="shared" si="12"/>
        <v>0</v>
      </c>
      <c r="E49" s="15">
        <f t="shared" ref="E49:J50" si="14">+E36-E42</f>
        <v>0</v>
      </c>
      <c r="F49" s="15">
        <f t="shared" si="14"/>
        <v>0</v>
      </c>
      <c r="G49" s="15">
        <f t="shared" si="14"/>
        <v>0</v>
      </c>
      <c r="H49" s="15">
        <f t="shared" si="14"/>
        <v>0</v>
      </c>
      <c r="I49" s="15">
        <f t="shared" si="14"/>
        <v>0</v>
      </c>
      <c r="J49" s="15">
        <f t="shared" si="14"/>
        <v>0</v>
      </c>
      <c r="K49" s="845">
        <f t="shared" si="9"/>
        <v>0</v>
      </c>
      <c r="L49" s="16"/>
    </row>
    <row r="50" spans="1:12">
      <c r="A50" s="12"/>
      <c r="B50" s="17" t="s">
        <v>101</v>
      </c>
      <c r="C50" s="14" t="s">
        <v>85</v>
      </c>
      <c r="D50" s="845">
        <f t="shared" si="12"/>
        <v>0</v>
      </c>
      <c r="E50" s="15">
        <f t="shared" si="14"/>
        <v>0</v>
      </c>
      <c r="F50" s="15">
        <f t="shared" si="14"/>
        <v>0</v>
      </c>
      <c r="G50" s="15">
        <f t="shared" si="14"/>
        <v>0</v>
      </c>
      <c r="H50" s="15">
        <f t="shared" si="14"/>
        <v>0</v>
      </c>
      <c r="I50" s="15">
        <f t="shared" si="14"/>
        <v>0</v>
      </c>
      <c r="J50" s="15">
        <f t="shared" si="14"/>
        <v>0</v>
      </c>
      <c r="K50" s="845">
        <f t="shared" si="9"/>
        <v>0</v>
      </c>
      <c r="L50" s="16"/>
    </row>
    <row r="51" spans="1:12" ht="28.5" customHeight="1">
      <c r="A51" s="197" t="s">
        <v>113</v>
      </c>
      <c r="B51" s="198" t="s">
        <v>114</v>
      </c>
      <c r="C51" s="199"/>
      <c r="D51" s="843"/>
      <c r="E51" s="200"/>
      <c r="F51" s="200"/>
      <c r="G51" s="200"/>
      <c r="H51" s="200"/>
      <c r="I51" s="200"/>
      <c r="J51" s="200"/>
      <c r="K51" s="844"/>
      <c r="L51" s="201"/>
    </row>
    <row r="52" spans="1:12" ht="69">
      <c r="A52" s="12" t="s">
        <v>83</v>
      </c>
      <c r="B52" s="13" t="s">
        <v>84</v>
      </c>
      <c r="C52" s="14" t="s">
        <v>85</v>
      </c>
      <c r="D52" s="845">
        <f t="shared" ref="D52:J52" si="15">SUM(D53:D56)</f>
        <v>0</v>
      </c>
      <c r="E52" s="15">
        <f t="shared" si="15"/>
        <v>0</v>
      </c>
      <c r="F52" s="15">
        <f t="shared" si="15"/>
        <v>0</v>
      </c>
      <c r="G52" s="15">
        <f t="shared" si="15"/>
        <v>0</v>
      </c>
      <c r="H52" s="15">
        <f t="shared" si="15"/>
        <v>0</v>
      </c>
      <c r="I52" s="15">
        <f t="shared" si="15"/>
        <v>0</v>
      </c>
      <c r="J52" s="15">
        <f t="shared" si="15"/>
        <v>0</v>
      </c>
      <c r="K52" s="845">
        <f t="shared" ref="K52:K55" si="16">SUM(D52:J52)</f>
        <v>0</v>
      </c>
      <c r="L52" s="16"/>
    </row>
    <row r="53" spans="1:12" ht="26.4">
      <c r="A53" s="12"/>
      <c r="B53" s="17" t="s">
        <v>115</v>
      </c>
      <c r="C53" s="14" t="s">
        <v>85</v>
      </c>
      <c r="D53" s="845"/>
      <c r="E53" s="15"/>
      <c r="F53" s="15"/>
      <c r="G53" s="15"/>
      <c r="H53" s="15"/>
      <c r="I53" s="15"/>
      <c r="J53" s="15"/>
      <c r="K53" s="845">
        <f t="shared" si="16"/>
        <v>0</v>
      </c>
      <c r="L53" s="16"/>
    </row>
    <row r="54" spans="1:12">
      <c r="A54" s="12"/>
      <c r="B54" s="17" t="s">
        <v>89</v>
      </c>
      <c r="C54" s="14" t="s">
        <v>85</v>
      </c>
      <c r="D54" s="845"/>
      <c r="E54" s="15"/>
      <c r="F54" s="15"/>
      <c r="G54" s="15"/>
      <c r="H54" s="15"/>
      <c r="I54" s="15"/>
      <c r="J54" s="15"/>
      <c r="K54" s="845">
        <f t="shared" si="16"/>
        <v>0</v>
      </c>
      <c r="L54" s="16"/>
    </row>
    <row r="55" spans="1:12">
      <c r="A55" s="12"/>
      <c r="B55" s="17" t="s">
        <v>90</v>
      </c>
      <c r="C55" s="14" t="s">
        <v>85</v>
      </c>
      <c r="D55" s="845"/>
      <c r="E55" s="15"/>
      <c r="F55" s="15"/>
      <c r="G55" s="15"/>
      <c r="H55" s="15"/>
      <c r="I55" s="15"/>
      <c r="J55" s="15"/>
      <c r="K55" s="845">
        <f t="shared" si="16"/>
        <v>0</v>
      </c>
      <c r="L55" s="16"/>
    </row>
    <row r="56" spans="1:12">
      <c r="A56" s="12"/>
      <c r="B56" s="17" t="s">
        <v>91</v>
      </c>
      <c r="C56" s="14" t="s">
        <v>85</v>
      </c>
      <c r="D56" s="845"/>
      <c r="E56" s="15"/>
      <c r="F56" s="15"/>
      <c r="G56" s="15"/>
      <c r="H56" s="15"/>
      <c r="I56" s="15"/>
      <c r="J56" s="15"/>
      <c r="K56" s="845"/>
      <c r="L56" s="16"/>
    </row>
    <row r="57" spans="1:12" ht="55.2">
      <c r="A57" s="18" t="s">
        <v>92</v>
      </c>
      <c r="B57" s="13" t="s">
        <v>93</v>
      </c>
      <c r="C57" s="14"/>
      <c r="D57" s="845">
        <f>SUM(D58:D61)</f>
        <v>0</v>
      </c>
      <c r="E57" s="15">
        <f t="shared" ref="E57:J57" si="17">SUM(E58:E61)</f>
        <v>0</v>
      </c>
      <c r="F57" s="15">
        <f t="shared" si="17"/>
        <v>0</v>
      </c>
      <c r="G57" s="15">
        <f t="shared" si="17"/>
        <v>0</v>
      </c>
      <c r="H57" s="15">
        <f t="shared" si="17"/>
        <v>0</v>
      </c>
      <c r="I57" s="15">
        <f t="shared" si="17"/>
        <v>0</v>
      </c>
      <c r="J57" s="15">
        <f t="shared" si="17"/>
        <v>0</v>
      </c>
      <c r="K57" s="845">
        <f t="shared" ref="K57:K60" si="18">SUM(D57:J57)</f>
        <v>0</v>
      </c>
      <c r="L57" s="16"/>
    </row>
    <row r="58" spans="1:12" ht="26.4">
      <c r="A58" s="12"/>
      <c r="B58" s="17" t="s">
        <v>115</v>
      </c>
      <c r="C58" s="14" t="s">
        <v>85</v>
      </c>
      <c r="D58" s="845"/>
      <c r="E58" s="15"/>
      <c r="F58" s="15"/>
      <c r="G58" s="15"/>
      <c r="H58" s="15"/>
      <c r="I58" s="15"/>
      <c r="J58" s="15"/>
      <c r="K58" s="845">
        <f t="shared" si="18"/>
        <v>0</v>
      </c>
      <c r="L58" s="16"/>
    </row>
    <row r="59" spans="1:12">
      <c r="A59" s="12"/>
      <c r="B59" s="17" t="s">
        <v>89</v>
      </c>
      <c r="C59" s="14" t="s">
        <v>85</v>
      </c>
      <c r="D59" s="845"/>
      <c r="E59" s="15"/>
      <c r="F59" s="15"/>
      <c r="G59" s="15"/>
      <c r="H59" s="15"/>
      <c r="I59" s="15"/>
      <c r="J59" s="15"/>
      <c r="K59" s="845">
        <f t="shared" si="18"/>
        <v>0</v>
      </c>
      <c r="L59" s="16"/>
    </row>
    <row r="60" spans="1:12">
      <c r="A60" s="12"/>
      <c r="B60" s="17" t="s">
        <v>90</v>
      </c>
      <c r="C60" s="14" t="s">
        <v>85</v>
      </c>
      <c r="D60" s="845"/>
      <c r="E60" s="15"/>
      <c r="F60" s="15"/>
      <c r="G60" s="15"/>
      <c r="H60" s="15"/>
      <c r="I60" s="15"/>
      <c r="J60" s="15"/>
      <c r="K60" s="845">
        <f t="shared" si="18"/>
        <v>0</v>
      </c>
      <c r="L60" s="16"/>
    </row>
    <row r="61" spans="1:12">
      <c r="A61" s="12"/>
      <c r="B61" s="17" t="s">
        <v>91</v>
      </c>
      <c r="C61" s="14" t="s">
        <v>85</v>
      </c>
      <c r="D61" s="845"/>
      <c r="E61" s="15"/>
      <c r="F61" s="15"/>
      <c r="G61" s="15"/>
      <c r="H61" s="15"/>
      <c r="I61" s="15"/>
      <c r="J61" s="15"/>
      <c r="K61" s="845"/>
      <c r="L61" s="16"/>
    </row>
    <row r="62" spans="1:12" ht="55.2">
      <c r="A62" s="18" t="s">
        <v>94</v>
      </c>
      <c r="B62" s="19" t="s">
        <v>110</v>
      </c>
      <c r="C62" s="14" t="s">
        <v>85</v>
      </c>
      <c r="D62" s="845"/>
      <c r="E62" s="15"/>
      <c r="F62" s="15"/>
      <c r="G62" s="15"/>
      <c r="H62" s="15"/>
      <c r="I62" s="15"/>
      <c r="J62" s="15"/>
      <c r="K62" s="845">
        <f t="shared" ref="K62:K68" si="19">SUM(D62:J62)</f>
        <v>0</v>
      </c>
      <c r="L62" s="16"/>
    </row>
    <row r="63" spans="1:12" ht="61.5" customHeight="1">
      <c r="A63" s="18"/>
      <c r="B63" s="17" t="s">
        <v>96</v>
      </c>
      <c r="C63" s="14"/>
      <c r="D63" s="845"/>
      <c r="E63" s="15"/>
      <c r="F63" s="15"/>
      <c r="G63" s="15"/>
      <c r="H63" s="15"/>
      <c r="I63" s="15"/>
      <c r="J63" s="15"/>
      <c r="K63" s="845">
        <f t="shared" si="19"/>
        <v>0</v>
      </c>
      <c r="L63" s="16"/>
    </row>
    <row r="64" spans="1:12" ht="69">
      <c r="A64" s="18" t="s">
        <v>97</v>
      </c>
      <c r="B64" s="13" t="s">
        <v>98</v>
      </c>
      <c r="C64" s="20" t="s">
        <v>85</v>
      </c>
      <c r="D64" s="846">
        <f>SUM(D65:D68)</f>
        <v>0</v>
      </c>
      <c r="E64" s="21">
        <f t="shared" ref="E64:J64" si="20">SUM(E65:E68)</f>
        <v>0</v>
      </c>
      <c r="F64" s="21">
        <f t="shared" si="20"/>
        <v>0</v>
      </c>
      <c r="G64" s="21">
        <f t="shared" si="20"/>
        <v>0</v>
      </c>
      <c r="H64" s="21">
        <f t="shared" si="20"/>
        <v>0</v>
      </c>
      <c r="I64" s="21">
        <f t="shared" si="20"/>
        <v>0</v>
      </c>
      <c r="J64" s="21">
        <f t="shared" si="20"/>
        <v>0</v>
      </c>
      <c r="K64" s="846">
        <f t="shared" si="19"/>
        <v>0</v>
      </c>
      <c r="L64" s="22"/>
    </row>
    <row r="65" spans="1:12" ht="26.4">
      <c r="A65" s="12"/>
      <c r="B65" s="17" t="s">
        <v>116</v>
      </c>
      <c r="C65" s="14" t="s">
        <v>85</v>
      </c>
      <c r="D65" s="845"/>
      <c r="E65" s="15"/>
      <c r="F65" s="15"/>
      <c r="G65" s="15"/>
      <c r="H65" s="15"/>
      <c r="I65" s="15"/>
      <c r="J65" s="15"/>
      <c r="K65" s="845">
        <f t="shared" si="19"/>
        <v>0</v>
      </c>
      <c r="L65" s="16"/>
    </row>
    <row r="66" spans="1:12">
      <c r="A66" s="12"/>
      <c r="B66" s="17" t="s">
        <v>90</v>
      </c>
      <c r="C66" s="14" t="s">
        <v>85</v>
      </c>
      <c r="D66" s="845"/>
      <c r="E66" s="15"/>
      <c r="F66" s="15"/>
      <c r="G66" s="15"/>
      <c r="H66" s="15"/>
      <c r="I66" s="15"/>
      <c r="J66" s="15"/>
      <c r="K66" s="845">
        <f t="shared" si="19"/>
        <v>0</v>
      </c>
      <c r="L66" s="16"/>
    </row>
    <row r="67" spans="1:12">
      <c r="A67" s="12"/>
      <c r="B67" s="17" t="s">
        <v>91</v>
      </c>
      <c r="C67" s="14" t="s">
        <v>85</v>
      </c>
      <c r="D67" s="845"/>
      <c r="E67" s="15"/>
      <c r="F67" s="15"/>
      <c r="G67" s="15"/>
      <c r="H67" s="15"/>
      <c r="I67" s="15"/>
      <c r="J67" s="15"/>
      <c r="K67" s="845"/>
      <c r="L67" s="16"/>
    </row>
    <row r="68" spans="1:12" ht="15.75" customHeight="1">
      <c r="A68" s="18"/>
      <c r="B68" s="17" t="s">
        <v>103</v>
      </c>
      <c r="C68" s="14" t="s">
        <v>85</v>
      </c>
      <c r="D68" s="845">
        <f>+D63</f>
        <v>0</v>
      </c>
      <c r="E68" s="15">
        <f t="shared" ref="E68:J68" si="21">+E63</f>
        <v>0</v>
      </c>
      <c r="F68" s="15">
        <f t="shared" si="21"/>
        <v>0</v>
      </c>
      <c r="G68" s="15">
        <f t="shared" si="21"/>
        <v>0</v>
      </c>
      <c r="H68" s="15">
        <f t="shared" si="21"/>
        <v>0</v>
      </c>
      <c r="I68" s="15">
        <f t="shared" si="21"/>
        <v>0</v>
      </c>
      <c r="J68" s="15">
        <f t="shared" si="21"/>
        <v>0</v>
      </c>
      <c r="K68" s="845">
        <f t="shared" si="19"/>
        <v>0</v>
      </c>
      <c r="L68" s="16"/>
    </row>
    <row r="69" spans="1:12" ht="28.5" customHeight="1">
      <c r="A69" s="197" t="s">
        <v>117</v>
      </c>
      <c r="B69" s="198" t="s">
        <v>118</v>
      </c>
      <c r="C69" s="199"/>
      <c r="D69" s="843"/>
      <c r="E69" s="200"/>
      <c r="F69" s="200"/>
      <c r="G69" s="200"/>
      <c r="H69" s="200"/>
      <c r="I69" s="200"/>
      <c r="J69" s="200"/>
      <c r="K69" s="844"/>
      <c r="L69" s="201"/>
    </row>
    <row r="70" spans="1:12" ht="69">
      <c r="A70" s="12" t="s">
        <v>83</v>
      </c>
      <c r="B70" s="13" t="s">
        <v>84</v>
      </c>
      <c r="C70" s="14" t="s">
        <v>85</v>
      </c>
      <c r="D70" s="845">
        <f t="shared" ref="D70:J70" si="22">SUM(D71:D74)</f>
        <v>107</v>
      </c>
      <c r="E70" s="15">
        <f t="shared" si="22"/>
        <v>0</v>
      </c>
      <c r="F70" s="15">
        <f t="shared" si="22"/>
        <v>0</v>
      </c>
      <c r="G70" s="15">
        <f t="shared" si="22"/>
        <v>0</v>
      </c>
      <c r="H70" s="15">
        <f t="shared" si="22"/>
        <v>0</v>
      </c>
      <c r="I70" s="15">
        <f t="shared" si="22"/>
        <v>0</v>
      </c>
      <c r="J70" s="15">
        <f t="shared" si="22"/>
        <v>0</v>
      </c>
      <c r="K70" s="845">
        <f t="shared" ref="K70:K73" si="23">SUM(D70:J70)</f>
        <v>107</v>
      </c>
      <c r="L70" s="16"/>
    </row>
    <row r="71" spans="1:12" ht="26.4">
      <c r="A71" s="12"/>
      <c r="B71" s="17" t="s">
        <v>115</v>
      </c>
      <c r="C71" s="14" t="s">
        <v>85</v>
      </c>
      <c r="D71" s="845">
        <v>55</v>
      </c>
      <c r="E71" s="15"/>
      <c r="F71" s="15"/>
      <c r="G71" s="15"/>
      <c r="H71" s="15"/>
      <c r="I71" s="15"/>
      <c r="J71" s="15"/>
      <c r="K71" s="845">
        <f t="shared" si="23"/>
        <v>55</v>
      </c>
      <c r="L71" s="16"/>
    </row>
    <row r="72" spans="1:12">
      <c r="A72" s="12"/>
      <c r="B72" s="17" t="s">
        <v>89</v>
      </c>
      <c r="C72" s="14" t="s">
        <v>85</v>
      </c>
      <c r="D72" s="845">
        <v>50</v>
      </c>
      <c r="E72" s="15"/>
      <c r="F72" s="15"/>
      <c r="G72" s="15"/>
      <c r="H72" s="15"/>
      <c r="I72" s="15"/>
      <c r="J72" s="15"/>
      <c r="K72" s="845">
        <f t="shared" si="23"/>
        <v>50</v>
      </c>
      <c r="L72" s="16"/>
    </row>
    <row r="73" spans="1:12">
      <c r="A73" s="12"/>
      <c r="B73" s="17" t="s">
        <v>90</v>
      </c>
      <c r="C73" s="14" t="s">
        <v>85</v>
      </c>
      <c r="D73" s="845">
        <v>2</v>
      </c>
      <c r="E73" s="15"/>
      <c r="F73" s="15"/>
      <c r="G73" s="15"/>
      <c r="H73" s="15"/>
      <c r="I73" s="15"/>
      <c r="J73" s="15"/>
      <c r="K73" s="845">
        <f t="shared" si="23"/>
        <v>2</v>
      </c>
      <c r="L73" s="16"/>
    </row>
    <row r="74" spans="1:12">
      <c r="A74" s="12"/>
      <c r="B74" s="17" t="s">
        <v>91</v>
      </c>
      <c r="C74" s="14" t="s">
        <v>85</v>
      </c>
      <c r="D74" s="845"/>
      <c r="E74" s="15"/>
      <c r="F74" s="15"/>
      <c r="G74" s="15"/>
      <c r="H74" s="15"/>
      <c r="I74" s="15"/>
      <c r="J74" s="15"/>
      <c r="K74" s="845"/>
      <c r="L74" s="16"/>
    </row>
    <row r="75" spans="1:12" ht="55.2">
      <c r="A75" s="18" t="s">
        <v>92</v>
      </c>
      <c r="B75" s="13" t="s">
        <v>93</v>
      </c>
      <c r="C75" s="14"/>
      <c r="D75" s="845">
        <f>SUM(D76:D79)</f>
        <v>0</v>
      </c>
      <c r="E75" s="15">
        <f t="shared" ref="E75:J75" si="24">SUM(E76:E79)</f>
        <v>0</v>
      </c>
      <c r="F75" s="15">
        <f t="shared" si="24"/>
        <v>0</v>
      </c>
      <c r="G75" s="15">
        <f t="shared" si="24"/>
        <v>0</v>
      </c>
      <c r="H75" s="15">
        <f t="shared" si="24"/>
        <v>0</v>
      </c>
      <c r="I75" s="15">
        <f t="shared" si="24"/>
        <v>0</v>
      </c>
      <c r="J75" s="15">
        <f t="shared" si="24"/>
        <v>0</v>
      </c>
      <c r="K75" s="845">
        <f t="shared" ref="K75:K78" si="25">SUM(D75:J75)</f>
        <v>0</v>
      </c>
      <c r="L75" s="16"/>
    </row>
    <row r="76" spans="1:12" ht="26.4">
      <c r="A76" s="12"/>
      <c r="B76" s="17" t="s">
        <v>115</v>
      </c>
      <c r="C76" s="14" t="s">
        <v>85</v>
      </c>
      <c r="D76" s="845"/>
      <c r="E76" s="15"/>
      <c r="F76" s="15"/>
      <c r="G76" s="15"/>
      <c r="H76" s="15"/>
      <c r="I76" s="15"/>
      <c r="J76" s="15"/>
      <c r="K76" s="845">
        <f t="shared" si="25"/>
        <v>0</v>
      </c>
      <c r="L76" s="16"/>
    </row>
    <row r="77" spans="1:12">
      <c r="A77" s="12"/>
      <c r="B77" s="17" t="s">
        <v>89</v>
      </c>
      <c r="C77" s="14" t="s">
        <v>85</v>
      </c>
      <c r="D77" s="845"/>
      <c r="E77" s="15"/>
      <c r="F77" s="15"/>
      <c r="G77" s="15"/>
      <c r="H77" s="15"/>
      <c r="I77" s="15"/>
      <c r="J77" s="15"/>
      <c r="K77" s="845">
        <f t="shared" si="25"/>
        <v>0</v>
      </c>
      <c r="L77" s="16"/>
    </row>
    <row r="78" spans="1:12">
      <c r="A78" s="12"/>
      <c r="B78" s="17" t="s">
        <v>90</v>
      </c>
      <c r="C78" s="14" t="s">
        <v>85</v>
      </c>
      <c r="D78" s="845"/>
      <c r="E78" s="15"/>
      <c r="F78" s="15"/>
      <c r="G78" s="15"/>
      <c r="H78" s="15"/>
      <c r="I78" s="15"/>
      <c r="J78" s="15"/>
      <c r="K78" s="845">
        <f t="shared" si="25"/>
        <v>0</v>
      </c>
      <c r="L78" s="16"/>
    </row>
    <row r="79" spans="1:12">
      <c r="A79" s="12"/>
      <c r="B79" s="17" t="s">
        <v>91</v>
      </c>
      <c r="C79" s="14" t="s">
        <v>85</v>
      </c>
      <c r="D79" s="845"/>
      <c r="E79" s="15"/>
      <c r="F79" s="15"/>
      <c r="G79" s="15"/>
      <c r="H79" s="15"/>
      <c r="I79" s="15"/>
      <c r="J79" s="15"/>
      <c r="K79" s="845"/>
      <c r="L79" s="16"/>
    </row>
    <row r="80" spans="1:12" ht="55.2">
      <c r="A80" s="18" t="s">
        <v>94</v>
      </c>
      <c r="B80" s="19" t="s">
        <v>110</v>
      </c>
      <c r="C80" s="14" t="s">
        <v>85</v>
      </c>
      <c r="D80" s="845"/>
      <c r="E80" s="15"/>
      <c r="F80" s="15"/>
      <c r="G80" s="15"/>
      <c r="H80" s="15"/>
      <c r="I80" s="15"/>
      <c r="J80" s="15"/>
      <c r="K80" s="845">
        <f t="shared" ref="K80:K84" si="26">SUM(D80:J80)</f>
        <v>0</v>
      </c>
      <c r="L80" s="16"/>
    </row>
    <row r="81" spans="1:12" ht="61.5" customHeight="1">
      <c r="A81" s="18"/>
      <c r="B81" s="17" t="s">
        <v>96</v>
      </c>
      <c r="C81" s="14"/>
      <c r="D81" s="845"/>
      <c r="E81" s="15"/>
      <c r="F81" s="15"/>
      <c r="G81" s="15"/>
      <c r="H81" s="15"/>
      <c r="I81" s="15"/>
      <c r="J81" s="15"/>
      <c r="K81" s="845">
        <f t="shared" si="26"/>
        <v>0</v>
      </c>
      <c r="L81" s="16"/>
    </row>
    <row r="82" spans="1:12" ht="69">
      <c r="A82" s="18" t="s">
        <v>97</v>
      </c>
      <c r="B82" s="13" t="s">
        <v>98</v>
      </c>
      <c r="C82" s="20" t="s">
        <v>85</v>
      </c>
      <c r="D82" s="846">
        <f>SUM(D83:D86)</f>
        <v>0</v>
      </c>
      <c r="E82" s="21">
        <f t="shared" ref="E82:J82" si="27">SUM(E83:E86)</f>
        <v>0</v>
      </c>
      <c r="F82" s="21">
        <f t="shared" si="27"/>
        <v>0</v>
      </c>
      <c r="G82" s="21">
        <f t="shared" si="27"/>
        <v>0</v>
      </c>
      <c r="H82" s="21">
        <f t="shared" si="27"/>
        <v>0</v>
      </c>
      <c r="I82" s="21">
        <f t="shared" si="27"/>
        <v>0</v>
      </c>
      <c r="J82" s="21">
        <f t="shared" si="27"/>
        <v>0</v>
      </c>
      <c r="K82" s="846">
        <f t="shared" si="26"/>
        <v>0</v>
      </c>
      <c r="L82" s="22"/>
    </row>
    <row r="83" spans="1:12" ht="26.4">
      <c r="A83" s="12"/>
      <c r="B83" s="17" t="s">
        <v>116</v>
      </c>
      <c r="C83" s="14" t="s">
        <v>85</v>
      </c>
      <c r="D83" s="845"/>
      <c r="E83" s="15"/>
      <c r="F83" s="15"/>
      <c r="G83" s="15"/>
      <c r="H83" s="15"/>
      <c r="I83" s="15"/>
      <c r="J83" s="15"/>
      <c r="K83" s="845">
        <f t="shared" si="26"/>
        <v>0</v>
      </c>
      <c r="L83" s="16"/>
    </row>
    <row r="84" spans="1:12">
      <c r="A84" s="12"/>
      <c r="B84" s="17" t="s">
        <v>90</v>
      </c>
      <c r="C84" s="14" t="s">
        <v>85</v>
      </c>
      <c r="D84" s="845"/>
      <c r="E84" s="15"/>
      <c r="F84" s="15"/>
      <c r="G84" s="15"/>
      <c r="H84" s="15"/>
      <c r="I84" s="15"/>
      <c r="J84" s="15"/>
      <c r="K84" s="845">
        <f t="shared" si="26"/>
        <v>0</v>
      </c>
      <c r="L84" s="16"/>
    </row>
    <row r="85" spans="1:12">
      <c r="A85" s="12"/>
      <c r="B85" s="17" t="s">
        <v>91</v>
      </c>
      <c r="C85" s="14" t="s">
        <v>85</v>
      </c>
      <c r="D85" s="845"/>
      <c r="E85" s="15"/>
      <c r="F85" s="15"/>
      <c r="G85" s="15"/>
      <c r="H85" s="15"/>
      <c r="I85" s="15"/>
      <c r="J85" s="15"/>
      <c r="K85" s="845"/>
      <c r="L85" s="16"/>
    </row>
    <row r="86" spans="1:12" ht="15.75" customHeight="1">
      <c r="A86" s="18"/>
      <c r="B86" s="17" t="s">
        <v>103</v>
      </c>
      <c r="C86" s="14" t="s">
        <v>85</v>
      </c>
      <c r="D86" s="845">
        <f>+D81</f>
        <v>0</v>
      </c>
      <c r="E86" s="15">
        <f t="shared" ref="E86:J86" si="28">+E81</f>
        <v>0</v>
      </c>
      <c r="F86" s="15">
        <f t="shared" si="28"/>
        <v>0</v>
      </c>
      <c r="G86" s="15">
        <f t="shared" si="28"/>
        <v>0</v>
      </c>
      <c r="H86" s="15">
        <f t="shared" si="28"/>
        <v>0</v>
      </c>
      <c r="I86" s="15">
        <f t="shared" si="28"/>
        <v>0</v>
      </c>
      <c r="J86" s="15">
        <f t="shared" si="28"/>
        <v>0</v>
      </c>
      <c r="K86" s="845">
        <f t="shared" ref="K86" si="29">SUM(D86:J86)</f>
        <v>0</v>
      </c>
      <c r="L86" s="16"/>
    </row>
    <row r="87" spans="1:12" ht="23.25" customHeight="1">
      <c r="A87" s="197" t="s">
        <v>117</v>
      </c>
      <c r="B87" s="198" t="s">
        <v>119</v>
      </c>
      <c r="C87" s="199"/>
      <c r="D87" s="843"/>
      <c r="E87" s="200"/>
      <c r="F87" s="200"/>
      <c r="G87" s="200"/>
      <c r="H87" s="200"/>
      <c r="I87" s="200"/>
      <c r="J87" s="200"/>
      <c r="K87" s="844"/>
      <c r="L87" s="201"/>
    </row>
    <row r="88" spans="1:12" ht="69">
      <c r="A88" s="12" t="s">
        <v>83</v>
      </c>
      <c r="B88" s="13" t="s">
        <v>84</v>
      </c>
      <c r="C88" s="14" t="s">
        <v>85</v>
      </c>
      <c r="D88" s="845">
        <f t="shared" ref="D88:J88" si="30">SUM(D89:D93)</f>
        <v>4</v>
      </c>
      <c r="E88" s="15">
        <f t="shared" si="30"/>
        <v>0</v>
      </c>
      <c r="F88" s="15">
        <f t="shared" si="30"/>
        <v>0</v>
      </c>
      <c r="G88" s="15">
        <f t="shared" si="30"/>
        <v>0</v>
      </c>
      <c r="H88" s="15">
        <f t="shared" si="30"/>
        <v>0</v>
      </c>
      <c r="I88" s="15">
        <f t="shared" si="30"/>
        <v>0</v>
      </c>
      <c r="J88" s="15">
        <f t="shared" si="30"/>
        <v>0</v>
      </c>
      <c r="K88" s="845">
        <f t="shared" ref="K88:K92" si="31">SUM(D88:J88)</f>
        <v>4</v>
      </c>
      <c r="L88" s="16"/>
    </row>
    <row r="89" spans="1:12" ht="26.4">
      <c r="A89" s="12"/>
      <c r="B89" s="17" t="s">
        <v>120</v>
      </c>
      <c r="C89" s="14" t="s">
        <v>85</v>
      </c>
      <c r="D89" s="845">
        <v>1</v>
      </c>
      <c r="E89" s="15"/>
      <c r="F89" s="15"/>
      <c r="G89" s="15"/>
      <c r="H89" s="15"/>
      <c r="I89" s="15"/>
      <c r="J89" s="15"/>
      <c r="K89" s="845">
        <f t="shared" si="31"/>
        <v>1</v>
      </c>
      <c r="L89" s="16"/>
    </row>
    <row r="90" spans="1:12">
      <c r="A90" s="12"/>
      <c r="B90" s="17" t="s">
        <v>88</v>
      </c>
      <c r="C90" s="14" t="s">
        <v>85</v>
      </c>
      <c r="D90" s="845">
        <v>1</v>
      </c>
      <c r="E90" s="15"/>
      <c r="F90" s="15"/>
      <c r="G90" s="15"/>
      <c r="H90" s="15"/>
      <c r="I90" s="15"/>
      <c r="J90" s="15"/>
      <c r="K90" s="845">
        <f t="shared" si="31"/>
        <v>1</v>
      </c>
      <c r="L90" s="16"/>
    </row>
    <row r="91" spans="1:12">
      <c r="A91" s="12"/>
      <c r="B91" s="17" t="s">
        <v>89</v>
      </c>
      <c r="C91" s="14" t="s">
        <v>85</v>
      </c>
      <c r="D91" s="845">
        <v>2</v>
      </c>
      <c r="E91" s="15"/>
      <c r="F91" s="15"/>
      <c r="G91" s="15"/>
      <c r="H91" s="15"/>
      <c r="I91" s="15"/>
      <c r="J91" s="15"/>
      <c r="K91" s="845">
        <f t="shared" si="31"/>
        <v>2</v>
      </c>
      <c r="L91" s="16"/>
    </row>
    <row r="92" spans="1:12">
      <c r="A92" s="12"/>
      <c r="B92" s="17" t="s">
        <v>90</v>
      </c>
      <c r="C92" s="14" t="s">
        <v>85</v>
      </c>
      <c r="D92" s="845"/>
      <c r="E92" s="15"/>
      <c r="F92" s="15"/>
      <c r="G92" s="15"/>
      <c r="H92" s="15"/>
      <c r="I92" s="15"/>
      <c r="J92" s="15"/>
      <c r="K92" s="845">
        <f t="shared" si="31"/>
        <v>0</v>
      </c>
      <c r="L92" s="16"/>
    </row>
    <row r="93" spans="1:12">
      <c r="A93" s="12"/>
      <c r="B93" s="17" t="s">
        <v>91</v>
      </c>
      <c r="C93" s="14" t="s">
        <v>85</v>
      </c>
      <c r="D93" s="845"/>
      <c r="E93" s="15"/>
      <c r="F93" s="15"/>
      <c r="G93" s="15"/>
      <c r="H93" s="15"/>
      <c r="I93" s="15"/>
      <c r="J93" s="15"/>
      <c r="K93" s="845"/>
      <c r="L93" s="16"/>
    </row>
    <row r="94" spans="1:12" ht="55.2">
      <c r="A94" s="18" t="s">
        <v>92</v>
      </c>
      <c r="B94" s="13" t="s">
        <v>93</v>
      </c>
      <c r="C94" s="14"/>
      <c r="D94" s="845">
        <f t="shared" ref="D94:J94" si="32">SUM(D95:D99)</f>
        <v>2</v>
      </c>
      <c r="E94" s="15">
        <f t="shared" si="32"/>
        <v>0</v>
      </c>
      <c r="F94" s="15">
        <f t="shared" si="32"/>
        <v>0</v>
      </c>
      <c r="G94" s="15">
        <f t="shared" si="32"/>
        <v>0</v>
      </c>
      <c r="H94" s="15">
        <f t="shared" si="32"/>
        <v>0</v>
      </c>
      <c r="I94" s="15">
        <f t="shared" si="32"/>
        <v>0</v>
      </c>
      <c r="J94" s="15">
        <f t="shared" si="32"/>
        <v>0</v>
      </c>
      <c r="K94" s="845">
        <f t="shared" ref="K94:K98" si="33">SUM(D94:J94)</f>
        <v>2</v>
      </c>
      <c r="L94" s="16"/>
    </row>
    <row r="95" spans="1:12" ht="26.4">
      <c r="A95" s="12"/>
      <c r="B95" s="17" t="s">
        <v>120</v>
      </c>
      <c r="C95" s="14" t="s">
        <v>85</v>
      </c>
      <c r="D95" s="845">
        <v>1</v>
      </c>
      <c r="E95" s="15"/>
      <c r="F95" s="15"/>
      <c r="G95" s="15"/>
      <c r="H95" s="15"/>
      <c r="I95" s="15"/>
      <c r="J95" s="15"/>
      <c r="K95" s="845">
        <f t="shared" si="33"/>
        <v>1</v>
      </c>
      <c r="L95" s="16"/>
    </row>
    <row r="96" spans="1:12">
      <c r="A96" s="12"/>
      <c r="B96" s="17" t="s">
        <v>88</v>
      </c>
      <c r="C96" s="14" t="s">
        <v>85</v>
      </c>
      <c r="D96" s="845">
        <v>1</v>
      </c>
      <c r="E96" s="15"/>
      <c r="F96" s="15"/>
      <c r="G96" s="15"/>
      <c r="H96" s="15"/>
      <c r="I96" s="15"/>
      <c r="J96" s="15"/>
      <c r="K96" s="845">
        <f t="shared" si="33"/>
        <v>1</v>
      </c>
      <c r="L96" s="16"/>
    </row>
    <row r="97" spans="1:12">
      <c r="A97" s="12"/>
      <c r="B97" s="17" t="s">
        <v>89</v>
      </c>
      <c r="C97" s="14" t="s">
        <v>85</v>
      </c>
      <c r="D97" s="845"/>
      <c r="E97" s="15"/>
      <c r="F97" s="15"/>
      <c r="G97" s="15"/>
      <c r="H97" s="15"/>
      <c r="I97" s="15"/>
      <c r="J97" s="15"/>
      <c r="K97" s="845">
        <f t="shared" si="33"/>
        <v>0</v>
      </c>
      <c r="L97" s="16"/>
    </row>
    <row r="98" spans="1:12">
      <c r="A98" s="12"/>
      <c r="B98" s="17" t="s">
        <v>90</v>
      </c>
      <c r="C98" s="14" t="s">
        <v>85</v>
      </c>
      <c r="D98" s="845"/>
      <c r="E98" s="15"/>
      <c r="F98" s="15"/>
      <c r="G98" s="15"/>
      <c r="H98" s="15"/>
      <c r="I98" s="15"/>
      <c r="J98" s="15"/>
      <c r="K98" s="845">
        <f t="shared" si="33"/>
        <v>0</v>
      </c>
      <c r="L98" s="16"/>
    </row>
    <row r="99" spans="1:12">
      <c r="A99" s="12"/>
      <c r="B99" s="17" t="s">
        <v>91</v>
      </c>
      <c r="C99" s="14" t="s">
        <v>85</v>
      </c>
      <c r="D99" s="845"/>
      <c r="E99" s="15"/>
      <c r="F99" s="15"/>
      <c r="G99" s="15"/>
      <c r="H99" s="15"/>
      <c r="I99" s="15"/>
      <c r="J99" s="15"/>
      <c r="K99" s="845"/>
      <c r="L99" s="16"/>
    </row>
    <row r="100" spans="1:12" ht="55.2">
      <c r="A100" s="18" t="s">
        <v>94</v>
      </c>
      <c r="B100" s="19" t="s">
        <v>110</v>
      </c>
      <c r="C100" s="14" t="s">
        <v>85</v>
      </c>
      <c r="D100" s="845"/>
      <c r="E100" s="15"/>
      <c r="F100" s="15"/>
      <c r="G100" s="15"/>
      <c r="H100" s="15"/>
      <c r="I100" s="15"/>
      <c r="J100" s="15"/>
      <c r="K100" s="845">
        <f t="shared" ref="K100:K108" si="34">SUM(D100:J100)</f>
        <v>0</v>
      </c>
      <c r="L100" s="16"/>
    </row>
    <row r="101" spans="1:12" ht="61.5" customHeight="1">
      <c r="A101" s="18"/>
      <c r="B101" s="17" t="s">
        <v>96</v>
      </c>
      <c r="C101" s="14"/>
      <c r="D101" s="845">
        <v>21</v>
      </c>
      <c r="E101" s="15"/>
      <c r="F101" s="15"/>
      <c r="G101" s="15"/>
      <c r="H101" s="15"/>
      <c r="I101" s="15"/>
      <c r="J101" s="15"/>
      <c r="K101" s="845">
        <f t="shared" si="34"/>
        <v>21</v>
      </c>
      <c r="L101" s="16"/>
    </row>
    <row r="102" spans="1:12" ht="69">
      <c r="A102" s="18" t="s">
        <v>97</v>
      </c>
      <c r="B102" s="13" t="s">
        <v>98</v>
      </c>
      <c r="C102" s="20" t="s">
        <v>85</v>
      </c>
      <c r="D102" s="846">
        <f t="shared" ref="D102:J102" si="35">SUM(D103:D107)</f>
        <v>2</v>
      </c>
      <c r="E102" s="21">
        <f t="shared" si="35"/>
        <v>0</v>
      </c>
      <c r="F102" s="21">
        <f t="shared" si="35"/>
        <v>0</v>
      </c>
      <c r="G102" s="21">
        <f t="shared" si="35"/>
        <v>0</v>
      </c>
      <c r="H102" s="21">
        <f t="shared" si="35"/>
        <v>0</v>
      </c>
      <c r="I102" s="21">
        <f t="shared" si="35"/>
        <v>0</v>
      </c>
      <c r="J102" s="21">
        <f t="shared" si="35"/>
        <v>0</v>
      </c>
      <c r="K102" s="846">
        <f t="shared" si="34"/>
        <v>2</v>
      </c>
      <c r="L102" s="22"/>
    </row>
    <row r="103" spans="1:12">
      <c r="A103" s="12"/>
      <c r="B103" s="17" t="s">
        <v>86</v>
      </c>
      <c r="C103" s="14" t="s">
        <v>85</v>
      </c>
      <c r="D103" s="845">
        <f>+D89-D95</f>
        <v>0</v>
      </c>
      <c r="E103" s="15">
        <f t="shared" ref="E103:J107" si="36">+E89-E95</f>
        <v>0</v>
      </c>
      <c r="F103" s="15">
        <f t="shared" si="36"/>
        <v>0</v>
      </c>
      <c r="G103" s="15">
        <f t="shared" si="36"/>
        <v>0</v>
      </c>
      <c r="H103" s="15">
        <f t="shared" si="36"/>
        <v>0</v>
      </c>
      <c r="I103" s="15">
        <f t="shared" si="36"/>
        <v>0</v>
      </c>
      <c r="J103" s="15">
        <f t="shared" si="36"/>
        <v>0</v>
      </c>
      <c r="K103" s="845">
        <f t="shared" si="34"/>
        <v>0</v>
      </c>
      <c r="L103" s="16"/>
    </row>
    <row r="104" spans="1:12">
      <c r="A104" s="12"/>
      <c r="B104" s="17" t="s">
        <v>99</v>
      </c>
      <c r="C104" s="14" t="s">
        <v>85</v>
      </c>
      <c r="D104" s="845">
        <f>+D90-D96</f>
        <v>0</v>
      </c>
      <c r="E104" s="15">
        <f t="shared" si="36"/>
        <v>0</v>
      </c>
      <c r="F104" s="15">
        <f t="shared" si="36"/>
        <v>0</v>
      </c>
      <c r="G104" s="15">
        <f t="shared" si="36"/>
        <v>0</v>
      </c>
      <c r="H104" s="15">
        <f t="shared" si="36"/>
        <v>0</v>
      </c>
      <c r="I104" s="15">
        <f t="shared" si="36"/>
        <v>0</v>
      </c>
      <c r="J104" s="15">
        <f t="shared" si="36"/>
        <v>0</v>
      </c>
      <c r="K104" s="845">
        <f t="shared" si="34"/>
        <v>0</v>
      </c>
      <c r="L104" s="16"/>
    </row>
    <row r="105" spans="1:12">
      <c r="A105" s="12"/>
      <c r="B105" s="17" t="s">
        <v>100</v>
      </c>
      <c r="C105" s="14" t="s">
        <v>85</v>
      </c>
      <c r="D105" s="845">
        <f>+D91-D97</f>
        <v>2</v>
      </c>
      <c r="E105" s="15">
        <f t="shared" si="36"/>
        <v>0</v>
      </c>
      <c r="F105" s="15">
        <f t="shared" si="36"/>
        <v>0</v>
      </c>
      <c r="G105" s="15">
        <f t="shared" si="36"/>
        <v>0</v>
      </c>
      <c r="H105" s="15">
        <f t="shared" si="36"/>
        <v>0</v>
      </c>
      <c r="I105" s="15">
        <f t="shared" si="36"/>
        <v>0</v>
      </c>
      <c r="J105" s="15">
        <f t="shared" si="36"/>
        <v>0</v>
      </c>
      <c r="K105" s="845">
        <f t="shared" si="34"/>
        <v>2</v>
      </c>
      <c r="L105" s="16"/>
    </row>
    <row r="106" spans="1:12">
      <c r="A106" s="12"/>
      <c r="B106" s="17" t="s">
        <v>101</v>
      </c>
      <c r="C106" s="14" t="s">
        <v>85</v>
      </c>
      <c r="D106" s="845">
        <f>+D92-D98</f>
        <v>0</v>
      </c>
      <c r="E106" s="15">
        <f t="shared" si="36"/>
        <v>0</v>
      </c>
      <c r="F106" s="15">
        <f t="shared" si="36"/>
        <v>0</v>
      </c>
      <c r="G106" s="15">
        <f t="shared" si="36"/>
        <v>0</v>
      </c>
      <c r="H106" s="15">
        <f t="shared" si="36"/>
        <v>0</v>
      </c>
      <c r="I106" s="15">
        <f t="shared" si="36"/>
        <v>0</v>
      </c>
      <c r="J106" s="15">
        <f t="shared" si="36"/>
        <v>0</v>
      </c>
      <c r="K106" s="845">
        <f t="shared" si="34"/>
        <v>0</v>
      </c>
      <c r="L106" s="16"/>
    </row>
    <row r="107" spans="1:12">
      <c r="A107" s="12"/>
      <c r="B107" s="17" t="s">
        <v>102</v>
      </c>
      <c r="C107" s="14" t="s">
        <v>85</v>
      </c>
      <c r="D107" s="845">
        <f>+D93-D99</f>
        <v>0</v>
      </c>
      <c r="E107" s="15">
        <f t="shared" si="36"/>
        <v>0</v>
      </c>
      <c r="F107" s="15">
        <f t="shared" si="36"/>
        <v>0</v>
      </c>
      <c r="G107" s="15">
        <f t="shared" si="36"/>
        <v>0</v>
      </c>
      <c r="H107" s="15">
        <f t="shared" si="36"/>
        <v>0</v>
      </c>
      <c r="I107" s="15">
        <f t="shared" si="36"/>
        <v>0</v>
      </c>
      <c r="J107" s="15">
        <f t="shared" si="36"/>
        <v>0</v>
      </c>
      <c r="K107" s="845">
        <f t="shared" si="34"/>
        <v>0</v>
      </c>
      <c r="L107" s="16"/>
    </row>
    <row r="108" spans="1:12" ht="15.75" customHeight="1">
      <c r="A108" s="18"/>
      <c r="B108" s="17" t="s">
        <v>103</v>
      </c>
      <c r="C108" s="14" t="s">
        <v>85</v>
      </c>
      <c r="D108" s="845">
        <f>+D101</f>
        <v>21</v>
      </c>
      <c r="E108" s="15">
        <f t="shared" ref="E108:J108" si="37">+E101</f>
        <v>0</v>
      </c>
      <c r="F108" s="15">
        <f t="shared" si="37"/>
        <v>0</v>
      </c>
      <c r="G108" s="15">
        <f t="shared" si="37"/>
        <v>0</v>
      </c>
      <c r="H108" s="15">
        <f t="shared" si="37"/>
        <v>0</v>
      </c>
      <c r="I108" s="15">
        <f t="shared" si="37"/>
        <v>0</v>
      </c>
      <c r="J108" s="15">
        <f t="shared" si="37"/>
        <v>0</v>
      </c>
      <c r="K108" s="845">
        <f t="shared" si="34"/>
        <v>21</v>
      </c>
      <c r="L108" s="16"/>
    </row>
    <row r="109" spans="1:12" ht="23.25" customHeight="1">
      <c r="A109" s="197" t="s">
        <v>121</v>
      </c>
      <c r="B109" s="198" t="s">
        <v>122</v>
      </c>
      <c r="C109" s="199"/>
      <c r="D109" s="843"/>
      <c r="E109" s="200"/>
      <c r="F109" s="200"/>
      <c r="G109" s="200"/>
      <c r="H109" s="200"/>
      <c r="I109" s="200"/>
      <c r="J109" s="200"/>
      <c r="K109" s="844"/>
      <c r="L109" s="201"/>
    </row>
    <row r="110" spans="1:12" ht="69">
      <c r="A110" s="193" t="s">
        <v>123</v>
      </c>
      <c r="B110" s="13" t="s">
        <v>84</v>
      </c>
      <c r="C110" s="193"/>
      <c r="D110" s="847">
        <v>21</v>
      </c>
      <c r="E110" s="195"/>
      <c r="F110" s="195"/>
      <c r="G110" s="195"/>
      <c r="H110" s="195"/>
      <c r="I110" s="195"/>
      <c r="J110" s="195"/>
      <c r="K110" s="847"/>
      <c r="L110" s="196"/>
    </row>
    <row r="111" spans="1:12" ht="55.2">
      <c r="A111" s="193" t="s">
        <v>124</v>
      </c>
      <c r="B111" s="13" t="s">
        <v>93</v>
      </c>
      <c r="C111" s="193"/>
      <c r="D111" s="847"/>
      <c r="E111" s="195"/>
      <c r="F111" s="195"/>
      <c r="G111" s="195"/>
      <c r="H111" s="195"/>
      <c r="I111" s="195"/>
      <c r="J111" s="195"/>
      <c r="K111" s="847"/>
      <c r="L111" s="196"/>
    </row>
    <row r="112" spans="1:12" ht="55.2">
      <c r="A112" s="193" t="s">
        <v>125</v>
      </c>
      <c r="B112" s="19" t="s">
        <v>110</v>
      </c>
      <c r="C112" s="193"/>
      <c r="D112" s="847">
        <v>21</v>
      </c>
      <c r="E112" s="195"/>
      <c r="F112" s="195"/>
      <c r="G112" s="195"/>
      <c r="H112" s="195"/>
      <c r="I112" s="195"/>
      <c r="J112" s="195"/>
      <c r="K112" s="847"/>
      <c r="L112" s="196"/>
    </row>
    <row r="113" spans="1:12" ht="69">
      <c r="A113" s="193" t="s">
        <v>126</v>
      </c>
      <c r="B113" s="1072" t="s">
        <v>98</v>
      </c>
      <c r="C113" s="193"/>
      <c r="D113" s="847"/>
      <c r="E113" s="195"/>
      <c r="F113" s="195"/>
      <c r="G113" s="195"/>
      <c r="H113" s="195"/>
      <c r="I113" s="195"/>
      <c r="J113" s="195"/>
      <c r="K113" s="847"/>
      <c r="L113" s="196"/>
    </row>
    <row r="114" spans="1:12">
      <c r="A114" s="81"/>
      <c r="B114" s="89"/>
      <c r="C114" s="89"/>
      <c r="D114" s="838"/>
      <c r="E114" s="89"/>
      <c r="F114" s="89"/>
      <c r="G114" s="89"/>
      <c r="H114" s="89"/>
      <c r="I114" s="89"/>
      <c r="J114" s="884"/>
      <c r="K114" s="884"/>
      <c r="L114" s="884"/>
    </row>
    <row r="115" spans="1:12" s="96" customFormat="1" ht="15.6">
      <c r="D115" s="1096"/>
      <c r="H115" s="2316" t="s">
        <v>1458</v>
      </c>
      <c r="I115" s="2317"/>
      <c r="J115" s="2317"/>
      <c r="K115" s="2317"/>
      <c r="L115" s="2317"/>
    </row>
    <row r="116" spans="1:12" s="96" customFormat="1" ht="15.6">
      <c r="D116" s="1096"/>
      <c r="H116" s="2318" t="s">
        <v>1457</v>
      </c>
      <c r="I116" s="2317"/>
      <c r="J116" s="2317"/>
      <c r="K116" s="2317"/>
      <c r="L116" s="2317"/>
    </row>
    <row r="117" spans="1:12" s="96" customFormat="1" ht="15.6">
      <c r="D117" s="1096"/>
      <c r="H117" s="1085"/>
      <c r="I117" s="1086"/>
      <c r="J117" s="430"/>
      <c r="K117" s="1097"/>
      <c r="L117" s="1098"/>
    </row>
    <row r="118" spans="1:12" s="96" customFormat="1" ht="15.6">
      <c r="D118" s="1096"/>
      <c r="H118" s="901"/>
      <c r="I118" s="901"/>
      <c r="J118" s="430"/>
      <c r="K118" s="1097"/>
      <c r="L118" s="1098"/>
    </row>
    <row r="119" spans="1:12" s="96" customFormat="1" ht="15.6">
      <c r="D119" s="1096"/>
      <c r="H119" s="1098"/>
      <c r="I119" s="1086"/>
      <c r="J119" s="430"/>
      <c r="K119" s="1097"/>
      <c r="L119" s="1098"/>
    </row>
    <row r="120" spans="1:12" s="96" customFormat="1" ht="15.6">
      <c r="D120" s="1096"/>
      <c r="H120" s="1098"/>
      <c r="I120" s="1086"/>
      <c r="J120" s="430"/>
      <c r="K120" s="1097"/>
      <c r="L120" s="1098"/>
    </row>
    <row r="121" spans="1:12" s="96" customFormat="1" ht="15.6">
      <c r="D121" s="1096"/>
      <c r="H121" s="1098"/>
      <c r="I121" s="1086"/>
      <c r="J121" s="430"/>
      <c r="K121" s="1097"/>
      <c r="L121" s="1098"/>
    </row>
    <row r="122" spans="1:12" s="96" customFormat="1" ht="15.6">
      <c r="D122" s="1096"/>
      <c r="H122" s="1098"/>
      <c r="I122" s="1086"/>
      <c r="J122" s="430"/>
      <c r="K122" s="1097"/>
      <c r="L122" s="1098"/>
    </row>
    <row r="123" spans="1:12" s="96" customFormat="1" ht="15.6">
      <c r="D123" s="1096"/>
      <c r="H123" s="2318" t="s">
        <v>1403</v>
      </c>
      <c r="I123" s="2319"/>
      <c r="J123" s="2317"/>
      <c r="K123" s="2317"/>
      <c r="L123" s="2317"/>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546875" defaultRowHeight="14.4"/>
  <cols>
    <col min="2" max="2" width="24.44140625" customWidth="1"/>
  </cols>
  <sheetData>
    <row r="1" spans="1:19" ht="15.6">
      <c r="A1" s="2454" t="s">
        <v>699</v>
      </c>
      <c r="B1" s="2454"/>
      <c r="C1" s="2454"/>
      <c r="D1" s="2454"/>
      <c r="E1" s="299"/>
      <c r="F1" s="299"/>
      <c r="G1" s="299"/>
      <c r="H1" s="299"/>
      <c r="I1" s="299"/>
      <c r="J1" s="82"/>
      <c r="K1" s="2325"/>
      <c r="L1" s="2325"/>
      <c r="M1" s="2325"/>
      <c r="N1" s="2325"/>
      <c r="O1" s="2325"/>
      <c r="P1" s="2325"/>
      <c r="Q1" s="78"/>
      <c r="R1" s="78"/>
      <c r="S1" s="79" t="s">
        <v>210</v>
      </c>
    </row>
    <row r="2" spans="1:19">
      <c r="A2" s="2325" t="s">
        <v>2184</v>
      </c>
      <c r="B2" s="2325"/>
      <c r="C2" s="2325"/>
      <c r="D2" s="2325"/>
      <c r="E2" s="1344"/>
      <c r="F2" s="1344"/>
      <c r="G2" s="1344"/>
      <c r="H2" s="1344"/>
      <c r="I2" s="1344"/>
      <c r="J2" s="82"/>
      <c r="K2" s="2325"/>
      <c r="L2" s="2325"/>
      <c r="M2" s="2325"/>
      <c r="N2" s="2325"/>
      <c r="O2" s="2325"/>
      <c r="P2" s="2325"/>
      <c r="Q2" s="78"/>
      <c r="R2" s="78"/>
      <c r="S2" s="78"/>
    </row>
    <row r="3" spans="1:19" ht="15.6">
      <c r="A3" s="2455" t="s">
        <v>211</v>
      </c>
      <c r="B3" s="2455"/>
      <c r="C3" s="2455"/>
      <c r="D3" s="2455"/>
      <c r="E3" s="2455"/>
      <c r="F3" s="2455"/>
      <c r="G3" s="2455"/>
      <c r="H3" s="2455"/>
      <c r="I3" s="2455"/>
      <c r="J3" s="2455"/>
      <c r="K3" s="2455"/>
      <c r="L3" s="2455"/>
      <c r="M3" s="2455"/>
      <c r="N3" s="2455"/>
      <c r="O3" s="2455"/>
      <c r="P3" s="2455"/>
      <c r="Q3" s="2455"/>
      <c r="R3" s="2455"/>
      <c r="S3" s="2455"/>
    </row>
    <row r="4" spans="1:19" ht="15.6">
      <c r="A4" s="2453" t="s">
        <v>212</v>
      </c>
      <c r="B4" s="2453"/>
      <c r="C4" s="2453"/>
      <c r="D4" s="2453"/>
      <c r="E4" s="2453"/>
      <c r="F4" s="2453"/>
      <c r="G4" s="2453"/>
      <c r="H4" s="2453"/>
      <c r="I4" s="2453"/>
      <c r="J4" s="2453"/>
      <c r="K4" s="2453"/>
      <c r="L4" s="2453"/>
      <c r="M4" s="2453"/>
      <c r="N4" s="2453"/>
      <c r="O4" s="2453"/>
      <c r="P4" s="2453"/>
      <c r="Q4" s="2453"/>
      <c r="R4" s="2453"/>
      <c r="S4" s="2453"/>
    </row>
    <row r="5" spans="1:19" ht="16.2">
      <c r="A5" s="2456" t="s">
        <v>1887</v>
      </c>
      <c r="B5" s="2456"/>
      <c r="C5" s="2456"/>
      <c r="D5" s="2456"/>
      <c r="E5" s="2456"/>
      <c r="F5" s="2456"/>
      <c r="G5" s="2456"/>
      <c r="H5" s="2456"/>
      <c r="I5" s="2456"/>
      <c r="J5" s="2456"/>
      <c r="K5" s="2456"/>
      <c r="L5" s="2456"/>
      <c r="M5" s="2456"/>
      <c r="N5" s="2456"/>
      <c r="O5" s="2456"/>
      <c r="P5" s="2456"/>
      <c r="Q5" s="2456"/>
      <c r="R5" s="2456"/>
      <c r="S5" s="2456"/>
    </row>
    <row r="6" spans="1:19">
      <c r="A6" s="1026"/>
      <c r="B6" s="1918"/>
      <c r="C6" s="1918"/>
      <c r="D6" s="1918"/>
      <c r="E6" s="1918"/>
      <c r="F6" s="1918"/>
      <c r="G6" s="1026"/>
      <c r="H6" s="1918"/>
      <c r="I6" s="1918"/>
      <c r="J6" s="1918"/>
      <c r="K6" s="1918"/>
      <c r="L6" s="1918"/>
      <c r="M6" s="1918"/>
      <c r="N6" s="1918"/>
      <c r="O6" s="1918"/>
      <c r="P6" s="1918" t="s">
        <v>213</v>
      </c>
      <c r="Q6" s="1918"/>
      <c r="R6" s="1918"/>
      <c r="S6" s="1026"/>
    </row>
    <row r="7" spans="1:19">
      <c r="A7" s="2451" t="s">
        <v>68</v>
      </c>
      <c r="B7" s="2451" t="s">
        <v>214</v>
      </c>
      <c r="C7" s="2457" t="s">
        <v>2087</v>
      </c>
      <c r="D7" s="2451" t="s">
        <v>215</v>
      </c>
      <c r="E7" s="2451" t="s">
        <v>216</v>
      </c>
      <c r="F7" s="2451" t="s">
        <v>217</v>
      </c>
      <c r="G7" s="2451" t="s">
        <v>218</v>
      </c>
      <c r="H7" s="2451" t="s">
        <v>219</v>
      </c>
      <c r="I7" s="2452" t="s">
        <v>220</v>
      </c>
      <c r="J7" s="2451" t="s">
        <v>221</v>
      </c>
      <c r="K7" s="2451" t="s">
        <v>222</v>
      </c>
      <c r="L7" s="2451"/>
      <c r="M7" s="2451"/>
      <c r="N7" s="2451" t="s">
        <v>223</v>
      </c>
      <c r="O7" s="2451" t="s">
        <v>224</v>
      </c>
      <c r="P7" s="2451" t="s">
        <v>225</v>
      </c>
      <c r="Q7" s="2451" t="s">
        <v>226</v>
      </c>
      <c r="R7" s="2451" t="s">
        <v>227</v>
      </c>
      <c r="S7" s="2451" t="s">
        <v>7</v>
      </c>
    </row>
    <row r="8" spans="1:19" ht="39.6">
      <c r="A8" s="2451"/>
      <c r="B8" s="2451"/>
      <c r="C8" s="2337"/>
      <c r="D8" s="2451"/>
      <c r="E8" s="2451"/>
      <c r="F8" s="2451"/>
      <c r="G8" s="2451"/>
      <c r="H8" s="2451"/>
      <c r="I8" s="2452"/>
      <c r="J8" s="2451"/>
      <c r="K8" s="1919" t="s">
        <v>228</v>
      </c>
      <c r="L8" s="1919" t="s">
        <v>229</v>
      </c>
      <c r="M8" s="1919" t="s">
        <v>230</v>
      </c>
      <c r="N8" s="2451"/>
      <c r="O8" s="2451"/>
      <c r="P8" s="2451"/>
      <c r="Q8" s="2451"/>
      <c r="R8" s="2451"/>
      <c r="S8" s="2451"/>
    </row>
    <row r="9" spans="1:19" ht="26.4">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920" t="s">
        <v>79</v>
      </c>
      <c r="B10" s="1921" t="s">
        <v>1724</v>
      </c>
      <c r="C10" s="1921"/>
      <c r="D10" s="750"/>
      <c r="E10" s="750"/>
      <c r="F10" s="750"/>
      <c r="G10" s="1920"/>
      <c r="H10" s="750"/>
      <c r="I10" s="750"/>
      <c r="J10" s="750"/>
      <c r="K10" s="750"/>
      <c r="L10" s="750"/>
      <c r="M10" s="750"/>
      <c r="N10" s="750"/>
      <c r="O10" s="750"/>
      <c r="P10" s="750"/>
      <c r="Q10" s="750"/>
      <c r="R10" s="750"/>
      <c r="S10" s="750"/>
    </row>
    <row r="11" spans="1:19" ht="26.4">
      <c r="A11" s="674" t="s">
        <v>81</v>
      </c>
      <c r="B11" s="672" t="s">
        <v>247</v>
      </c>
      <c r="C11" s="672"/>
      <c r="D11" s="672"/>
      <c r="E11" s="672"/>
      <c r="F11" s="672"/>
      <c r="G11" s="674"/>
      <c r="H11" s="672"/>
      <c r="I11" s="672"/>
      <c r="J11" s="672"/>
      <c r="K11" s="672"/>
      <c r="L11" s="672"/>
      <c r="M11" s="672"/>
      <c r="N11" s="672"/>
      <c r="O11" s="672"/>
      <c r="P11" s="672"/>
      <c r="Q11" s="672"/>
      <c r="R11" s="672"/>
      <c r="S11" s="672"/>
    </row>
    <row r="12" spans="1:19">
      <c r="A12" s="678">
        <v>1</v>
      </c>
      <c r="B12" s="676" t="s">
        <v>248</v>
      </c>
      <c r="C12" s="676"/>
      <c r="D12" s="676"/>
      <c r="E12" s="676"/>
      <c r="F12" s="676"/>
      <c r="G12" s="678"/>
      <c r="H12" s="676"/>
      <c r="I12" s="676"/>
      <c r="J12" s="676"/>
      <c r="K12" s="676"/>
      <c r="L12" s="676"/>
      <c r="M12" s="676"/>
      <c r="N12" s="676"/>
      <c r="O12" s="676"/>
      <c r="P12" s="676"/>
      <c r="Q12" s="676"/>
      <c r="R12" s="676"/>
      <c r="S12" s="676"/>
    </row>
    <row r="13" spans="1:19">
      <c r="A13" s="1922" t="s">
        <v>249</v>
      </c>
      <c r="B13" s="1923" t="s">
        <v>250</v>
      </c>
      <c r="C13" s="1923"/>
      <c r="D13" s="1924">
        <f>SUM(D14:D42)</f>
        <v>98</v>
      </c>
      <c r="E13" s="1925"/>
      <c r="F13" s="1924">
        <f>SUM(F14:F42)</f>
        <v>126</v>
      </c>
      <c r="G13" s="1925"/>
      <c r="H13" s="1924">
        <f>SUM(H14:H42)</f>
        <v>1099</v>
      </c>
      <c r="I13" s="1924">
        <f>SUM(I14:I42)</f>
        <v>3691</v>
      </c>
      <c r="J13" s="1924">
        <f>SUM(J14:J42)</f>
        <v>7470</v>
      </c>
      <c r="K13" s="1922"/>
      <c r="L13" s="1922"/>
      <c r="M13" s="1922"/>
      <c r="N13" s="1922"/>
      <c r="O13" s="1922"/>
      <c r="P13" s="1922"/>
      <c r="Q13" s="1922"/>
      <c r="R13" s="1922"/>
      <c r="S13" s="1926"/>
    </row>
    <row r="14" spans="1:19">
      <c r="A14" s="710" t="s">
        <v>251</v>
      </c>
      <c r="B14" s="1948" t="s">
        <v>2126</v>
      </c>
      <c r="C14" s="1928">
        <v>1</v>
      </c>
      <c r="D14" s="1949">
        <v>5</v>
      </c>
      <c r="E14" s="193">
        <v>1</v>
      </c>
      <c r="F14" s="1950">
        <v>1</v>
      </c>
      <c r="G14" s="1950">
        <v>1</v>
      </c>
      <c r="H14" s="1950">
        <v>17</v>
      </c>
      <c r="I14" s="193">
        <f>D14*E14*H14</f>
        <v>85</v>
      </c>
      <c r="J14" s="1930">
        <f>D14*F14*G14*16.5</f>
        <v>82.5</v>
      </c>
      <c r="K14" s="311"/>
      <c r="L14" s="311"/>
      <c r="M14" s="311"/>
      <c r="N14" s="311"/>
      <c r="O14" s="311"/>
      <c r="P14" s="311"/>
      <c r="Q14" s="311"/>
      <c r="R14" s="311"/>
      <c r="S14" s="1931"/>
    </row>
    <row r="15" spans="1:19" ht="26.4">
      <c r="A15" s="710" t="s">
        <v>253</v>
      </c>
      <c r="B15" s="1948" t="s">
        <v>2127</v>
      </c>
      <c r="C15" s="1928">
        <v>1</v>
      </c>
      <c r="D15" s="1949">
        <v>4</v>
      </c>
      <c r="E15" s="193">
        <v>1</v>
      </c>
      <c r="F15" s="1951">
        <v>1</v>
      </c>
      <c r="G15" s="1951">
        <v>1</v>
      </c>
      <c r="H15" s="1951">
        <v>17</v>
      </c>
      <c r="I15" s="193">
        <f t="shared" ref="I15:I41" si="0">D15*E15*H15</f>
        <v>68</v>
      </c>
      <c r="J15" s="1930">
        <f t="shared" ref="J15:J41" si="1">D15*F15*G15*16.5</f>
        <v>66</v>
      </c>
      <c r="K15" s="311"/>
      <c r="L15" s="311"/>
      <c r="M15" s="311"/>
      <c r="N15" s="311"/>
      <c r="O15" s="311"/>
      <c r="P15" s="311"/>
      <c r="Q15" s="311"/>
      <c r="R15" s="311"/>
      <c r="S15" s="1931"/>
    </row>
    <row r="16" spans="1:19" ht="26.4">
      <c r="A16" s="710" t="s">
        <v>254</v>
      </c>
      <c r="B16" s="1948" t="s">
        <v>2128</v>
      </c>
      <c r="C16" s="1928"/>
      <c r="D16" s="1949">
        <v>4</v>
      </c>
      <c r="E16" s="193">
        <v>1</v>
      </c>
      <c r="F16" s="1950">
        <v>1</v>
      </c>
      <c r="G16" s="1950">
        <v>1</v>
      </c>
      <c r="H16" s="1950">
        <v>17</v>
      </c>
      <c r="I16" s="193">
        <f t="shared" si="0"/>
        <v>68</v>
      </c>
      <c r="J16" s="1930">
        <f t="shared" si="1"/>
        <v>66</v>
      </c>
      <c r="K16" s="311"/>
      <c r="L16" s="311"/>
      <c r="M16" s="311"/>
      <c r="N16" s="311"/>
      <c r="O16" s="311"/>
      <c r="P16" s="311"/>
      <c r="Q16" s="311"/>
      <c r="R16" s="311"/>
      <c r="S16" s="1931"/>
    </row>
    <row r="17" spans="1:19">
      <c r="A17" s="710" t="s">
        <v>255</v>
      </c>
      <c r="B17" s="1952" t="s">
        <v>2129</v>
      </c>
      <c r="C17" s="1928">
        <v>2</v>
      </c>
      <c r="D17" s="1949">
        <v>3</v>
      </c>
      <c r="E17" s="193">
        <v>1</v>
      </c>
      <c r="F17" s="1950">
        <v>1</v>
      </c>
      <c r="G17" s="1950">
        <v>1</v>
      </c>
      <c r="H17" s="1950">
        <v>17</v>
      </c>
      <c r="I17" s="193">
        <f t="shared" si="0"/>
        <v>51</v>
      </c>
      <c r="J17" s="1930">
        <f t="shared" si="1"/>
        <v>49.5</v>
      </c>
      <c r="K17" s="311"/>
      <c r="L17" s="311"/>
      <c r="M17" s="311"/>
      <c r="N17" s="311"/>
      <c r="O17" s="311"/>
      <c r="P17" s="311"/>
      <c r="Q17" s="311"/>
      <c r="R17" s="311"/>
      <c r="S17" s="1931"/>
    </row>
    <row r="18" spans="1:19" ht="26.4">
      <c r="A18" s="710" t="s">
        <v>256</v>
      </c>
      <c r="B18" s="1952" t="s">
        <v>2130</v>
      </c>
      <c r="C18" s="1928">
        <v>3</v>
      </c>
      <c r="D18" s="1949">
        <v>4</v>
      </c>
      <c r="E18" s="193">
        <v>1</v>
      </c>
      <c r="F18" s="1950">
        <v>1</v>
      </c>
      <c r="G18" s="1950">
        <v>1</v>
      </c>
      <c r="H18" s="1950">
        <v>17</v>
      </c>
      <c r="I18" s="193">
        <f t="shared" si="0"/>
        <v>68</v>
      </c>
      <c r="J18" s="1930">
        <f t="shared" si="1"/>
        <v>66</v>
      </c>
      <c r="K18" s="193"/>
      <c r="L18" s="193"/>
      <c r="M18" s="193"/>
      <c r="N18" s="193"/>
      <c r="O18" s="193"/>
      <c r="P18" s="193"/>
      <c r="Q18" s="193"/>
      <c r="R18" s="193"/>
      <c r="S18" s="1932"/>
    </row>
    <row r="19" spans="1:19" ht="26.4">
      <c r="A19" s="710" t="s">
        <v>257</v>
      </c>
      <c r="B19" s="1952" t="s">
        <v>2131</v>
      </c>
      <c r="C19" s="1928">
        <v>3</v>
      </c>
      <c r="D19" s="1949">
        <v>4</v>
      </c>
      <c r="E19" s="193">
        <v>1</v>
      </c>
      <c r="F19" s="1950">
        <v>1</v>
      </c>
      <c r="G19" s="1950">
        <v>1</v>
      </c>
      <c r="H19" s="1950">
        <v>25</v>
      </c>
      <c r="I19" s="193">
        <f t="shared" si="0"/>
        <v>100</v>
      </c>
      <c r="J19" s="1930">
        <f t="shared" si="1"/>
        <v>66</v>
      </c>
      <c r="K19" s="193"/>
      <c r="L19" s="193"/>
      <c r="M19" s="193"/>
      <c r="N19" s="193"/>
      <c r="O19" s="193"/>
      <c r="P19" s="193"/>
      <c r="Q19" s="193"/>
      <c r="R19" s="193"/>
      <c r="S19" s="1932"/>
    </row>
    <row r="20" spans="1:19">
      <c r="A20" s="710" t="s">
        <v>716</v>
      </c>
      <c r="B20" s="1952" t="s">
        <v>2132</v>
      </c>
      <c r="C20" s="1928">
        <v>3</v>
      </c>
      <c r="D20" s="1949">
        <v>3</v>
      </c>
      <c r="E20" s="193">
        <v>1</v>
      </c>
      <c r="F20" s="1951">
        <v>1</v>
      </c>
      <c r="G20" s="1950">
        <v>1</v>
      </c>
      <c r="H20" s="1950">
        <v>25</v>
      </c>
      <c r="I20" s="193">
        <f t="shared" si="0"/>
        <v>75</v>
      </c>
      <c r="J20" s="1930">
        <f t="shared" si="1"/>
        <v>49.5</v>
      </c>
      <c r="K20" s="193"/>
      <c r="L20" s="193"/>
      <c r="M20" s="193"/>
      <c r="N20" s="193"/>
      <c r="O20" s="193"/>
      <c r="P20" s="193"/>
      <c r="Q20" s="193"/>
      <c r="R20" s="193"/>
      <c r="S20" s="1932"/>
    </row>
    <row r="21" spans="1:19">
      <c r="A21" s="710" t="s">
        <v>717</v>
      </c>
      <c r="B21" s="1952" t="s">
        <v>2133</v>
      </c>
      <c r="C21" s="1928">
        <v>3</v>
      </c>
      <c r="D21" s="1949">
        <v>3</v>
      </c>
      <c r="E21" s="193">
        <v>1</v>
      </c>
      <c r="F21" s="1950">
        <v>1</v>
      </c>
      <c r="G21" s="1950">
        <v>1</v>
      </c>
      <c r="H21" s="1950">
        <v>21</v>
      </c>
      <c r="I21" s="193">
        <f t="shared" si="0"/>
        <v>63</v>
      </c>
      <c r="J21" s="1930">
        <f t="shared" si="1"/>
        <v>49.5</v>
      </c>
      <c r="K21" s="193"/>
      <c r="L21" s="193"/>
      <c r="M21" s="193"/>
      <c r="N21" s="193"/>
      <c r="O21" s="193"/>
      <c r="P21" s="193"/>
      <c r="Q21" s="193"/>
      <c r="R21" s="193"/>
      <c r="S21" s="1932"/>
    </row>
    <row r="22" spans="1:19">
      <c r="A22" s="710" t="s">
        <v>718</v>
      </c>
      <c r="B22" s="1948" t="s">
        <v>2134</v>
      </c>
      <c r="C22" s="1928">
        <v>3</v>
      </c>
      <c r="D22" s="1949">
        <v>5</v>
      </c>
      <c r="E22" s="193">
        <v>1</v>
      </c>
      <c r="F22" s="1950">
        <v>1</v>
      </c>
      <c r="G22" s="1950">
        <v>1</v>
      </c>
      <c r="H22" s="1950">
        <v>25</v>
      </c>
      <c r="I22" s="193">
        <f t="shared" si="0"/>
        <v>125</v>
      </c>
      <c r="J22" s="1930">
        <f t="shared" si="1"/>
        <v>82.5</v>
      </c>
      <c r="K22" s="193"/>
      <c r="L22" s="193"/>
      <c r="M22" s="193"/>
      <c r="N22" s="193"/>
      <c r="O22" s="193"/>
      <c r="P22" s="193"/>
      <c r="Q22" s="193"/>
      <c r="R22" s="193"/>
      <c r="S22" s="1932"/>
    </row>
    <row r="23" spans="1:19">
      <c r="A23" s="710" t="s">
        <v>721</v>
      </c>
      <c r="B23" s="1953" t="s">
        <v>2135</v>
      </c>
      <c r="C23" s="1928">
        <v>3</v>
      </c>
      <c r="D23" s="1950">
        <v>3</v>
      </c>
      <c r="E23" s="193">
        <v>1</v>
      </c>
      <c r="F23" s="1950">
        <v>2</v>
      </c>
      <c r="G23" s="1950">
        <v>1</v>
      </c>
      <c r="H23" s="1950">
        <v>21</v>
      </c>
      <c r="I23" s="193">
        <f t="shared" si="0"/>
        <v>63</v>
      </c>
      <c r="J23" s="1930">
        <f t="shared" si="1"/>
        <v>99</v>
      </c>
      <c r="K23" s="193"/>
      <c r="L23" s="193"/>
      <c r="M23" s="193"/>
      <c r="N23" s="193"/>
      <c r="O23" s="193"/>
      <c r="P23" s="193"/>
      <c r="Q23" s="193"/>
      <c r="R23" s="193"/>
      <c r="S23" s="1932"/>
    </row>
    <row r="24" spans="1:19">
      <c r="A24" s="710" t="s">
        <v>722</v>
      </c>
      <c r="B24" s="1953" t="s">
        <v>2136</v>
      </c>
      <c r="C24" s="1928">
        <v>4</v>
      </c>
      <c r="D24" s="1950">
        <v>4</v>
      </c>
      <c r="E24" s="193">
        <v>1</v>
      </c>
      <c r="F24" s="1950">
        <v>2</v>
      </c>
      <c r="G24" s="1950">
        <v>1</v>
      </c>
      <c r="H24" s="1950">
        <v>21</v>
      </c>
      <c r="I24" s="193">
        <f t="shared" si="0"/>
        <v>84</v>
      </c>
      <c r="J24" s="1930">
        <f t="shared" si="1"/>
        <v>132</v>
      </c>
      <c r="K24" s="193"/>
      <c r="L24" s="193"/>
      <c r="M24" s="193"/>
      <c r="N24" s="193"/>
      <c r="O24" s="193"/>
      <c r="P24" s="193"/>
      <c r="Q24" s="193"/>
      <c r="R24" s="193"/>
      <c r="S24" s="1932"/>
    </row>
    <row r="25" spans="1:19">
      <c r="A25" s="710" t="s">
        <v>723</v>
      </c>
      <c r="B25" s="1953" t="s">
        <v>2137</v>
      </c>
      <c r="C25" s="1928">
        <v>4</v>
      </c>
      <c r="D25" s="1950">
        <v>2</v>
      </c>
      <c r="E25" s="193">
        <v>1</v>
      </c>
      <c r="F25" s="1950">
        <v>1</v>
      </c>
      <c r="G25" s="1950">
        <v>1</v>
      </c>
      <c r="H25" s="1950">
        <v>25</v>
      </c>
      <c r="I25" s="193">
        <f t="shared" si="0"/>
        <v>50</v>
      </c>
      <c r="J25" s="1930">
        <f t="shared" si="1"/>
        <v>33</v>
      </c>
      <c r="K25" s="193"/>
      <c r="L25" s="193"/>
      <c r="M25" s="193"/>
      <c r="N25" s="193"/>
      <c r="O25" s="193"/>
      <c r="P25" s="193"/>
      <c r="Q25" s="193"/>
      <c r="R25" s="193"/>
      <c r="S25" s="1932"/>
    </row>
    <row r="26" spans="1:19">
      <c r="A26" s="710" t="s">
        <v>1770</v>
      </c>
      <c r="B26" s="1953" t="s">
        <v>2138</v>
      </c>
      <c r="C26" s="1928">
        <v>5</v>
      </c>
      <c r="D26" s="1950">
        <v>3</v>
      </c>
      <c r="E26" s="193">
        <v>1</v>
      </c>
      <c r="F26" s="1950">
        <v>1</v>
      </c>
      <c r="G26" s="1950">
        <v>1</v>
      </c>
      <c r="H26" s="1950">
        <v>25</v>
      </c>
      <c r="I26" s="193">
        <f t="shared" si="0"/>
        <v>75</v>
      </c>
      <c r="J26" s="1930">
        <f t="shared" si="1"/>
        <v>49.5</v>
      </c>
      <c r="K26" s="193"/>
      <c r="L26" s="193"/>
      <c r="M26" s="193"/>
      <c r="N26" s="193"/>
      <c r="O26" s="193"/>
      <c r="P26" s="193"/>
      <c r="Q26" s="193"/>
      <c r="R26" s="193"/>
      <c r="S26" s="1932"/>
    </row>
    <row r="27" spans="1:19">
      <c r="A27" s="710" t="s">
        <v>1772</v>
      </c>
      <c r="B27" s="1475" t="s">
        <v>2139</v>
      </c>
      <c r="C27" s="1928">
        <v>5</v>
      </c>
      <c r="D27" s="1954">
        <v>4</v>
      </c>
      <c r="E27" s="193">
        <v>1</v>
      </c>
      <c r="F27" s="1954">
        <v>42</v>
      </c>
      <c r="G27" s="1950">
        <v>1</v>
      </c>
      <c r="H27" s="1950">
        <v>25</v>
      </c>
      <c r="I27" s="193">
        <f t="shared" si="0"/>
        <v>100</v>
      </c>
      <c r="J27" s="1930">
        <f t="shared" si="1"/>
        <v>2772</v>
      </c>
      <c r="K27" s="193"/>
      <c r="L27" s="193"/>
      <c r="M27" s="193"/>
      <c r="N27" s="193"/>
      <c r="O27" s="193"/>
      <c r="P27" s="193"/>
      <c r="Q27" s="193"/>
      <c r="R27" s="193"/>
      <c r="S27" s="1932"/>
    </row>
    <row r="28" spans="1:19" ht="26.4">
      <c r="A28" s="710" t="s">
        <v>1774</v>
      </c>
      <c r="B28" s="1475" t="s">
        <v>2140</v>
      </c>
      <c r="C28" s="1928">
        <v>5</v>
      </c>
      <c r="D28" s="1535">
        <v>4</v>
      </c>
      <c r="E28" s="193">
        <v>1</v>
      </c>
      <c r="F28" s="1535">
        <v>5</v>
      </c>
      <c r="G28" s="1950">
        <v>1</v>
      </c>
      <c r="H28" s="1950">
        <v>88</v>
      </c>
      <c r="I28" s="193">
        <f t="shared" si="0"/>
        <v>352</v>
      </c>
      <c r="J28" s="1930">
        <f t="shared" si="1"/>
        <v>330</v>
      </c>
      <c r="K28" s="193"/>
      <c r="L28" s="193"/>
      <c r="M28" s="193"/>
      <c r="N28" s="193"/>
      <c r="O28" s="193"/>
      <c r="P28" s="193"/>
      <c r="Q28" s="193"/>
      <c r="R28" s="193"/>
      <c r="S28" s="1932"/>
    </row>
    <row r="29" spans="1:19" ht="26.4">
      <c r="A29" s="710" t="s">
        <v>1776</v>
      </c>
      <c r="B29" s="1475" t="s">
        <v>2141</v>
      </c>
      <c r="C29" s="1928">
        <v>5</v>
      </c>
      <c r="D29" s="1535">
        <v>4</v>
      </c>
      <c r="E29" s="193">
        <v>1</v>
      </c>
      <c r="F29" s="1535">
        <v>8</v>
      </c>
      <c r="G29" s="1950">
        <v>1</v>
      </c>
      <c r="H29" s="1950">
        <v>88</v>
      </c>
      <c r="I29" s="193">
        <f t="shared" si="0"/>
        <v>352</v>
      </c>
      <c r="J29" s="1930">
        <f t="shared" si="1"/>
        <v>528</v>
      </c>
      <c r="K29" s="193"/>
      <c r="L29" s="193"/>
      <c r="M29" s="193"/>
      <c r="N29" s="193"/>
      <c r="O29" s="193"/>
      <c r="P29" s="193"/>
      <c r="Q29" s="193"/>
      <c r="R29" s="193"/>
      <c r="S29" s="1932"/>
    </row>
    <row r="30" spans="1:19">
      <c r="A30" s="710" t="s">
        <v>1777</v>
      </c>
      <c r="B30" s="1475" t="s">
        <v>2142</v>
      </c>
      <c r="C30" s="1928">
        <v>5</v>
      </c>
      <c r="D30" s="1954">
        <v>3</v>
      </c>
      <c r="E30" s="193">
        <v>1</v>
      </c>
      <c r="F30" s="1954">
        <v>13</v>
      </c>
      <c r="G30" s="1950">
        <v>1</v>
      </c>
      <c r="H30" s="1950">
        <v>120</v>
      </c>
      <c r="I30" s="193">
        <f t="shared" si="0"/>
        <v>360</v>
      </c>
      <c r="J30" s="1930">
        <f t="shared" si="1"/>
        <v>643.5</v>
      </c>
      <c r="K30" s="193"/>
      <c r="L30" s="193"/>
      <c r="M30" s="193"/>
      <c r="N30" s="193"/>
      <c r="O30" s="193"/>
      <c r="P30" s="193"/>
      <c r="Q30" s="193"/>
      <c r="R30" s="193"/>
      <c r="S30" s="1932"/>
    </row>
    <row r="31" spans="1:19" ht="26.4">
      <c r="A31" s="710" t="s">
        <v>1779</v>
      </c>
      <c r="B31" s="1475" t="s">
        <v>2143</v>
      </c>
      <c r="C31" s="1928">
        <v>5</v>
      </c>
      <c r="D31" s="1954">
        <v>2</v>
      </c>
      <c r="E31" s="193">
        <v>1</v>
      </c>
      <c r="F31" s="1954">
        <v>8</v>
      </c>
      <c r="G31" s="1950">
        <v>1</v>
      </c>
      <c r="H31" s="1950">
        <v>100</v>
      </c>
      <c r="I31" s="193">
        <f t="shared" si="0"/>
        <v>200</v>
      </c>
      <c r="J31" s="1930">
        <f t="shared" si="1"/>
        <v>264</v>
      </c>
      <c r="K31" s="193"/>
      <c r="L31" s="193"/>
      <c r="M31" s="193"/>
      <c r="N31" s="193"/>
      <c r="O31" s="193"/>
      <c r="P31" s="193"/>
      <c r="Q31" s="193"/>
      <c r="R31" s="193"/>
      <c r="S31" s="1932"/>
    </row>
    <row r="32" spans="1:19">
      <c r="A32" s="710" t="s">
        <v>1781</v>
      </c>
      <c r="B32" s="1269" t="s">
        <v>2144</v>
      </c>
      <c r="C32" s="1928">
        <v>6</v>
      </c>
      <c r="D32" s="1477">
        <v>3</v>
      </c>
      <c r="E32" s="193">
        <v>1</v>
      </c>
      <c r="F32" s="1954">
        <v>15</v>
      </c>
      <c r="G32" s="1954">
        <v>1</v>
      </c>
      <c r="H32" s="1954">
        <v>70</v>
      </c>
      <c r="I32" s="193">
        <f t="shared" si="0"/>
        <v>210</v>
      </c>
      <c r="J32" s="1930">
        <f t="shared" si="1"/>
        <v>742.5</v>
      </c>
      <c r="K32" s="193"/>
      <c r="L32" s="193"/>
      <c r="M32" s="193"/>
      <c r="N32" s="193"/>
      <c r="O32" s="193"/>
      <c r="P32" s="193"/>
      <c r="Q32" s="193"/>
      <c r="R32" s="193"/>
      <c r="S32" s="1932"/>
    </row>
    <row r="33" spans="1:19">
      <c r="A33" s="710" t="s">
        <v>1783</v>
      </c>
      <c r="B33" s="1269" t="s">
        <v>2145</v>
      </c>
      <c r="C33" s="1928">
        <v>6</v>
      </c>
      <c r="D33" s="1476">
        <v>3</v>
      </c>
      <c r="E33" s="193">
        <v>1</v>
      </c>
      <c r="F33" s="1535">
        <v>2</v>
      </c>
      <c r="G33" s="1535">
        <v>1</v>
      </c>
      <c r="H33" s="1535">
        <v>70</v>
      </c>
      <c r="I33" s="193">
        <f t="shared" si="0"/>
        <v>210</v>
      </c>
      <c r="J33" s="1930">
        <f t="shared" si="1"/>
        <v>99</v>
      </c>
      <c r="K33" s="193"/>
      <c r="L33" s="193"/>
      <c r="M33" s="193"/>
      <c r="N33" s="193"/>
      <c r="O33" s="193"/>
      <c r="P33" s="193"/>
      <c r="Q33" s="193"/>
      <c r="R33" s="193"/>
      <c r="S33" s="1932"/>
    </row>
    <row r="34" spans="1:19">
      <c r="A34" s="710" t="s">
        <v>1785</v>
      </c>
      <c r="B34" s="1269" t="s">
        <v>2146</v>
      </c>
      <c r="C34" s="1928">
        <v>6</v>
      </c>
      <c r="D34" s="1477">
        <v>5</v>
      </c>
      <c r="E34" s="193">
        <v>1</v>
      </c>
      <c r="F34" s="1954">
        <v>10</v>
      </c>
      <c r="G34" s="1954">
        <v>1</v>
      </c>
      <c r="H34" s="1954">
        <v>70</v>
      </c>
      <c r="I34" s="193">
        <f t="shared" si="0"/>
        <v>350</v>
      </c>
      <c r="J34" s="1930">
        <f t="shared" si="1"/>
        <v>825</v>
      </c>
      <c r="K34" s="193"/>
      <c r="L34" s="193"/>
      <c r="M34" s="193"/>
      <c r="N34" s="193"/>
      <c r="O34" s="193"/>
      <c r="P34" s="193"/>
      <c r="Q34" s="193"/>
      <c r="R34" s="193"/>
      <c r="S34" s="1932"/>
    </row>
    <row r="35" spans="1:19">
      <c r="A35" s="710" t="s">
        <v>1787</v>
      </c>
      <c r="B35" s="1269" t="s">
        <v>2147</v>
      </c>
      <c r="C35" s="1928">
        <v>6</v>
      </c>
      <c r="D35" s="1477">
        <v>3</v>
      </c>
      <c r="E35" s="193">
        <v>1.3</v>
      </c>
      <c r="F35" s="1954">
        <v>1</v>
      </c>
      <c r="G35" s="1954">
        <v>1</v>
      </c>
      <c r="H35" s="1954">
        <v>20</v>
      </c>
      <c r="I35" s="193">
        <f t="shared" si="0"/>
        <v>78</v>
      </c>
      <c r="J35" s="1930">
        <f>D35*F35*G35*15</f>
        <v>45</v>
      </c>
      <c r="K35" s="193"/>
      <c r="L35" s="193"/>
      <c r="M35" s="193"/>
      <c r="N35" s="193"/>
      <c r="O35" s="193"/>
      <c r="P35" s="193"/>
      <c r="Q35" s="193"/>
      <c r="R35" s="193"/>
      <c r="S35" s="1932"/>
    </row>
    <row r="36" spans="1:19">
      <c r="A36" s="710" t="s">
        <v>1788</v>
      </c>
      <c r="B36" s="1269" t="s">
        <v>2148</v>
      </c>
      <c r="C36" s="1928">
        <v>7</v>
      </c>
      <c r="D36" s="1477">
        <v>2</v>
      </c>
      <c r="E36" s="193">
        <v>1</v>
      </c>
      <c r="F36" s="1954">
        <v>1</v>
      </c>
      <c r="G36" s="1954">
        <v>1</v>
      </c>
      <c r="H36" s="1954">
        <v>30</v>
      </c>
      <c r="I36" s="193">
        <f t="shared" si="0"/>
        <v>60</v>
      </c>
      <c r="J36" s="1930">
        <f t="shared" si="1"/>
        <v>33</v>
      </c>
      <c r="K36" s="193"/>
      <c r="L36" s="193"/>
      <c r="M36" s="193"/>
      <c r="N36" s="193"/>
      <c r="O36" s="193"/>
      <c r="P36" s="193"/>
      <c r="Q36" s="193"/>
      <c r="R36" s="193"/>
      <c r="S36" s="1932"/>
    </row>
    <row r="37" spans="1:19" ht="26.4">
      <c r="A37" s="710" t="s">
        <v>1789</v>
      </c>
      <c r="B37" s="1269" t="s">
        <v>2149</v>
      </c>
      <c r="C37" s="1928">
        <v>7</v>
      </c>
      <c r="D37" s="1477">
        <v>2</v>
      </c>
      <c r="E37" s="193">
        <v>1</v>
      </c>
      <c r="F37" s="1954">
        <v>1</v>
      </c>
      <c r="G37" s="1954">
        <v>1</v>
      </c>
      <c r="H37" s="1954">
        <v>30</v>
      </c>
      <c r="I37" s="193">
        <f t="shared" si="0"/>
        <v>60</v>
      </c>
      <c r="J37" s="1930">
        <f t="shared" si="1"/>
        <v>33</v>
      </c>
      <c r="K37" s="193"/>
      <c r="L37" s="193"/>
      <c r="M37" s="193"/>
      <c r="N37" s="193"/>
      <c r="O37" s="193"/>
      <c r="P37" s="193"/>
      <c r="Q37" s="193"/>
      <c r="R37" s="193"/>
      <c r="S37" s="1932"/>
    </row>
    <row r="38" spans="1:19" ht="26.4">
      <c r="A38" s="710" t="s">
        <v>1792</v>
      </c>
      <c r="B38" s="1269" t="s">
        <v>2150</v>
      </c>
      <c r="C38" s="1928">
        <v>7</v>
      </c>
      <c r="D38" s="1477">
        <v>2</v>
      </c>
      <c r="E38" s="193">
        <v>1</v>
      </c>
      <c r="F38" s="1954">
        <v>1</v>
      </c>
      <c r="G38" s="1954">
        <v>1</v>
      </c>
      <c r="H38" s="1954">
        <v>30</v>
      </c>
      <c r="I38" s="193">
        <f t="shared" si="0"/>
        <v>60</v>
      </c>
      <c r="J38" s="1930">
        <f t="shared" si="1"/>
        <v>33</v>
      </c>
      <c r="K38" s="193"/>
      <c r="L38" s="193"/>
      <c r="M38" s="193"/>
      <c r="N38" s="193"/>
      <c r="O38" s="193"/>
      <c r="P38" s="193"/>
      <c r="Q38" s="193"/>
      <c r="R38" s="193"/>
      <c r="S38" s="1932"/>
    </row>
    <row r="39" spans="1:19">
      <c r="A39" s="710" t="s">
        <v>1794</v>
      </c>
      <c r="B39" s="1269" t="s">
        <v>2151</v>
      </c>
      <c r="C39" s="1928">
        <v>7</v>
      </c>
      <c r="D39" s="1477">
        <v>2</v>
      </c>
      <c r="E39" s="193">
        <v>1</v>
      </c>
      <c r="F39" s="1954">
        <v>1</v>
      </c>
      <c r="G39" s="1954">
        <v>1</v>
      </c>
      <c r="H39" s="1954">
        <v>20</v>
      </c>
      <c r="I39" s="193">
        <f t="shared" si="0"/>
        <v>40</v>
      </c>
      <c r="J39" s="1930">
        <f t="shared" si="1"/>
        <v>33</v>
      </c>
      <c r="K39" s="193"/>
      <c r="L39" s="193"/>
      <c r="M39" s="193"/>
      <c r="N39" s="193"/>
      <c r="O39" s="193"/>
      <c r="P39" s="193"/>
      <c r="Q39" s="193"/>
      <c r="R39" s="193"/>
      <c r="S39" s="1932"/>
    </row>
    <row r="40" spans="1:19">
      <c r="A40" s="710" t="s">
        <v>1796</v>
      </c>
      <c r="B40" s="1269" t="s">
        <v>2152</v>
      </c>
      <c r="C40" s="1928">
        <v>7</v>
      </c>
      <c r="D40" s="1477">
        <v>3</v>
      </c>
      <c r="E40" s="193">
        <v>1</v>
      </c>
      <c r="F40" s="1954">
        <v>1</v>
      </c>
      <c r="G40" s="1954">
        <v>1</v>
      </c>
      <c r="H40" s="1954">
        <v>30</v>
      </c>
      <c r="I40" s="193">
        <f t="shared" si="0"/>
        <v>90</v>
      </c>
      <c r="J40" s="1930">
        <f t="shared" si="1"/>
        <v>49.5</v>
      </c>
      <c r="K40" s="193"/>
      <c r="L40" s="193"/>
      <c r="M40" s="193"/>
      <c r="N40" s="193"/>
      <c r="O40" s="193"/>
      <c r="P40" s="193"/>
      <c r="Q40" s="193"/>
      <c r="R40" s="193"/>
      <c r="S40" s="1932"/>
    </row>
    <row r="41" spans="1:19">
      <c r="A41" s="710" t="s">
        <v>1798</v>
      </c>
      <c r="B41" s="1269" t="s">
        <v>2153</v>
      </c>
      <c r="C41" s="1928">
        <v>7</v>
      </c>
      <c r="D41" s="1477">
        <v>4</v>
      </c>
      <c r="E41" s="193">
        <v>1</v>
      </c>
      <c r="F41" s="1954">
        <v>1</v>
      </c>
      <c r="G41" s="1954">
        <v>1</v>
      </c>
      <c r="H41" s="1954">
        <v>17</v>
      </c>
      <c r="I41" s="193">
        <f t="shared" si="0"/>
        <v>68</v>
      </c>
      <c r="J41" s="1930">
        <f t="shared" si="1"/>
        <v>66</v>
      </c>
      <c r="K41" s="193"/>
      <c r="L41" s="193"/>
      <c r="M41" s="193"/>
      <c r="N41" s="193"/>
      <c r="O41" s="193"/>
      <c r="P41" s="193"/>
      <c r="Q41" s="193"/>
      <c r="R41" s="193"/>
      <c r="S41" s="1932"/>
    </row>
    <row r="42" spans="1:19" ht="26.4">
      <c r="A42" s="1933" t="s">
        <v>258</v>
      </c>
      <c r="B42" s="1934" t="s">
        <v>259</v>
      </c>
      <c r="C42" s="1934"/>
      <c r="D42" s="1935">
        <f>SUM(D43:D47)</f>
        <v>5</v>
      </c>
      <c r="E42" s="1935"/>
      <c r="F42" s="1935">
        <f t="shared" ref="F42:J42" si="2">SUM(F43:F47)</f>
        <v>1</v>
      </c>
      <c r="G42" s="1935"/>
      <c r="H42" s="1935">
        <f t="shared" si="2"/>
        <v>18</v>
      </c>
      <c r="I42" s="1935">
        <f t="shared" si="2"/>
        <v>126</v>
      </c>
      <c r="J42" s="1935">
        <f t="shared" si="2"/>
        <v>82.5</v>
      </c>
      <c r="K42" s="1936"/>
      <c r="L42" s="1936"/>
      <c r="M42" s="1936"/>
      <c r="N42" s="1936"/>
      <c r="O42" s="1936"/>
      <c r="P42" s="1936"/>
      <c r="Q42" s="1936"/>
      <c r="R42" s="1936"/>
      <c r="S42" s="1937"/>
    </row>
    <row r="43" spans="1:19">
      <c r="A43" s="692" t="s">
        <v>260</v>
      </c>
      <c r="B43" s="1938" t="s">
        <v>1851</v>
      </c>
      <c r="C43" s="1938"/>
      <c r="D43" s="481"/>
      <c r="E43" s="481"/>
      <c r="F43" s="481"/>
      <c r="G43" s="193"/>
      <c r="H43" s="193"/>
      <c r="I43" s="193"/>
      <c r="J43" s="193"/>
      <c r="K43" s="193"/>
      <c r="L43" s="193"/>
      <c r="M43" s="193"/>
      <c r="N43" s="193"/>
      <c r="O43" s="193"/>
      <c r="P43" s="193"/>
      <c r="Q43" s="193"/>
      <c r="R43" s="193"/>
      <c r="S43" s="1932"/>
    </row>
    <row r="44" spans="1:19">
      <c r="A44" s="692" t="s">
        <v>261</v>
      </c>
      <c r="B44" s="1938" t="s">
        <v>1852</v>
      </c>
      <c r="C44" s="1938"/>
      <c r="D44" s="481"/>
      <c r="E44" s="481"/>
      <c r="F44" s="481"/>
      <c r="G44" s="193"/>
      <c r="H44" s="193"/>
      <c r="I44" s="193"/>
      <c r="J44" s="193"/>
      <c r="K44" s="193"/>
      <c r="L44" s="193"/>
      <c r="M44" s="193"/>
      <c r="N44" s="193"/>
      <c r="O44" s="193"/>
      <c r="P44" s="193"/>
      <c r="Q44" s="193"/>
      <c r="R44" s="193"/>
      <c r="S44" s="1932"/>
    </row>
    <row r="45" spans="1:19" ht="26.4">
      <c r="A45" s="692" t="s">
        <v>262</v>
      </c>
      <c r="B45" s="1938" t="s">
        <v>1853</v>
      </c>
      <c r="C45" s="1938"/>
      <c r="D45" s="481"/>
      <c r="E45" s="481"/>
      <c r="F45" s="481"/>
      <c r="G45" s="193"/>
      <c r="H45" s="193"/>
      <c r="I45" s="193"/>
      <c r="J45" s="193"/>
      <c r="K45" s="193"/>
      <c r="L45" s="193"/>
      <c r="M45" s="193"/>
      <c r="N45" s="193"/>
      <c r="O45" s="193"/>
      <c r="P45" s="193"/>
      <c r="Q45" s="193"/>
      <c r="R45" s="193"/>
      <c r="S45" s="1932"/>
    </row>
    <row r="46" spans="1:19">
      <c r="A46" s="1955" t="s">
        <v>263</v>
      </c>
      <c r="B46" s="1956" t="s">
        <v>2154</v>
      </c>
      <c r="C46" s="1956"/>
      <c r="D46" s="1957">
        <v>5</v>
      </c>
      <c r="E46" s="1957">
        <v>1.4</v>
      </c>
      <c r="F46" s="1957">
        <v>1</v>
      </c>
      <c r="G46" s="1957">
        <v>1</v>
      </c>
      <c r="H46" s="1957">
        <v>18</v>
      </c>
      <c r="I46" s="1957">
        <f t="shared" ref="I46" si="3">D46*E46*H46</f>
        <v>126</v>
      </c>
      <c r="J46" s="1957">
        <f t="shared" ref="J46" si="4">D46*F46*G46*16.5</f>
        <v>82.5</v>
      </c>
      <c r="K46" s="1957"/>
      <c r="L46" s="1957"/>
      <c r="M46" s="1957"/>
      <c r="N46" s="1957"/>
      <c r="O46" s="1957"/>
      <c r="P46" s="1957"/>
      <c r="Q46" s="1957"/>
      <c r="R46" s="1957"/>
      <c r="S46" s="1952"/>
    </row>
    <row r="47" spans="1:19">
      <c r="A47" s="692" t="s">
        <v>264</v>
      </c>
      <c r="B47" s="1938" t="s">
        <v>1855</v>
      </c>
      <c r="C47" s="1938"/>
      <c r="D47" s="481"/>
      <c r="E47" s="481"/>
      <c r="F47" s="481"/>
      <c r="G47" s="193"/>
      <c r="H47" s="481"/>
      <c r="I47" s="481"/>
      <c r="J47" s="481"/>
      <c r="K47" s="193"/>
      <c r="L47" s="193"/>
      <c r="M47" s="193"/>
      <c r="N47" s="193"/>
      <c r="O47" s="193"/>
      <c r="P47" s="193"/>
      <c r="Q47" s="193"/>
      <c r="R47" s="193"/>
      <c r="S47" s="1932"/>
    </row>
    <row r="48" spans="1:19">
      <c r="A48" s="678">
        <v>2</v>
      </c>
      <c r="B48" s="676" t="s">
        <v>265</v>
      </c>
      <c r="C48" s="676"/>
      <c r="D48" s="481"/>
      <c r="E48" s="481"/>
      <c r="F48" s="481"/>
      <c r="G48" s="193"/>
      <c r="H48" s="481"/>
      <c r="I48" s="481"/>
      <c r="J48" s="481"/>
      <c r="K48" s="193"/>
      <c r="L48" s="193"/>
      <c r="M48" s="193"/>
      <c r="N48" s="193"/>
      <c r="O48" s="193"/>
      <c r="P48" s="193"/>
      <c r="Q48" s="193"/>
      <c r="R48" s="193"/>
      <c r="S48" s="1932"/>
    </row>
    <row r="49" spans="1:19">
      <c r="A49" s="1922" t="s">
        <v>249</v>
      </c>
      <c r="B49" s="1923" t="s">
        <v>266</v>
      </c>
      <c r="C49" s="1923"/>
      <c r="D49" s="1935">
        <f>SUM(D50:D77)</f>
        <v>93</v>
      </c>
      <c r="E49" s="1935"/>
      <c r="F49" s="1935">
        <f>SUM(F50:F77)</f>
        <v>384</v>
      </c>
      <c r="G49" s="1935"/>
      <c r="H49" s="1935">
        <f>SUM(H50:H77)</f>
        <v>696</v>
      </c>
      <c r="I49" s="1935">
        <f>SUM(I50:I77)</f>
        <v>8100</v>
      </c>
      <c r="J49" s="1935">
        <f>SUM(J50:J77)</f>
        <v>7292.6999999999989</v>
      </c>
      <c r="K49" s="1936"/>
      <c r="L49" s="1936"/>
      <c r="M49" s="1936"/>
      <c r="N49" s="1936"/>
      <c r="O49" s="1936"/>
      <c r="P49" s="1936"/>
      <c r="Q49" s="1936"/>
      <c r="R49" s="1936"/>
      <c r="S49" s="1937"/>
    </row>
    <row r="50" spans="1:19" ht="26.4">
      <c r="A50" s="710" t="s">
        <v>251</v>
      </c>
      <c r="B50" s="1269" t="s">
        <v>2155</v>
      </c>
      <c r="C50" s="1958">
        <v>3</v>
      </c>
      <c r="D50" s="193">
        <v>3</v>
      </c>
      <c r="E50" s="193">
        <v>1</v>
      </c>
      <c r="F50" s="193">
        <v>3</v>
      </c>
      <c r="G50" s="193">
        <f t="shared" ref="G50:G75" si="5">IF(H50&gt;70,"1.3",IF(H50&gt;120,"1.5",1))</f>
        <v>1</v>
      </c>
      <c r="H50" s="193">
        <v>15</v>
      </c>
      <c r="I50" s="193">
        <f t="shared" ref="I50:I75" si="6">D50*F50*H50</f>
        <v>135</v>
      </c>
      <c r="J50" s="477">
        <f t="shared" ref="J50:J75" si="7">D50*F50*16.5*0.7</f>
        <v>103.94999999999999</v>
      </c>
      <c r="K50" s="193"/>
      <c r="L50" s="193"/>
      <c r="M50" s="193"/>
      <c r="N50" s="193"/>
      <c r="O50" s="193"/>
      <c r="P50" s="193"/>
      <c r="Q50" s="193"/>
      <c r="R50" s="193"/>
      <c r="S50" s="1932"/>
    </row>
    <row r="51" spans="1:19">
      <c r="A51" s="710" t="s">
        <v>253</v>
      </c>
      <c r="B51" s="1269" t="s">
        <v>2156</v>
      </c>
      <c r="C51" s="1958">
        <v>3</v>
      </c>
      <c r="D51" s="193">
        <v>3</v>
      </c>
      <c r="E51" s="193">
        <v>1</v>
      </c>
      <c r="F51" s="193">
        <v>3</v>
      </c>
      <c r="G51" s="193">
        <f t="shared" si="5"/>
        <v>1</v>
      </c>
      <c r="H51" s="193">
        <v>15</v>
      </c>
      <c r="I51" s="193">
        <f t="shared" si="6"/>
        <v>135</v>
      </c>
      <c r="J51" s="477">
        <f t="shared" si="7"/>
        <v>103.94999999999999</v>
      </c>
      <c r="K51" s="193"/>
      <c r="L51" s="193"/>
      <c r="M51" s="193"/>
      <c r="N51" s="193"/>
      <c r="O51" s="193"/>
      <c r="P51" s="193"/>
      <c r="Q51" s="193"/>
      <c r="R51" s="193"/>
      <c r="S51" s="1932"/>
    </row>
    <row r="52" spans="1:19">
      <c r="A52" s="710" t="s">
        <v>254</v>
      </c>
      <c r="B52" s="1269" t="s">
        <v>2157</v>
      </c>
      <c r="C52" s="1958">
        <v>3</v>
      </c>
      <c r="D52" s="193">
        <v>3</v>
      </c>
      <c r="E52" s="193">
        <v>1</v>
      </c>
      <c r="F52" s="193">
        <v>3</v>
      </c>
      <c r="G52" s="193">
        <f t="shared" si="5"/>
        <v>1</v>
      </c>
      <c r="H52" s="193">
        <v>15</v>
      </c>
      <c r="I52" s="193">
        <f t="shared" si="6"/>
        <v>135</v>
      </c>
      <c r="J52" s="477">
        <f t="shared" si="7"/>
        <v>103.94999999999999</v>
      </c>
      <c r="K52" s="193"/>
      <c r="L52" s="193"/>
      <c r="M52" s="193"/>
      <c r="N52" s="193"/>
      <c r="O52" s="193"/>
      <c r="P52" s="193"/>
      <c r="Q52" s="193"/>
      <c r="R52" s="193"/>
      <c r="S52" s="1932"/>
    </row>
    <row r="53" spans="1:19" ht="26.4">
      <c r="A53" s="710" t="s">
        <v>255</v>
      </c>
      <c r="B53" s="1269" t="s">
        <v>2158</v>
      </c>
      <c r="C53" s="1958">
        <v>3</v>
      </c>
      <c r="D53" s="193">
        <v>3</v>
      </c>
      <c r="E53" s="193">
        <v>1</v>
      </c>
      <c r="F53" s="193">
        <v>3</v>
      </c>
      <c r="G53" s="193">
        <f t="shared" si="5"/>
        <v>1</v>
      </c>
      <c r="H53" s="193">
        <v>15</v>
      </c>
      <c r="I53" s="193">
        <f t="shared" si="6"/>
        <v>135</v>
      </c>
      <c r="J53" s="477">
        <f t="shared" si="7"/>
        <v>103.94999999999999</v>
      </c>
      <c r="K53" s="193"/>
      <c r="L53" s="193"/>
      <c r="M53" s="193"/>
      <c r="N53" s="193"/>
      <c r="O53" s="193"/>
      <c r="P53" s="193"/>
      <c r="Q53" s="193"/>
      <c r="R53" s="193"/>
      <c r="S53" s="1932"/>
    </row>
    <row r="54" spans="1:19">
      <c r="A54" s="710" t="s">
        <v>256</v>
      </c>
      <c r="B54" s="1959" t="s">
        <v>2159</v>
      </c>
      <c r="C54" s="1958">
        <v>3</v>
      </c>
      <c r="D54" s="193">
        <v>3</v>
      </c>
      <c r="E54" s="193">
        <v>1</v>
      </c>
      <c r="F54" s="193">
        <v>3</v>
      </c>
      <c r="G54" s="193">
        <f t="shared" si="5"/>
        <v>1</v>
      </c>
      <c r="H54" s="193">
        <v>15</v>
      </c>
      <c r="I54" s="193">
        <f t="shared" si="6"/>
        <v>135</v>
      </c>
      <c r="J54" s="477">
        <f t="shared" si="7"/>
        <v>103.94999999999999</v>
      </c>
      <c r="K54" s="193"/>
      <c r="L54" s="193"/>
      <c r="M54" s="193"/>
      <c r="N54" s="193"/>
      <c r="O54" s="193"/>
      <c r="P54" s="193"/>
      <c r="Q54" s="193"/>
      <c r="R54" s="193"/>
      <c r="S54" s="1932"/>
    </row>
    <row r="55" spans="1:19">
      <c r="A55" s="710" t="s">
        <v>257</v>
      </c>
      <c r="B55" s="1959" t="s">
        <v>2160</v>
      </c>
      <c r="C55" s="1958">
        <v>3</v>
      </c>
      <c r="D55" s="193">
        <v>3</v>
      </c>
      <c r="E55" s="193">
        <v>1</v>
      </c>
      <c r="F55" s="193">
        <v>3</v>
      </c>
      <c r="G55" s="193">
        <f t="shared" si="5"/>
        <v>1</v>
      </c>
      <c r="H55" s="193">
        <v>15</v>
      </c>
      <c r="I55" s="193">
        <f t="shared" si="6"/>
        <v>135</v>
      </c>
      <c r="J55" s="477">
        <f t="shared" si="7"/>
        <v>103.94999999999999</v>
      </c>
      <c r="K55" s="193"/>
      <c r="L55" s="193"/>
      <c r="M55" s="193"/>
      <c r="N55" s="193"/>
      <c r="O55" s="193"/>
      <c r="P55" s="193"/>
      <c r="Q55" s="193"/>
      <c r="R55" s="193"/>
      <c r="S55" s="1932"/>
    </row>
    <row r="56" spans="1:19">
      <c r="A56" s="710" t="s">
        <v>716</v>
      </c>
      <c r="B56" s="1959" t="s">
        <v>2161</v>
      </c>
      <c r="C56" s="1958">
        <v>3</v>
      </c>
      <c r="D56" s="193">
        <v>3</v>
      </c>
      <c r="E56" s="193">
        <v>1</v>
      </c>
      <c r="F56" s="193">
        <v>3</v>
      </c>
      <c r="G56" s="193">
        <f t="shared" si="5"/>
        <v>1</v>
      </c>
      <c r="H56" s="193">
        <v>15</v>
      </c>
      <c r="I56" s="193">
        <f t="shared" si="6"/>
        <v>135</v>
      </c>
      <c r="J56" s="477">
        <f t="shared" si="7"/>
        <v>103.94999999999999</v>
      </c>
      <c r="K56" s="193"/>
      <c r="L56" s="193"/>
      <c r="M56" s="193"/>
      <c r="N56" s="193"/>
      <c r="O56" s="193"/>
      <c r="P56" s="193"/>
      <c r="Q56" s="193"/>
      <c r="R56" s="193"/>
      <c r="S56" s="1932"/>
    </row>
    <row r="57" spans="1:19">
      <c r="A57" s="710" t="s">
        <v>717</v>
      </c>
      <c r="B57" s="1959" t="s">
        <v>2162</v>
      </c>
      <c r="C57" s="1958">
        <v>3</v>
      </c>
      <c r="D57" s="193">
        <v>3</v>
      </c>
      <c r="E57" s="193">
        <v>1</v>
      </c>
      <c r="F57" s="193">
        <v>3</v>
      </c>
      <c r="G57" s="193">
        <f t="shared" si="5"/>
        <v>1</v>
      </c>
      <c r="H57" s="193">
        <v>15</v>
      </c>
      <c r="I57" s="193">
        <f t="shared" si="6"/>
        <v>135</v>
      </c>
      <c r="J57" s="477">
        <f t="shared" si="7"/>
        <v>103.94999999999999</v>
      </c>
      <c r="K57" s="193"/>
      <c r="L57" s="193"/>
      <c r="M57" s="193"/>
      <c r="N57" s="193"/>
      <c r="O57" s="193"/>
      <c r="P57" s="193"/>
      <c r="Q57" s="193"/>
      <c r="R57" s="193"/>
      <c r="S57" s="1932"/>
    </row>
    <row r="58" spans="1:19">
      <c r="A58" s="710" t="s">
        <v>718</v>
      </c>
      <c r="B58" s="1959" t="s">
        <v>2163</v>
      </c>
      <c r="C58" s="1958">
        <v>3</v>
      </c>
      <c r="D58" s="193">
        <v>3</v>
      </c>
      <c r="E58" s="193">
        <v>1</v>
      </c>
      <c r="F58" s="193">
        <v>3</v>
      </c>
      <c r="G58" s="193">
        <f t="shared" si="5"/>
        <v>1</v>
      </c>
      <c r="H58" s="193">
        <v>15</v>
      </c>
      <c r="I58" s="193">
        <f t="shared" si="6"/>
        <v>135</v>
      </c>
      <c r="J58" s="477">
        <f t="shared" si="7"/>
        <v>103.94999999999999</v>
      </c>
      <c r="K58" s="193"/>
      <c r="L58" s="193"/>
      <c r="M58" s="193"/>
      <c r="N58" s="193"/>
      <c r="O58" s="193"/>
      <c r="P58" s="193"/>
      <c r="Q58" s="193"/>
      <c r="R58" s="193"/>
      <c r="S58" s="1932"/>
    </row>
    <row r="59" spans="1:19" ht="26.4">
      <c r="A59" s="710" t="s">
        <v>721</v>
      </c>
      <c r="B59" s="1959" t="s">
        <v>2164</v>
      </c>
      <c r="C59" s="1958">
        <v>3</v>
      </c>
      <c r="D59" s="193">
        <v>3</v>
      </c>
      <c r="E59" s="193">
        <v>1</v>
      </c>
      <c r="F59" s="193">
        <v>3</v>
      </c>
      <c r="G59" s="193">
        <f t="shared" si="5"/>
        <v>1</v>
      </c>
      <c r="H59" s="193">
        <v>15</v>
      </c>
      <c r="I59" s="193">
        <f t="shared" si="6"/>
        <v>135</v>
      </c>
      <c r="J59" s="477">
        <f t="shared" si="7"/>
        <v>103.94999999999999</v>
      </c>
      <c r="K59" s="193"/>
      <c r="L59" s="193"/>
      <c r="M59" s="193"/>
      <c r="N59" s="193"/>
      <c r="O59" s="193"/>
      <c r="P59" s="193"/>
      <c r="Q59" s="193"/>
      <c r="R59" s="193"/>
      <c r="S59" s="1932"/>
    </row>
    <row r="60" spans="1:19">
      <c r="A60" s="710" t="s">
        <v>722</v>
      </c>
      <c r="B60" s="1959" t="s">
        <v>2165</v>
      </c>
      <c r="C60" s="1958">
        <v>3</v>
      </c>
      <c r="D60" s="193">
        <v>3</v>
      </c>
      <c r="E60" s="193">
        <v>1</v>
      </c>
      <c r="F60" s="193">
        <v>3</v>
      </c>
      <c r="G60" s="193">
        <f t="shared" si="5"/>
        <v>1</v>
      </c>
      <c r="H60" s="193">
        <v>15</v>
      </c>
      <c r="I60" s="193">
        <f t="shared" si="6"/>
        <v>135</v>
      </c>
      <c r="J60" s="477">
        <f t="shared" si="7"/>
        <v>103.94999999999999</v>
      </c>
      <c r="K60" s="193"/>
      <c r="L60" s="193"/>
      <c r="M60" s="193"/>
      <c r="N60" s="193"/>
      <c r="O60" s="193"/>
      <c r="P60" s="193"/>
      <c r="Q60" s="193"/>
      <c r="R60" s="193"/>
      <c r="S60" s="1932"/>
    </row>
    <row r="61" spans="1:19" ht="26.4">
      <c r="A61" s="710" t="s">
        <v>723</v>
      </c>
      <c r="B61" s="1959" t="s">
        <v>2166</v>
      </c>
      <c r="C61" s="1958">
        <v>3</v>
      </c>
      <c r="D61" s="193">
        <v>3</v>
      </c>
      <c r="E61" s="193">
        <v>1</v>
      </c>
      <c r="F61" s="193">
        <v>3</v>
      </c>
      <c r="G61" s="193">
        <f t="shared" si="5"/>
        <v>1</v>
      </c>
      <c r="H61" s="193">
        <v>15</v>
      </c>
      <c r="I61" s="193">
        <f t="shared" si="6"/>
        <v>135</v>
      </c>
      <c r="J61" s="477">
        <f t="shared" si="7"/>
        <v>103.94999999999999</v>
      </c>
      <c r="K61" s="193"/>
      <c r="L61" s="193"/>
      <c r="M61" s="193"/>
      <c r="N61" s="193"/>
      <c r="O61" s="193"/>
      <c r="P61" s="193"/>
      <c r="Q61" s="193"/>
      <c r="R61" s="193"/>
      <c r="S61" s="1932"/>
    </row>
    <row r="62" spans="1:19">
      <c r="A62" s="710" t="s">
        <v>1770</v>
      </c>
      <c r="B62" s="1959" t="s">
        <v>2160</v>
      </c>
      <c r="C62" s="1958">
        <v>3</v>
      </c>
      <c r="D62" s="193">
        <v>3</v>
      </c>
      <c r="E62" s="193">
        <v>1</v>
      </c>
      <c r="F62" s="193">
        <v>3</v>
      </c>
      <c r="G62" s="193">
        <f t="shared" si="5"/>
        <v>1</v>
      </c>
      <c r="H62" s="193">
        <v>15</v>
      </c>
      <c r="I62" s="193">
        <f t="shared" si="6"/>
        <v>135</v>
      </c>
      <c r="J62" s="477">
        <f t="shared" si="7"/>
        <v>103.94999999999999</v>
      </c>
      <c r="K62" s="193"/>
      <c r="L62" s="193"/>
      <c r="M62" s="193"/>
      <c r="N62" s="193"/>
      <c r="O62" s="193"/>
      <c r="P62" s="193"/>
      <c r="Q62" s="193"/>
      <c r="R62" s="193"/>
      <c r="S62" s="1932"/>
    </row>
    <row r="63" spans="1:19" ht="26.4">
      <c r="A63" s="710" t="s">
        <v>1772</v>
      </c>
      <c r="B63" s="1269" t="s">
        <v>2167</v>
      </c>
      <c r="C63" s="422">
        <v>3</v>
      </c>
      <c r="D63" s="193">
        <v>3</v>
      </c>
      <c r="E63" s="193">
        <v>1</v>
      </c>
      <c r="F63" s="193">
        <v>3</v>
      </c>
      <c r="G63" s="193">
        <f t="shared" si="5"/>
        <v>1</v>
      </c>
      <c r="H63" s="193">
        <v>15</v>
      </c>
      <c r="I63" s="193">
        <f t="shared" si="6"/>
        <v>135</v>
      </c>
      <c r="J63" s="477">
        <f t="shared" si="7"/>
        <v>103.94999999999999</v>
      </c>
      <c r="K63" s="193"/>
      <c r="L63" s="193"/>
      <c r="M63" s="193"/>
      <c r="N63" s="193"/>
      <c r="O63" s="193"/>
      <c r="P63" s="193"/>
      <c r="Q63" s="193"/>
      <c r="R63" s="193"/>
      <c r="S63" s="1932"/>
    </row>
    <row r="64" spans="1:19" ht="26.4">
      <c r="A64" s="710" t="s">
        <v>1774</v>
      </c>
      <c r="B64" s="1269" t="s">
        <v>2168</v>
      </c>
      <c r="C64" s="422">
        <v>3</v>
      </c>
      <c r="D64" s="193">
        <v>3</v>
      </c>
      <c r="E64" s="193">
        <v>1</v>
      </c>
      <c r="F64" s="193">
        <v>3</v>
      </c>
      <c r="G64" s="193">
        <f t="shared" si="5"/>
        <v>1</v>
      </c>
      <c r="H64" s="193">
        <v>15</v>
      </c>
      <c r="I64" s="193">
        <f t="shared" si="6"/>
        <v>135</v>
      </c>
      <c r="J64" s="477">
        <f t="shared" si="7"/>
        <v>103.94999999999999</v>
      </c>
      <c r="K64" s="193"/>
      <c r="L64" s="193"/>
      <c r="M64" s="193"/>
      <c r="N64" s="193"/>
      <c r="O64" s="193"/>
      <c r="P64" s="193"/>
      <c r="Q64" s="193"/>
      <c r="R64" s="193"/>
      <c r="S64" s="1932"/>
    </row>
    <row r="65" spans="1:19" ht="26.4">
      <c r="A65" s="710" t="s">
        <v>1776</v>
      </c>
      <c r="B65" s="1269" t="s">
        <v>2169</v>
      </c>
      <c r="C65" s="422">
        <v>3</v>
      </c>
      <c r="D65" s="193">
        <v>3</v>
      </c>
      <c r="E65" s="193">
        <v>1</v>
      </c>
      <c r="F65" s="193">
        <v>3</v>
      </c>
      <c r="G65" s="193">
        <f t="shared" si="5"/>
        <v>1</v>
      </c>
      <c r="H65" s="193">
        <v>15</v>
      </c>
      <c r="I65" s="193">
        <f t="shared" si="6"/>
        <v>135</v>
      </c>
      <c r="J65" s="477">
        <f t="shared" si="7"/>
        <v>103.94999999999999</v>
      </c>
      <c r="K65" s="193"/>
      <c r="L65" s="193"/>
      <c r="M65" s="193"/>
      <c r="N65" s="193"/>
      <c r="O65" s="193"/>
      <c r="P65" s="193"/>
      <c r="Q65" s="193"/>
      <c r="R65" s="193"/>
      <c r="S65" s="1932"/>
    </row>
    <row r="66" spans="1:19" ht="39.6">
      <c r="A66" s="710" t="s">
        <v>1777</v>
      </c>
      <c r="B66" s="1269" t="s">
        <v>2170</v>
      </c>
      <c r="C66" s="422">
        <v>3</v>
      </c>
      <c r="D66" s="193">
        <v>3</v>
      </c>
      <c r="E66" s="193">
        <v>1</v>
      </c>
      <c r="F66" s="193">
        <v>3</v>
      </c>
      <c r="G66" s="193">
        <f t="shared" si="5"/>
        <v>1</v>
      </c>
      <c r="H66" s="193">
        <v>15</v>
      </c>
      <c r="I66" s="193">
        <f t="shared" si="6"/>
        <v>135</v>
      </c>
      <c r="J66" s="477">
        <f t="shared" si="7"/>
        <v>103.94999999999999</v>
      </c>
      <c r="K66" s="193"/>
      <c r="L66" s="193"/>
      <c r="M66" s="193"/>
      <c r="N66" s="193"/>
      <c r="O66" s="193"/>
      <c r="P66" s="193"/>
      <c r="Q66" s="193"/>
      <c r="R66" s="193"/>
      <c r="S66" s="1932"/>
    </row>
    <row r="67" spans="1:19" ht="26.4">
      <c r="A67" s="710" t="s">
        <v>1779</v>
      </c>
      <c r="B67" s="1959" t="s">
        <v>2171</v>
      </c>
      <c r="C67" s="422">
        <v>3</v>
      </c>
      <c r="D67" s="193">
        <v>3</v>
      </c>
      <c r="E67" s="193">
        <v>1</v>
      </c>
      <c r="F67" s="193">
        <v>3</v>
      </c>
      <c r="G67" s="193">
        <f t="shared" si="5"/>
        <v>1</v>
      </c>
      <c r="H67" s="193">
        <v>15</v>
      </c>
      <c r="I67" s="193">
        <f t="shared" si="6"/>
        <v>135</v>
      </c>
      <c r="J67" s="477">
        <f t="shared" si="7"/>
        <v>103.94999999999999</v>
      </c>
      <c r="K67" s="193"/>
      <c r="L67" s="193"/>
      <c r="M67" s="193"/>
      <c r="N67" s="193"/>
      <c r="O67" s="193"/>
      <c r="P67" s="193"/>
      <c r="Q67" s="193"/>
      <c r="R67" s="193"/>
      <c r="S67" s="1932"/>
    </row>
    <row r="68" spans="1:19" ht="39.6">
      <c r="A68" s="710" t="s">
        <v>1781</v>
      </c>
      <c r="B68" s="1959" t="s">
        <v>2172</v>
      </c>
      <c r="C68" s="422">
        <v>3</v>
      </c>
      <c r="D68" s="193">
        <v>3</v>
      </c>
      <c r="E68" s="193">
        <v>1</v>
      </c>
      <c r="F68" s="193">
        <v>3</v>
      </c>
      <c r="G68" s="193">
        <f t="shared" si="5"/>
        <v>1</v>
      </c>
      <c r="H68" s="193">
        <v>15</v>
      </c>
      <c r="I68" s="193">
        <f t="shared" si="6"/>
        <v>135</v>
      </c>
      <c r="J68" s="477">
        <f t="shared" si="7"/>
        <v>103.94999999999999</v>
      </c>
      <c r="K68" s="193"/>
      <c r="L68" s="193"/>
      <c r="M68" s="193"/>
      <c r="N68" s="193"/>
      <c r="O68" s="193"/>
      <c r="P68" s="193"/>
      <c r="Q68" s="193"/>
      <c r="R68" s="193"/>
      <c r="S68" s="1932"/>
    </row>
    <row r="69" spans="1:19" ht="26.4">
      <c r="A69" s="710" t="s">
        <v>1783</v>
      </c>
      <c r="B69" s="1959" t="s">
        <v>2173</v>
      </c>
      <c r="C69" s="422">
        <v>3</v>
      </c>
      <c r="D69" s="193">
        <v>3</v>
      </c>
      <c r="E69" s="193">
        <v>1</v>
      </c>
      <c r="F69" s="193">
        <v>3</v>
      </c>
      <c r="G69" s="193">
        <f t="shared" si="5"/>
        <v>1</v>
      </c>
      <c r="H69" s="193">
        <v>15</v>
      </c>
      <c r="I69" s="193">
        <f t="shared" si="6"/>
        <v>135</v>
      </c>
      <c r="J69" s="477">
        <f t="shared" si="7"/>
        <v>103.94999999999999</v>
      </c>
      <c r="K69" s="193"/>
      <c r="L69" s="193"/>
      <c r="M69" s="193"/>
      <c r="N69" s="193"/>
      <c r="O69" s="193"/>
      <c r="P69" s="193"/>
      <c r="Q69" s="193"/>
      <c r="R69" s="193"/>
      <c r="S69" s="1932"/>
    </row>
    <row r="70" spans="1:19" ht="26.4">
      <c r="A70" s="710" t="s">
        <v>1785</v>
      </c>
      <c r="B70" s="1475" t="s">
        <v>2174</v>
      </c>
      <c r="C70" s="731">
        <v>3</v>
      </c>
      <c r="D70" s="193">
        <v>3</v>
      </c>
      <c r="E70" s="193">
        <v>1</v>
      </c>
      <c r="F70" s="193">
        <v>3</v>
      </c>
      <c r="G70" s="193">
        <f t="shared" si="5"/>
        <v>1</v>
      </c>
      <c r="H70" s="193">
        <v>15</v>
      </c>
      <c r="I70" s="193">
        <f t="shared" si="6"/>
        <v>135</v>
      </c>
      <c r="J70" s="477">
        <f t="shared" si="7"/>
        <v>103.94999999999999</v>
      </c>
      <c r="K70" s="193"/>
      <c r="L70" s="193"/>
      <c r="M70" s="193"/>
      <c r="N70" s="193"/>
      <c r="O70" s="193"/>
      <c r="P70" s="193"/>
      <c r="Q70" s="193"/>
      <c r="R70" s="193"/>
      <c r="S70" s="1932"/>
    </row>
    <row r="71" spans="1:19" ht="26.4">
      <c r="A71" s="710" t="s">
        <v>1787</v>
      </c>
      <c r="B71" s="1475" t="s">
        <v>2175</v>
      </c>
      <c r="C71" s="731">
        <v>3</v>
      </c>
      <c r="D71" s="193">
        <v>3</v>
      </c>
      <c r="E71" s="193">
        <v>1</v>
      </c>
      <c r="F71" s="193">
        <v>3</v>
      </c>
      <c r="G71" s="193">
        <f t="shared" si="5"/>
        <v>1</v>
      </c>
      <c r="H71" s="193">
        <v>15</v>
      </c>
      <c r="I71" s="193">
        <f t="shared" si="6"/>
        <v>135</v>
      </c>
      <c r="J71" s="477">
        <f t="shared" si="7"/>
        <v>103.94999999999999</v>
      </c>
      <c r="K71" s="193"/>
      <c r="L71" s="193"/>
      <c r="M71" s="193"/>
      <c r="N71" s="193"/>
      <c r="O71" s="193"/>
      <c r="P71" s="193"/>
      <c r="Q71" s="193"/>
      <c r="R71" s="193"/>
      <c r="S71" s="1932"/>
    </row>
    <row r="72" spans="1:19" ht="26.4">
      <c r="A72" s="710" t="s">
        <v>1788</v>
      </c>
      <c r="B72" s="1475" t="s">
        <v>2176</v>
      </c>
      <c r="C72" s="731">
        <v>3</v>
      </c>
      <c r="D72" s="193">
        <v>3</v>
      </c>
      <c r="E72" s="193">
        <v>1</v>
      </c>
      <c r="F72" s="193">
        <v>3</v>
      </c>
      <c r="G72" s="193">
        <f t="shared" si="5"/>
        <v>1</v>
      </c>
      <c r="H72" s="193">
        <v>15</v>
      </c>
      <c r="I72" s="193">
        <f t="shared" si="6"/>
        <v>135</v>
      </c>
      <c r="J72" s="477">
        <f t="shared" si="7"/>
        <v>103.94999999999999</v>
      </c>
      <c r="K72" s="193"/>
      <c r="L72" s="193"/>
      <c r="M72" s="193"/>
      <c r="N72" s="193"/>
      <c r="O72" s="193"/>
      <c r="P72" s="193"/>
      <c r="Q72" s="193"/>
      <c r="R72" s="193"/>
      <c r="S72" s="1932"/>
    </row>
    <row r="73" spans="1:19" ht="26.4">
      <c r="A73" s="710" t="s">
        <v>1789</v>
      </c>
      <c r="B73" s="1475" t="s">
        <v>2177</v>
      </c>
      <c r="C73" s="731">
        <v>3</v>
      </c>
      <c r="D73" s="193">
        <v>3</v>
      </c>
      <c r="E73" s="193">
        <v>1</v>
      </c>
      <c r="F73" s="193">
        <v>3</v>
      </c>
      <c r="G73" s="193">
        <f t="shared" si="5"/>
        <v>1</v>
      </c>
      <c r="H73" s="193">
        <v>15</v>
      </c>
      <c r="I73" s="193">
        <f t="shared" si="6"/>
        <v>135</v>
      </c>
      <c r="J73" s="477">
        <f t="shared" si="7"/>
        <v>103.94999999999999</v>
      </c>
      <c r="K73" s="193"/>
      <c r="L73" s="193"/>
      <c r="M73" s="193"/>
      <c r="N73" s="193"/>
      <c r="O73" s="193"/>
      <c r="P73" s="193"/>
      <c r="Q73" s="193"/>
      <c r="R73" s="193"/>
      <c r="S73" s="1932"/>
    </row>
    <row r="74" spans="1:19" ht="26.4">
      <c r="A74" s="710" t="s">
        <v>1792</v>
      </c>
      <c r="B74" s="1475" t="s">
        <v>2178</v>
      </c>
      <c r="C74" s="731">
        <v>3</v>
      </c>
      <c r="D74" s="193">
        <v>3</v>
      </c>
      <c r="E74" s="193">
        <v>1</v>
      </c>
      <c r="F74" s="193">
        <v>3</v>
      </c>
      <c r="G74" s="193">
        <f t="shared" si="5"/>
        <v>1</v>
      </c>
      <c r="H74" s="193">
        <v>15</v>
      </c>
      <c r="I74" s="193">
        <f t="shared" si="6"/>
        <v>135</v>
      </c>
      <c r="J74" s="477">
        <f t="shared" si="7"/>
        <v>103.94999999999999</v>
      </c>
      <c r="K74" s="193"/>
      <c r="L74" s="193"/>
      <c r="M74" s="193"/>
      <c r="N74" s="193"/>
      <c r="O74" s="193"/>
      <c r="P74" s="193"/>
      <c r="Q74" s="193"/>
      <c r="R74" s="193"/>
      <c r="S74" s="1932"/>
    </row>
    <row r="75" spans="1:19" ht="26.4">
      <c r="A75" s="710" t="s">
        <v>1794</v>
      </c>
      <c r="B75" s="1475" t="s">
        <v>2179</v>
      </c>
      <c r="C75" s="731">
        <v>3</v>
      </c>
      <c r="D75" s="193">
        <v>3</v>
      </c>
      <c r="E75" s="193">
        <v>1</v>
      </c>
      <c r="F75" s="193">
        <v>3</v>
      </c>
      <c r="G75" s="193">
        <f t="shared" si="5"/>
        <v>1</v>
      </c>
      <c r="H75" s="193">
        <v>15</v>
      </c>
      <c r="I75" s="193">
        <f t="shared" si="6"/>
        <v>135</v>
      </c>
      <c r="J75" s="477">
        <f t="shared" si="7"/>
        <v>103.94999999999999</v>
      </c>
      <c r="K75" s="193"/>
      <c r="L75" s="193"/>
      <c r="M75" s="193"/>
      <c r="N75" s="193"/>
      <c r="O75" s="193"/>
      <c r="P75" s="193"/>
      <c r="Q75" s="193"/>
      <c r="R75" s="193"/>
      <c r="S75" s="1932"/>
    </row>
    <row r="76" spans="1:19">
      <c r="A76" s="684" t="s">
        <v>258</v>
      </c>
      <c r="B76" s="1944" t="s">
        <v>267</v>
      </c>
      <c r="C76" s="1944"/>
      <c r="D76" s="1932"/>
      <c r="E76" s="1932"/>
      <c r="F76" s="1932"/>
      <c r="G76" s="193"/>
      <c r="H76" s="1932"/>
      <c r="I76" s="1932"/>
      <c r="J76" s="193"/>
      <c r="K76" s="193"/>
      <c r="L76" s="193"/>
      <c r="M76" s="193"/>
      <c r="N76" s="193"/>
      <c r="O76" s="193"/>
      <c r="P76" s="193"/>
      <c r="Q76" s="193"/>
      <c r="R76" s="193"/>
      <c r="S76" s="1932"/>
    </row>
    <row r="77" spans="1:19">
      <c r="A77" s="1939"/>
      <c r="B77" s="1945" t="s">
        <v>2180</v>
      </c>
      <c r="C77" s="1945"/>
      <c r="D77" s="1941">
        <v>15</v>
      </c>
      <c r="E77" s="1941">
        <v>1</v>
      </c>
      <c r="F77" s="1941">
        <v>306</v>
      </c>
      <c r="G77" s="1941">
        <v>1</v>
      </c>
      <c r="H77" s="1941">
        <v>306</v>
      </c>
      <c r="I77" s="1941">
        <f>D77*E77*H77</f>
        <v>4590</v>
      </c>
      <c r="J77" s="1946">
        <f>D77*F77*G77</f>
        <v>4590</v>
      </c>
      <c r="K77" s="1941"/>
      <c r="L77" s="1941"/>
      <c r="M77" s="1941"/>
      <c r="N77" s="1941"/>
      <c r="O77" s="1941"/>
      <c r="P77" s="1941"/>
      <c r="Q77" s="1941"/>
      <c r="R77" s="1941"/>
      <c r="S77" s="1947"/>
    </row>
    <row r="78" spans="1:19">
      <c r="A78" s="678">
        <v>3</v>
      </c>
      <c r="B78" s="676" t="s">
        <v>268</v>
      </c>
      <c r="C78" s="676"/>
      <c r="D78" s="1932"/>
      <c r="E78" s="1932"/>
      <c r="F78" s="1932"/>
      <c r="G78" s="193"/>
      <c r="H78" s="1932"/>
      <c r="I78" s="1932"/>
      <c r="J78" s="193"/>
      <c r="K78" s="193"/>
      <c r="L78" s="193"/>
      <c r="M78" s="193"/>
      <c r="N78" s="193"/>
      <c r="O78" s="193"/>
      <c r="P78" s="193"/>
      <c r="Q78" s="193"/>
      <c r="R78" s="193"/>
      <c r="S78" s="196"/>
    </row>
    <row r="79" spans="1:19">
      <c r="A79" s="311" t="s">
        <v>249</v>
      </c>
      <c r="B79" s="479" t="s">
        <v>269</v>
      </c>
      <c r="C79" s="479"/>
      <c r="D79" s="1932"/>
      <c r="E79" s="1932"/>
      <c r="F79" s="1932"/>
      <c r="G79" s="193"/>
      <c r="H79" s="1932"/>
      <c r="I79" s="1932"/>
      <c r="J79" s="193"/>
      <c r="K79" s="193"/>
      <c r="L79" s="193"/>
      <c r="M79" s="193"/>
      <c r="N79" s="193"/>
      <c r="O79" s="193"/>
      <c r="P79" s="193"/>
      <c r="Q79" s="193"/>
      <c r="R79" s="193"/>
      <c r="S79" s="196"/>
    </row>
    <row r="80" spans="1:19" ht="39.6">
      <c r="A80" s="710" t="s">
        <v>251</v>
      </c>
      <c r="B80" s="1269" t="s">
        <v>2181</v>
      </c>
      <c r="C80" s="1958">
        <v>3</v>
      </c>
      <c r="D80" s="1958">
        <v>3</v>
      </c>
      <c r="E80" s="1932">
        <v>1</v>
      </c>
      <c r="F80" s="1958">
        <v>3</v>
      </c>
      <c r="G80" s="1958">
        <v>1</v>
      </c>
      <c r="H80" s="1932">
        <v>22</v>
      </c>
      <c r="I80" s="1932">
        <f>D80*E80*H80</f>
        <v>66</v>
      </c>
      <c r="J80" s="193"/>
      <c r="K80" s="193"/>
      <c r="L80" s="193"/>
      <c r="M80" s="193"/>
      <c r="N80" s="193"/>
      <c r="O80" s="193"/>
      <c r="P80" s="193"/>
      <c r="Q80" s="193"/>
      <c r="R80" s="193"/>
      <c r="S80" s="196"/>
    </row>
    <row r="81" spans="1:19" ht="26.4">
      <c r="A81" s="710" t="s">
        <v>253</v>
      </c>
      <c r="B81" s="1269" t="s">
        <v>2182</v>
      </c>
      <c r="C81" s="1958">
        <v>3</v>
      </c>
      <c r="D81" s="1958">
        <v>3</v>
      </c>
      <c r="E81" s="1932">
        <v>1</v>
      </c>
      <c r="F81" s="1958">
        <v>3</v>
      </c>
      <c r="G81" s="1958">
        <v>1</v>
      </c>
      <c r="H81" s="1932">
        <v>22</v>
      </c>
      <c r="I81" s="1932">
        <f t="shared" ref="I81:I82" si="8">D81*E81*H81</f>
        <v>66</v>
      </c>
      <c r="J81" s="193"/>
      <c r="K81" s="193"/>
      <c r="L81" s="193"/>
      <c r="M81" s="193"/>
      <c r="N81" s="193"/>
      <c r="O81" s="193"/>
      <c r="P81" s="193"/>
      <c r="Q81" s="193"/>
      <c r="R81" s="193"/>
      <c r="S81" s="196"/>
    </row>
    <row r="82" spans="1:19" ht="26.4">
      <c r="A82" s="692" t="s">
        <v>254</v>
      </c>
      <c r="B82" s="1960" t="s">
        <v>2183</v>
      </c>
      <c r="C82" s="1958">
        <v>3</v>
      </c>
      <c r="D82" s="1958">
        <v>3</v>
      </c>
      <c r="E82" s="1932">
        <v>1</v>
      </c>
      <c r="F82" s="1958">
        <v>3</v>
      </c>
      <c r="G82" s="1958">
        <v>1</v>
      </c>
      <c r="H82" s="1932">
        <v>22</v>
      </c>
      <c r="I82" s="1932">
        <f t="shared" si="8"/>
        <v>66</v>
      </c>
      <c r="J82" s="193"/>
      <c r="K82" s="193"/>
      <c r="L82" s="193"/>
      <c r="M82" s="193"/>
      <c r="N82" s="193"/>
      <c r="O82" s="193"/>
      <c r="P82" s="193"/>
      <c r="Q82" s="193"/>
      <c r="R82" s="193"/>
      <c r="S82" s="196"/>
    </row>
    <row r="83" spans="1:19">
      <c r="A83" s="684" t="s">
        <v>258</v>
      </c>
      <c r="B83" s="1944" t="s">
        <v>270</v>
      </c>
      <c r="C83" s="1944"/>
      <c r="D83" s="1932"/>
      <c r="E83" s="1932"/>
      <c r="F83" s="1932"/>
      <c r="G83" s="193"/>
      <c r="H83" s="1932"/>
      <c r="I83" s="1932"/>
      <c r="J83" s="193"/>
      <c r="K83" s="193"/>
      <c r="L83" s="193"/>
      <c r="M83" s="193"/>
      <c r="N83" s="193"/>
      <c r="O83" s="193"/>
      <c r="P83" s="193"/>
      <c r="Q83" s="193"/>
      <c r="R83" s="193"/>
      <c r="S83" s="196"/>
    </row>
    <row r="84" spans="1:19" ht="26.4">
      <c r="A84" s="692"/>
      <c r="B84" s="1938" t="s">
        <v>1872</v>
      </c>
      <c r="C84" s="1938"/>
      <c r="D84" s="1932"/>
      <c r="E84" s="1932"/>
      <c r="F84" s="1932"/>
      <c r="G84" s="193"/>
      <c r="H84" s="1932"/>
      <c r="I84" s="1932"/>
      <c r="J84" s="193"/>
      <c r="K84" s="193"/>
      <c r="L84" s="193"/>
      <c r="M84" s="193"/>
      <c r="N84" s="193"/>
      <c r="O84" s="193"/>
      <c r="P84" s="193"/>
      <c r="Q84" s="193"/>
      <c r="R84" s="193"/>
      <c r="S84" s="196"/>
    </row>
    <row r="85" spans="1:19" ht="26.4">
      <c r="A85" s="692"/>
      <c r="B85" s="1938" t="s">
        <v>1872</v>
      </c>
      <c r="C85" s="1938"/>
      <c r="D85" s="1932"/>
      <c r="E85" s="1932"/>
      <c r="F85" s="1932"/>
      <c r="G85" s="193"/>
      <c r="H85" s="1932"/>
      <c r="I85" s="1932"/>
      <c r="J85" s="193"/>
      <c r="K85" s="193"/>
      <c r="L85" s="193"/>
      <c r="M85" s="193"/>
      <c r="N85" s="193"/>
      <c r="O85" s="193"/>
      <c r="P85" s="193"/>
      <c r="Q85" s="193"/>
      <c r="R85" s="193"/>
      <c r="S85" s="196"/>
    </row>
    <row r="86" spans="1:19">
      <c r="A86" s="684" t="s">
        <v>271</v>
      </c>
      <c r="B86" s="1944" t="s">
        <v>272</v>
      </c>
      <c r="C86" s="1944"/>
      <c r="D86" s="1932"/>
      <c r="E86" s="1932"/>
      <c r="F86" s="1932"/>
      <c r="G86" s="193"/>
      <c r="H86" s="1932"/>
      <c r="I86" s="1932"/>
      <c r="J86" s="193"/>
      <c r="K86" s="193"/>
      <c r="L86" s="193"/>
      <c r="M86" s="193"/>
      <c r="N86" s="193"/>
      <c r="O86" s="193"/>
      <c r="P86" s="193"/>
      <c r="Q86" s="193"/>
      <c r="R86" s="193"/>
      <c r="S86" s="196"/>
    </row>
  </sheetData>
  <mergeCells count="24">
    <mergeCell ref="A5:S5"/>
    <mergeCell ref="A7:A8"/>
    <mergeCell ref="B7:B8"/>
    <mergeCell ref="C7:C8"/>
    <mergeCell ref="D7:D8"/>
    <mergeCell ref="E7:E8"/>
    <mergeCell ref="A4:S4"/>
    <mergeCell ref="A1:D1"/>
    <mergeCell ref="K1:P1"/>
    <mergeCell ref="A2:D2"/>
    <mergeCell ref="K2:P2"/>
    <mergeCell ref="A3:S3"/>
    <mergeCell ref="S7:S8"/>
    <mergeCell ref="J7:J8"/>
    <mergeCell ref="K7:M7"/>
    <mergeCell ref="F7:F8"/>
    <mergeCell ref="G7:G8"/>
    <mergeCell ref="H7:H8"/>
    <mergeCell ref="I7:I8"/>
    <mergeCell ref="R7:R8"/>
    <mergeCell ref="N7:N8"/>
    <mergeCell ref="O7:O8"/>
    <mergeCell ref="P7:P8"/>
    <mergeCell ref="Q7:Q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tabSelected="1"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7734375" defaultRowHeight="14.4"/>
  <cols>
    <col min="1" max="1" width="4.77734375" style="1025" customWidth="1"/>
    <col min="2" max="2" width="31.109375" style="1045" customWidth="1"/>
    <col min="3" max="3" width="11" style="1045" customWidth="1"/>
    <col min="4" max="4" width="11.109375" style="1045" customWidth="1"/>
    <col min="5" max="5" width="9.109375" style="1045" customWidth="1"/>
    <col min="6" max="6" width="12.77734375" bestFit="1" customWidth="1"/>
    <col min="7" max="7" width="13" bestFit="1" customWidth="1"/>
    <col min="8" max="9" width="12.33203125" bestFit="1" customWidth="1"/>
    <col min="10" max="10" width="11.44140625" bestFit="1" customWidth="1"/>
    <col min="11" max="11" width="11.6640625" bestFit="1" customWidth="1"/>
    <col min="12" max="12" width="11.109375" bestFit="1" customWidth="1"/>
    <col min="13" max="13" width="10.77734375" customWidth="1"/>
    <col min="14" max="14" width="12.33203125" bestFit="1" customWidth="1"/>
    <col min="15" max="15" width="12.44140625" bestFit="1" customWidth="1"/>
    <col min="16" max="16" width="12.33203125" bestFit="1" customWidth="1"/>
    <col min="17" max="17" width="12.109375" bestFit="1" customWidth="1"/>
    <col min="18" max="18" width="16.44140625" customWidth="1"/>
  </cols>
  <sheetData>
    <row r="1" spans="1:18" ht="15.6">
      <c r="A1" s="2490" t="s">
        <v>699</v>
      </c>
      <c r="B1" s="2490"/>
      <c r="C1" s="1314"/>
      <c r="D1" s="1314"/>
      <c r="E1" s="1"/>
      <c r="F1" s="2339"/>
      <c r="G1" s="2339"/>
      <c r="H1" s="2339"/>
      <c r="I1" s="2339"/>
      <c r="J1" s="2339"/>
      <c r="K1" s="2339"/>
      <c r="L1" s="2339"/>
      <c r="M1" s="2339"/>
      <c r="N1" s="2339"/>
      <c r="O1" s="2339"/>
      <c r="P1" s="2339"/>
      <c r="Q1" s="2339"/>
      <c r="R1" s="66" t="s">
        <v>330</v>
      </c>
    </row>
    <row r="2" spans="1:18" ht="15.6">
      <c r="A2" s="2329" t="s">
        <v>331</v>
      </c>
      <c r="B2" s="2329"/>
      <c r="C2" s="1303"/>
      <c r="D2" s="1303"/>
      <c r="E2" s="1"/>
      <c r="F2" s="2447"/>
      <c r="G2" s="2447"/>
      <c r="H2" s="2447"/>
      <c r="I2" s="2447"/>
      <c r="J2" s="2447"/>
      <c r="K2" s="2447"/>
      <c r="L2" s="2447"/>
      <c r="M2" s="2447"/>
      <c r="N2" s="2447"/>
      <c r="O2" s="2447"/>
      <c r="P2" s="2447"/>
      <c r="Q2" s="2447"/>
      <c r="R2" s="2"/>
    </row>
    <row r="3" spans="1:18" ht="25.05" customHeight="1">
      <c r="A3" s="2330" t="s">
        <v>332</v>
      </c>
      <c r="B3" s="2330"/>
      <c r="C3" s="2330"/>
      <c r="D3" s="2330"/>
      <c r="E3" s="2330"/>
      <c r="F3" s="2330"/>
      <c r="G3" s="2330"/>
      <c r="H3" s="2330"/>
      <c r="I3" s="2330"/>
      <c r="J3" s="2330"/>
      <c r="K3" s="2330"/>
      <c r="L3" s="2330"/>
      <c r="M3" s="2330"/>
      <c r="N3" s="2330"/>
      <c r="O3" s="2330"/>
      <c r="P3" s="2330"/>
      <c r="Q3" s="2330"/>
      <c r="R3" s="2330"/>
    </row>
    <row r="4" spans="1:18" ht="15" thickBot="1">
      <c r="A4" s="3"/>
      <c r="B4" s="3"/>
      <c r="C4" s="3"/>
      <c r="D4" s="3"/>
      <c r="E4" s="3"/>
      <c r="F4" s="3"/>
      <c r="G4" s="3"/>
      <c r="H4" s="3"/>
      <c r="I4" s="2334" t="s">
        <v>333</v>
      </c>
      <c r="J4" s="2334"/>
      <c r="K4" s="2334"/>
      <c r="L4" s="2334"/>
      <c r="M4" s="2334"/>
      <c r="N4" s="2334"/>
      <c r="O4" s="2334"/>
      <c r="P4" s="2334"/>
      <c r="Q4" s="2334"/>
      <c r="R4" s="2334"/>
    </row>
    <row r="5" spans="1:18" ht="29.25" customHeight="1" thickTop="1">
      <c r="A5" s="2512" t="s">
        <v>68</v>
      </c>
      <c r="B5" s="2496" t="s">
        <v>334</v>
      </c>
      <c r="C5" s="1307"/>
      <c r="D5" s="1307"/>
      <c r="E5" s="2496" t="s">
        <v>421</v>
      </c>
      <c r="F5" s="2498" t="s">
        <v>335</v>
      </c>
      <c r="G5" s="2498"/>
      <c r="H5" s="2498"/>
      <c r="I5" s="2498"/>
      <c r="J5" s="2498" t="s">
        <v>336</v>
      </c>
      <c r="K5" s="2498"/>
      <c r="L5" s="2498"/>
      <c r="M5" s="2498"/>
      <c r="N5" s="2498" t="s">
        <v>337</v>
      </c>
      <c r="O5" s="2498"/>
      <c r="P5" s="2498"/>
      <c r="Q5" s="2498"/>
      <c r="R5" s="2494" t="s">
        <v>7</v>
      </c>
    </row>
    <row r="6" spans="1:18" ht="39.6">
      <c r="A6" s="2513"/>
      <c r="B6" s="2497"/>
      <c r="C6" s="1308" t="s">
        <v>2443</v>
      </c>
      <c r="D6" s="1308" t="s">
        <v>1468</v>
      </c>
      <c r="E6" s="2497"/>
      <c r="F6" s="1308" t="s">
        <v>338</v>
      </c>
      <c r="G6" s="1308" t="s">
        <v>339</v>
      </c>
      <c r="H6" s="1308" t="s">
        <v>340</v>
      </c>
      <c r="I6" s="1308" t="s">
        <v>341</v>
      </c>
      <c r="J6" s="1308" t="s">
        <v>338</v>
      </c>
      <c r="K6" s="1308" t="s">
        <v>339</v>
      </c>
      <c r="L6" s="1308" t="s">
        <v>340</v>
      </c>
      <c r="M6" s="1308" t="s">
        <v>341</v>
      </c>
      <c r="N6" s="1308" t="s">
        <v>338</v>
      </c>
      <c r="O6" s="1308" t="s">
        <v>339</v>
      </c>
      <c r="P6" s="1308" t="s">
        <v>340</v>
      </c>
      <c r="Q6" s="1308" t="s">
        <v>341</v>
      </c>
      <c r="R6" s="2495"/>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126"/>
      <c r="B8" s="744" t="s">
        <v>1469</v>
      </c>
      <c r="C8" s="1302"/>
      <c r="D8" s="1302"/>
      <c r="E8" s="1246"/>
      <c r="F8" s="1246"/>
      <c r="G8" s="1246"/>
      <c r="H8" s="1246"/>
      <c r="I8" s="1246"/>
      <c r="J8" s="1246"/>
      <c r="K8" s="1246"/>
      <c r="L8" s="1246"/>
      <c r="M8" s="1247"/>
      <c r="N8" s="1246"/>
      <c r="O8" s="1246"/>
      <c r="P8" s="1246"/>
      <c r="Q8" s="1246"/>
      <c r="R8" s="1127"/>
    </row>
    <row r="9" spans="1:18" ht="26.4">
      <c r="A9" s="1128"/>
      <c r="B9" s="1129" t="s">
        <v>1749</v>
      </c>
      <c r="C9" s="1129"/>
      <c r="D9" s="1129"/>
      <c r="E9" s="1130"/>
      <c r="F9" s="1130"/>
      <c r="G9" s="1130"/>
      <c r="H9" s="1130"/>
      <c r="I9" s="1130"/>
      <c r="J9" s="1130"/>
      <c r="K9" s="1130"/>
      <c r="L9" s="1130"/>
      <c r="M9" s="1130"/>
      <c r="N9" s="1130"/>
      <c r="O9" s="1130"/>
      <c r="P9" s="1130"/>
      <c r="Q9" s="1130"/>
      <c r="R9" s="1131"/>
    </row>
    <row r="10" spans="1:18">
      <c r="A10" s="1132"/>
      <c r="B10" s="1133" t="s">
        <v>1750</v>
      </c>
      <c r="C10" s="1133"/>
      <c r="D10" s="1133"/>
      <c r="E10" s="1134"/>
      <c r="F10" s="1134"/>
      <c r="G10" s="1134"/>
      <c r="H10" s="1134"/>
      <c r="I10" s="1134"/>
      <c r="J10" s="1134"/>
      <c r="K10" s="1134"/>
      <c r="L10" s="1134"/>
      <c r="M10" s="1134"/>
      <c r="N10" s="1134"/>
      <c r="O10" s="1134"/>
      <c r="P10" s="1134"/>
      <c r="Q10" s="1134"/>
      <c r="R10" s="1135"/>
    </row>
    <row r="11" spans="1:18">
      <c r="A11" s="1132"/>
      <c r="B11" s="1133" t="s">
        <v>1751</v>
      </c>
      <c r="C11" s="1133"/>
      <c r="D11" s="1133"/>
      <c r="E11" s="1134"/>
      <c r="F11" s="1134"/>
      <c r="G11" s="1134"/>
      <c r="H11" s="1134"/>
      <c r="I11" s="1134"/>
      <c r="J11" s="1134"/>
      <c r="K11" s="1134"/>
      <c r="L11" s="1134"/>
      <c r="M11" s="1134"/>
      <c r="N11" s="1134"/>
      <c r="O11" s="1134"/>
      <c r="P11" s="1134"/>
      <c r="Q11" s="1134"/>
      <c r="R11" s="1135"/>
    </row>
    <row r="12" spans="1:18" ht="26.4">
      <c r="A12" s="1132"/>
      <c r="B12" s="1133" t="s">
        <v>1752</v>
      </c>
      <c r="C12" s="1133"/>
      <c r="D12" s="1133"/>
      <c r="E12" s="1134"/>
      <c r="F12" s="1134"/>
      <c r="G12" s="1134"/>
      <c r="H12" s="1134"/>
      <c r="I12" s="1134"/>
      <c r="J12" s="1134"/>
      <c r="K12" s="1134"/>
      <c r="L12" s="1134"/>
      <c r="M12" s="1134"/>
      <c r="N12" s="1134"/>
      <c r="O12" s="1134"/>
      <c r="P12" s="1134"/>
      <c r="Q12" s="1134"/>
      <c r="R12" s="1135"/>
    </row>
    <row r="13" spans="1:18" ht="26.4">
      <c r="A13" s="1132"/>
      <c r="B13" s="1133" t="s">
        <v>1754</v>
      </c>
      <c r="C13" s="1133"/>
      <c r="D13" s="1133"/>
      <c r="E13" s="1134"/>
      <c r="F13" s="1134"/>
      <c r="G13" s="1134"/>
      <c r="H13" s="1134"/>
      <c r="I13" s="1134"/>
      <c r="J13" s="1134"/>
      <c r="K13" s="1134"/>
      <c r="L13" s="1134"/>
      <c r="M13" s="1134"/>
      <c r="N13" s="1134"/>
      <c r="O13" s="1134"/>
      <c r="P13" s="1134"/>
      <c r="Q13" s="1134"/>
      <c r="R13" s="1135"/>
    </row>
    <row r="14" spans="1:18">
      <c r="A14" s="1132"/>
      <c r="B14" s="1133" t="s">
        <v>1753</v>
      </c>
      <c r="C14" s="1133"/>
      <c r="D14" s="1133"/>
      <c r="E14" s="1134"/>
      <c r="F14" s="1134"/>
      <c r="G14" s="1134"/>
      <c r="H14" s="1134"/>
      <c r="I14" s="1134"/>
      <c r="J14" s="1134"/>
      <c r="K14" s="1134"/>
      <c r="L14" s="1134"/>
      <c r="M14" s="1134"/>
      <c r="N14" s="1134"/>
      <c r="O14" s="1134"/>
      <c r="P14" s="1134"/>
      <c r="Q14" s="1134"/>
      <c r="R14" s="1135"/>
    </row>
    <row r="15" spans="1:18">
      <c r="A15" s="1136">
        <v>1</v>
      </c>
      <c r="B15" s="1137" t="s">
        <v>1473</v>
      </c>
      <c r="C15" s="744"/>
      <c r="D15" s="744"/>
      <c r="E15" s="744"/>
      <c r="F15" s="1138"/>
      <c r="G15" s="1139"/>
      <c r="H15" s="1139"/>
      <c r="I15" s="1139"/>
      <c r="J15" s="1138"/>
      <c r="K15" s="1138"/>
      <c r="L15" s="1138"/>
      <c r="M15" s="1138"/>
      <c r="N15" s="1138"/>
      <c r="O15" s="1138"/>
      <c r="P15" s="1138"/>
      <c r="Q15" s="1138"/>
      <c r="R15" s="1140"/>
    </row>
    <row r="16" spans="1:18">
      <c r="A16" s="1141">
        <v>1</v>
      </c>
      <c r="B16" s="1142" t="s">
        <v>1474</v>
      </c>
      <c r="C16" s="1143" t="str">
        <f>IF(G16=200, "Nhóm 3",IF(G16=350, "Nhóm 2", "Nhóm 1"))</f>
        <v>Nhóm 3</v>
      </c>
      <c r="D16" s="1143">
        <v>6.56</v>
      </c>
      <c r="E16" s="1143" t="s">
        <v>1475</v>
      </c>
      <c r="F16" s="1144">
        <f>G16+H16+I16</f>
        <v>650</v>
      </c>
      <c r="G16" s="1145">
        <v>200</v>
      </c>
      <c r="H16" s="1145">
        <v>350</v>
      </c>
      <c r="I16" s="1145">
        <v>100</v>
      </c>
      <c r="J16" s="1144">
        <f>K16+L16+M16</f>
        <v>165</v>
      </c>
      <c r="K16" s="1144">
        <f>IF(E16="HT",G16*0.75,IF(E16="PHT",G16*0.7,IF(E16="TK",G16*0.3,IF(E16="PK",G16*0.2,IF(OR(E16="CTCĐT",E16="BTĐT"),G16*0.1,IF(OR(E16="TLĐTTT",E16="CTCĐK"),G16*0.1,IF(OR(E16="TLĐT",E16="CVHT"),G16*0.15,IF(E16="NCS",G16*0.7,IF(E16="NN",G16*1,0)))))))))</f>
        <v>60</v>
      </c>
      <c r="L16" s="1144">
        <f>IF(E16="HT",H16*0.75,IF(E16="PHT",H16*0.7,IF(E16="TK",H16*0.3,IF(E16="PK",H16*0.2,IF(OR(E16="CTCĐT",E16="BTĐT"),H16*0.1,IF(OR(E16="TLĐTTT",E16="CTCĐK"),H16*0.1,IF(OR(E16="TLĐT",E16="CVHT"),H16*0.15,IF(E16="NCS",H16*0.7,IF(E16="NN",H16*1,0)))))))))</f>
        <v>105</v>
      </c>
      <c r="M16" s="1144">
        <f>0</f>
        <v>0</v>
      </c>
      <c r="N16" s="1144">
        <f>O16+P16+Q16</f>
        <v>485</v>
      </c>
      <c r="O16" s="1144">
        <f>G16-K16</f>
        <v>140</v>
      </c>
      <c r="P16" s="1144">
        <f>H16-L16</f>
        <v>245</v>
      </c>
      <c r="Q16" s="1144">
        <f>I16-M16</f>
        <v>100</v>
      </c>
      <c r="R16" s="1146" t="s">
        <v>1476</v>
      </c>
    </row>
    <row r="17" spans="1:18">
      <c r="A17" s="1141">
        <v>2</v>
      </c>
      <c r="B17" s="1142" t="s">
        <v>1477</v>
      </c>
      <c r="C17" s="1143" t="str">
        <f t="shared" ref="C17:C42" si="0">IF(G17=200, "Nhóm 3",IF(G17=350, "Nhóm 2", "Nhóm 1"))</f>
        <v>Nhóm 1</v>
      </c>
      <c r="D17" s="1143">
        <v>3.66</v>
      </c>
      <c r="E17" s="1143"/>
      <c r="F17" s="1144">
        <f t="shared" ref="F17:F34" si="1">G17+H17+I17</f>
        <v>650</v>
      </c>
      <c r="G17" s="1145">
        <v>270</v>
      </c>
      <c r="H17" s="1145">
        <v>175</v>
      </c>
      <c r="I17" s="1145">
        <v>205</v>
      </c>
      <c r="J17" s="1144">
        <f t="shared" ref="J17:J34" si="2">K17+L17+M17</f>
        <v>0</v>
      </c>
      <c r="K17" s="1144">
        <f t="shared" ref="K17:K42" si="3">IF(E17="HT",G17*0.75,IF(E17="PHT",G17*0.7,IF(E17="TK",G17*0.3,IF(E17="PK",G17*0.2,IF(OR(E17="CTCĐT",E17="BTĐT"),G17*0.1,IF(OR(E17="TLĐTTT",E17="CTCĐK"),G17*0.1,IF(OR(E17="TLĐT",E17="CVHT"),G17*0.15,IF(E17="NCS",G17*0.7,IF(E17="NN",G17*1,0)))))))))</f>
        <v>0</v>
      </c>
      <c r="L17" s="1144">
        <f t="shared" ref="L17:L42" si="4">IF(E17="HT",H17*0.75,IF(E17="PHT",H17*0.7,IF(E17="TK",H17*0.3,IF(E17="PK",H17*0.2,IF(OR(E17="CTCĐT",E17="BTĐT"),H17*0.1,IF(OR(E17="TLĐTTT",E17="CTCĐK"),H17*0.1,IF(OR(E17="TLĐT",E17="CVHT"),H17*0.15,IF(E17="NCS",H17*0.7,IF(E17="NN",H17*1,0)))))))))</f>
        <v>0</v>
      </c>
      <c r="M17" s="1144">
        <f>0</f>
        <v>0</v>
      </c>
      <c r="N17" s="1144">
        <f t="shared" ref="N17:N34" si="5">O17+P17+Q17</f>
        <v>650</v>
      </c>
      <c r="O17" s="1144">
        <f t="shared" ref="O17:Q34" si="6">G17-K17</f>
        <v>270</v>
      </c>
      <c r="P17" s="1144">
        <f t="shared" si="6"/>
        <v>175</v>
      </c>
      <c r="Q17" s="1144">
        <f t="shared" si="6"/>
        <v>205</v>
      </c>
      <c r="R17" s="1146"/>
    </row>
    <row r="18" spans="1:18">
      <c r="A18" s="1141">
        <v>3</v>
      </c>
      <c r="B18" s="1142" t="s">
        <v>1478</v>
      </c>
      <c r="C18" s="1143" t="str">
        <f t="shared" si="0"/>
        <v>Nhóm 1</v>
      </c>
      <c r="D18" s="1143">
        <v>4.9800000000000004</v>
      </c>
      <c r="E18" s="1143"/>
      <c r="F18" s="1144">
        <f t="shared" si="1"/>
        <v>650</v>
      </c>
      <c r="G18" s="1145">
        <v>270</v>
      </c>
      <c r="H18" s="1145">
        <v>220</v>
      </c>
      <c r="I18" s="1145">
        <v>160</v>
      </c>
      <c r="J18" s="1144">
        <f t="shared" si="2"/>
        <v>0</v>
      </c>
      <c r="K18" s="1144">
        <f t="shared" si="3"/>
        <v>0</v>
      </c>
      <c r="L18" s="1144">
        <f t="shared" si="4"/>
        <v>0</v>
      </c>
      <c r="M18" s="1144">
        <f>0</f>
        <v>0</v>
      </c>
      <c r="N18" s="1144">
        <f t="shared" si="5"/>
        <v>650</v>
      </c>
      <c r="O18" s="1144">
        <f t="shared" si="6"/>
        <v>270</v>
      </c>
      <c r="P18" s="1144">
        <f t="shared" si="6"/>
        <v>220</v>
      </c>
      <c r="Q18" s="1144">
        <f t="shared" si="6"/>
        <v>160</v>
      </c>
      <c r="R18" s="1146"/>
    </row>
    <row r="19" spans="1:18">
      <c r="A19" s="1141">
        <v>4</v>
      </c>
      <c r="B19" s="1142" t="s">
        <v>1479</v>
      </c>
      <c r="C19" s="1143" t="str">
        <f t="shared" si="0"/>
        <v>Nhóm 1</v>
      </c>
      <c r="D19" s="1143">
        <v>7.64</v>
      </c>
      <c r="E19" s="1143"/>
      <c r="F19" s="1144">
        <f t="shared" si="1"/>
        <v>650</v>
      </c>
      <c r="G19" s="1145">
        <v>270</v>
      </c>
      <c r="H19" s="1145">
        <v>260</v>
      </c>
      <c r="I19" s="1145">
        <v>120</v>
      </c>
      <c r="J19" s="1144">
        <f t="shared" si="2"/>
        <v>0</v>
      </c>
      <c r="K19" s="1144">
        <f t="shared" si="3"/>
        <v>0</v>
      </c>
      <c r="L19" s="1144">
        <f t="shared" si="4"/>
        <v>0</v>
      </c>
      <c r="M19" s="1144">
        <f>0</f>
        <v>0</v>
      </c>
      <c r="N19" s="1144">
        <f t="shared" si="5"/>
        <v>650</v>
      </c>
      <c r="O19" s="1144">
        <f t="shared" si="6"/>
        <v>270</v>
      </c>
      <c r="P19" s="1144">
        <f t="shared" si="6"/>
        <v>260</v>
      </c>
      <c r="Q19" s="1144">
        <f t="shared" si="6"/>
        <v>120</v>
      </c>
      <c r="R19" s="1146"/>
    </row>
    <row r="20" spans="1:18">
      <c r="A20" s="1141">
        <v>5</v>
      </c>
      <c r="B20" s="1142" t="s">
        <v>1480</v>
      </c>
      <c r="C20" s="1143" t="str">
        <f t="shared" si="0"/>
        <v>Nhóm 2</v>
      </c>
      <c r="D20" s="1143">
        <v>4.6500000000000004</v>
      </c>
      <c r="E20" s="1143"/>
      <c r="F20" s="1144">
        <f t="shared" si="1"/>
        <v>650</v>
      </c>
      <c r="G20" s="1145">
        <v>350</v>
      </c>
      <c r="H20" s="1145">
        <v>170</v>
      </c>
      <c r="I20" s="1145">
        <v>130</v>
      </c>
      <c r="J20" s="1144">
        <f t="shared" si="2"/>
        <v>0</v>
      </c>
      <c r="K20" s="1144">
        <f t="shared" si="3"/>
        <v>0</v>
      </c>
      <c r="L20" s="1144">
        <f t="shared" si="4"/>
        <v>0</v>
      </c>
      <c r="M20" s="1144">
        <f>0</f>
        <v>0</v>
      </c>
      <c r="N20" s="1144">
        <f t="shared" si="5"/>
        <v>650</v>
      </c>
      <c r="O20" s="1144">
        <f t="shared" si="6"/>
        <v>350</v>
      </c>
      <c r="P20" s="1144">
        <f t="shared" si="6"/>
        <v>170</v>
      </c>
      <c r="Q20" s="1144">
        <f t="shared" si="6"/>
        <v>130</v>
      </c>
      <c r="R20" s="1146"/>
    </row>
    <row r="21" spans="1:18">
      <c r="A21" s="1141">
        <v>6</v>
      </c>
      <c r="B21" s="1142" t="s">
        <v>1481</v>
      </c>
      <c r="C21" s="1143" t="str">
        <f t="shared" si="0"/>
        <v>Nhóm 1</v>
      </c>
      <c r="D21" s="1143">
        <v>6.78</v>
      </c>
      <c r="E21" s="1143"/>
      <c r="F21" s="1144">
        <f t="shared" si="1"/>
        <v>650</v>
      </c>
      <c r="G21" s="1145">
        <v>270</v>
      </c>
      <c r="H21" s="1145">
        <v>260</v>
      </c>
      <c r="I21" s="1145">
        <v>120</v>
      </c>
      <c r="J21" s="1144">
        <f t="shared" si="2"/>
        <v>0</v>
      </c>
      <c r="K21" s="1144">
        <f t="shared" si="3"/>
        <v>0</v>
      </c>
      <c r="L21" s="1144">
        <f t="shared" si="4"/>
        <v>0</v>
      </c>
      <c r="M21" s="1144">
        <f>0</f>
        <v>0</v>
      </c>
      <c r="N21" s="1144">
        <f t="shared" si="5"/>
        <v>650</v>
      </c>
      <c r="O21" s="1144">
        <f t="shared" si="6"/>
        <v>270</v>
      </c>
      <c r="P21" s="1144">
        <f t="shared" si="6"/>
        <v>260</v>
      </c>
      <c r="Q21" s="1144">
        <f t="shared" si="6"/>
        <v>120</v>
      </c>
      <c r="R21" s="1146"/>
    </row>
    <row r="22" spans="1:18">
      <c r="A22" s="1141">
        <v>7</v>
      </c>
      <c r="B22" s="1142" t="s">
        <v>1482</v>
      </c>
      <c r="C22" s="1143" t="str">
        <f t="shared" si="0"/>
        <v>Nhóm 1</v>
      </c>
      <c r="D22" s="1143">
        <v>4.4000000000000004</v>
      </c>
      <c r="E22" s="1143"/>
      <c r="F22" s="1144">
        <f t="shared" si="1"/>
        <v>650</v>
      </c>
      <c r="G22" s="1145">
        <v>270</v>
      </c>
      <c r="H22" s="1145">
        <v>220</v>
      </c>
      <c r="I22" s="1145">
        <v>160</v>
      </c>
      <c r="J22" s="1144">
        <f t="shared" si="2"/>
        <v>0</v>
      </c>
      <c r="K22" s="1144">
        <f t="shared" si="3"/>
        <v>0</v>
      </c>
      <c r="L22" s="1144">
        <f t="shared" si="4"/>
        <v>0</v>
      </c>
      <c r="M22" s="1144">
        <f>0</f>
        <v>0</v>
      </c>
      <c r="N22" s="1144">
        <f t="shared" si="5"/>
        <v>650</v>
      </c>
      <c r="O22" s="1144">
        <f t="shared" si="6"/>
        <v>270</v>
      </c>
      <c r="P22" s="1144">
        <f t="shared" si="6"/>
        <v>220</v>
      </c>
      <c r="Q22" s="1144">
        <f t="shared" si="6"/>
        <v>160</v>
      </c>
      <c r="R22" s="1146"/>
    </row>
    <row r="23" spans="1:18">
      <c r="A23" s="1141">
        <v>8</v>
      </c>
      <c r="B23" s="1142" t="s">
        <v>1483</v>
      </c>
      <c r="C23" s="1143" t="str">
        <f t="shared" si="0"/>
        <v>Nhóm 3</v>
      </c>
      <c r="D23" s="1143">
        <v>4.32</v>
      </c>
      <c r="E23" s="1143" t="s">
        <v>1484</v>
      </c>
      <c r="F23" s="1144">
        <f t="shared" si="1"/>
        <v>650</v>
      </c>
      <c r="G23" s="1145">
        <v>200</v>
      </c>
      <c r="H23" s="1145">
        <v>270</v>
      </c>
      <c r="I23" s="1145">
        <v>180</v>
      </c>
      <c r="J23" s="1144">
        <f t="shared" si="2"/>
        <v>47</v>
      </c>
      <c r="K23" s="1144">
        <f t="shared" si="3"/>
        <v>20</v>
      </c>
      <c r="L23" s="1144">
        <f t="shared" si="4"/>
        <v>27</v>
      </c>
      <c r="M23" s="1144">
        <f>0</f>
        <v>0</v>
      </c>
      <c r="N23" s="1144">
        <f t="shared" si="5"/>
        <v>603</v>
      </c>
      <c r="O23" s="1144">
        <f t="shared" si="6"/>
        <v>180</v>
      </c>
      <c r="P23" s="1144">
        <f t="shared" si="6"/>
        <v>243</v>
      </c>
      <c r="Q23" s="1144">
        <f t="shared" si="6"/>
        <v>180</v>
      </c>
      <c r="R23" s="1146" t="s">
        <v>1485</v>
      </c>
    </row>
    <row r="24" spans="1:18">
      <c r="A24" s="1141">
        <v>9</v>
      </c>
      <c r="B24" s="1142" t="s">
        <v>1486</v>
      </c>
      <c r="C24" s="1143" t="str">
        <f t="shared" si="0"/>
        <v>Nhóm 1</v>
      </c>
      <c r="D24" s="1143">
        <v>3</v>
      </c>
      <c r="E24" s="1143" t="s">
        <v>1487</v>
      </c>
      <c r="F24" s="1144">
        <f t="shared" si="1"/>
        <v>0</v>
      </c>
      <c r="G24" s="196">
        <v>0</v>
      </c>
      <c r="H24" s="196">
        <v>0</v>
      </c>
      <c r="I24" s="196">
        <v>0</v>
      </c>
      <c r="J24" s="1144">
        <f t="shared" si="2"/>
        <v>0</v>
      </c>
      <c r="K24" s="1144">
        <f t="shared" si="3"/>
        <v>0</v>
      </c>
      <c r="L24" s="1144">
        <f t="shared" si="4"/>
        <v>0</v>
      </c>
      <c r="M24" s="1144">
        <f>0</f>
        <v>0</v>
      </c>
      <c r="N24" s="1144">
        <f t="shared" si="5"/>
        <v>0</v>
      </c>
      <c r="O24" s="1144">
        <f t="shared" si="6"/>
        <v>0</v>
      </c>
      <c r="P24" s="1144">
        <f t="shared" si="6"/>
        <v>0</v>
      </c>
      <c r="Q24" s="1144">
        <f t="shared" si="6"/>
        <v>0</v>
      </c>
      <c r="R24" s="1146" t="s">
        <v>427</v>
      </c>
    </row>
    <row r="25" spans="1:18">
      <c r="A25" s="1141">
        <v>10</v>
      </c>
      <c r="B25" s="1142" t="s">
        <v>1488</v>
      </c>
      <c r="C25" s="1143" t="str">
        <f t="shared" si="0"/>
        <v>Nhóm 3</v>
      </c>
      <c r="D25" s="1143">
        <v>6.2</v>
      </c>
      <c r="E25" s="1143"/>
      <c r="F25" s="1144">
        <f t="shared" si="1"/>
        <v>650</v>
      </c>
      <c r="G25" s="196">
        <v>200</v>
      </c>
      <c r="H25" s="196">
        <v>350</v>
      </c>
      <c r="I25" s="196">
        <v>100</v>
      </c>
      <c r="J25" s="1144">
        <f t="shared" si="2"/>
        <v>0</v>
      </c>
      <c r="K25" s="1144">
        <f t="shared" si="3"/>
        <v>0</v>
      </c>
      <c r="L25" s="1144">
        <f t="shared" si="4"/>
        <v>0</v>
      </c>
      <c r="M25" s="1144">
        <f>0</f>
        <v>0</v>
      </c>
      <c r="N25" s="1144">
        <f t="shared" si="5"/>
        <v>650</v>
      </c>
      <c r="O25" s="1144">
        <f t="shared" si="6"/>
        <v>200</v>
      </c>
      <c r="P25" s="1144">
        <f t="shared" si="6"/>
        <v>350</v>
      </c>
      <c r="Q25" s="1144">
        <f t="shared" si="6"/>
        <v>100</v>
      </c>
      <c r="R25" s="1146"/>
    </row>
    <row r="26" spans="1:18">
      <c r="A26" s="1141">
        <v>11</v>
      </c>
      <c r="B26" s="1142" t="s">
        <v>1489</v>
      </c>
      <c r="C26" s="1143" t="str">
        <f t="shared" si="0"/>
        <v>Nhóm 1</v>
      </c>
      <c r="D26" s="1143">
        <v>6.2</v>
      </c>
      <c r="E26" s="1143"/>
      <c r="F26" s="1144">
        <f t="shared" si="1"/>
        <v>650</v>
      </c>
      <c r="G26" s="196">
        <v>270</v>
      </c>
      <c r="H26" s="196">
        <v>260</v>
      </c>
      <c r="I26" s="196">
        <v>120</v>
      </c>
      <c r="J26" s="1144">
        <f t="shared" si="2"/>
        <v>0</v>
      </c>
      <c r="K26" s="1144">
        <f t="shared" si="3"/>
        <v>0</v>
      </c>
      <c r="L26" s="1144">
        <f t="shared" si="4"/>
        <v>0</v>
      </c>
      <c r="M26" s="1144">
        <f>0</f>
        <v>0</v>
      </c>
      <c r="N26" s="1144">
        <f t="shared" si="5"/>
        <v>650</v>
      </c>
      <c r="O26" s="1144">
        <f t="shared" si="6"/>
        <v>270</v>
      </c>
      <c r="P26" s="1144">
        <f t="shared" si="6"/>
        <v>260</v>
      </c>
      <c r="Q26" s="1144">
        <f t="shared" si="6"/>
        <v>120</v>
      </c>
      <c r="R26" s="1146"/>
    </row>
    <row r="27" spans="1:18">
      <c r="A27" s="1141">
        <v>12</v>
      </c>
      <c r="B27" s="1142" t="s">
        <v>1490</v>
      </c>
      <c r="C27" s="1143" t="str">
        <f t="shared" si="0"/>
        <v>Nhóm 3</v>
      </c>
      <c r="D27" s="1143">
        <v>7.64</v>
      </c>
      <c r="E27" s="1143"/>
      <c r="F27" s="1144">
        <f t="shared" si="1"/>
        <v>650</v>
      </c>
      <c r="G27" s="196">
        <v>200</v>
      </c>
      <c r="H27" s="196">
        <v>350</v>
      </c>
      <c r="I27" s="196">
        <v>100</v>
      </c>
      <c r="J27" s="1144">
        <f t="shared" si="2"/>
        <v>0</v>
      </c>
      <c r="K27" s="1144">
        <f t="shared" si="3"/>
        <v>0</v>
      </c>
      <c r="L27" s="1144">
        <f t="shared" si="4"/>
        <v>0</v>
      </c>
      <c r="M27" s="1144">
        <f>0</f>
        <v>0</v>
      </c>
      <c r="N27" s="1144">
        <f t="shared" si="5"/>
        <v>650</v>
      </c>
      <c r="O27" s="1144">
        <f t="shared" si="6"/>
        <v>200</v>
      </c>
      <c r="P27" s="1144">
        <f t="shared" si="6"/>
        <v>350</v>
      </c>
      <c r="Q27" s="1144">
        <f t="shared" si="6"/>
        <v>100</v>
      </c>
      <c r="R27" s="1146"/>
    </row>
    <row r="28" spans="1:18">
      <c r="A28" s="1141">
        <v>13</v>
      </c>
      <c r="B28" s="1142" t="s">
        <v>1491</v>
      </c>
      <c r="C28" s="1143" t="str">
        <f t="shared" si="0"/>
        <v>Nhóm 1</v>
      </c>
      <c r="D28" s="1143">
        <v>4.74</v>
      </c>
      <c r="E28" s="1143"/>
      <c r="F28" s="1144">
        <f t="shared" si="1"/>
        <v>650</v>
      </c>
      <c r="G28" s="196">
        <v>270</v>
      </c>
      <c r="H28" s="196">
        <v>220</v>
      </c>
      <c r="I28" s="196">
        <v>160</v>
      </c>
      <c r="J28" s="1144">
        <f t="shared" si="2"/>
        <v>0</v>
      </c>
      <c r="K28" s="1144">
        <f t="shared" si="3"/>
        <v>0</v>
      </c>
      <c r="L28" s="1144">
        <f t="shared" si="4"/>
        <v>0</v>
      </c>
      <c r="M28" s="1144">
        <f>0</f>
        <v>0</v>
      </c>
      <c r="N28" s="1144">
        <f t="shared" si="5"/>
        <v>650</v>
      </c>
      <c r="O28" s="1144">
        <f t="shared" si="6"/>
        <v>270</v>
      </c>
      <c r="P28" s="1144">
        <f t="shared" si="6"/>
        <v>220</v>
      </c>
      <c r="Q28" s="1144">
        <f t="shared" si="6"/>
        <v>160</v>
      </c>
      <c r="R28" s="1146"/>
    </row>
    <row r="29" spans="1:18">
      <c r="A29" s="1141">
        <v>14</v>
      </c>
      <c r="B29" s="1142" t="s">
        <v>1492</v>
      </c>
      <c r="C29" s="1143" t="str">
        <f t="shared" si="0"/>
        <v>Nhóm 1</v>
      </c>
      <c r="D29" s="1143">
        <v>3</v>
      </c>
      <c r="E29" s="1143"/>
      <c r="F29" s="1144">
        <f t="shared" si="1"/>
        <v>650</v>
      </c>
      <c r="G29" s="196">
        <v>270</v>
      </c>
      <c r="H29" s="196">
        <v>165</v>
      </c>
      <c r="I29" s="196">
        <v>215</v>
      </c>
      <c r="J29" s="1144">
        <f t="shared" si="2"/>
        <v>0</v>
      </c>
      <c r="K29" s="1144">
        <f t="shared" si="3"/>
        <v>0</v>
      </c>
      <c r="L29" s="1144">
        <f t="shared" si="4"/>
        <v>0</v>
      </c>
      <c r="M29" s="1144">
        <f>0</f>
        <v>0</v>
      </c>
      <c r="N29" s="1144">
        <f t="shared" si="5"/>
        <v>650</v>
      </c>
      <c r="O29" s="1144">
        <f t="shared" si="6"/>
        <v>270</v>
      </c>
      <c r="P29" s="1144">
        <f t="shared" si="6"/>
        <v>165</v>
      </c>
      <c r="Q29" s="1144">
        <f t="shared" si="6"/>
        <v>215</v>
      </c>
      <c r="R29" s="1146"/>
    </row>
    <row r="30" spans="1:18">
      <c r="A30" s="1141">
        <v>15</v>
      </c>
      <c r="B30" s="1142" t="s">
        <v>1493</v>
      </c>
      <c r="C30" s="1143" t="str">
        <f t="shared" si="0"/>
        <v>Nhóm 1</v>
      </c>
      <c r="D30" s="1143">
        <v>3</v>
      </c>
      <c r="E30" s="1143" t="s">
        <v>1487</v>
      </c>
      <c r="F30" s="1144">
        <f t="shared" si="1"/>
        <v>0</v>
      </c>
      <c r="G30" s="196">
        <v>0</v>
      </c>
      <c r="H30" s="196">
        <v>0</v>
      </c>
      <c r="I30" s="196">
        <v>0</v>
      </c>
      <c r="J30" s="1144">
        <f t="shared" si="2"/>
        <v>0</v>
      </c>
      <c r="K30" s="1144">
        <f t="shared" si="3"/>
        <v>0</v>
      </c>
      <c r="L30" s="1144">
        <f t="shared" si="4"/>
        <v>0</v>
      </c>
      <c r="M30" s="1144">
        <f>0</f>
        <v>0</v>
      </c>
      <c r="N30" s="1144">
        <f t="shared" si="5"/>
        <v>0</v>
      </c>
      <c r="O30" s="1144">
        <f t="shared" si="6"/>
        <v>0</v>
      </c>
      <c r="P30" s="1144">
        <f t="shared" si="6"/>
        <v>0</v>
      </c>
      <c r="Q30" s="1144">
        <f t="shared" si="6"/>
        <v>0</v>
      </c>
      <c r="R30" s="1146" t="s">
        <v>1494</v>
      </c>
    </row>
    <row r="31" spans="1:18">
      <c r="A31" s="1141">
        <v>16</v>
      </c>
      <c r="B31" s="1142" t="s">
        <v>1495</v>
      </c>
      <c r="C31" s="1143" t="str">
        <f t="shared" si="0"/>
        <v>Nhóm 3</v>
      </c>
      <c r="D31" s="1143">
        <v>4.4000000000000004</v>
      </c>
      <c r="E31" s="1143"/>
      <c r="F31" s="1144">
        <f t="shared" si="1"/>
        <v>650</v>
      </c>
      <c r="G31" s="196">
        <v>200</v>
      </c>
      <c r="H31" s="196">
        <v>295</v>
      </c>
      <c r="I31" s="196">
        <v>155</v>
      </c>
      <c r="J31" s="1144">
        <f t="shared" si="2"/>
        <v>0</v>
      </c>
      <c r="K31" s="1144">
        <f t="shared" si="3"/>
        <v>0</v>
      </c>
      <c r="L31" s="1144">
        <f t="shared" si="4"/>
        <v>0</v>
      </c>
      <c r="M31" s="1144">
        <f>0</f>
        <v>0</v>
      </c>
      <c r="N31" s="1144">
        <f t="shared" si="5"/>
        <v>650</v>
      </c>
      <c r="O31" s="1144">
        <f t="shared" si="6"/>
        <v>200</v>
      </c>
      <c r="P31" s="1144">
        <f t="shared" si="6"/>
        <v>295</v>
      </c>
      <c r="Q31" s="1144">
        <f t="shared" si="6"/>
        <v>155</v>
      </c>
      <c r="R31" s="1146"/>
    </row>
    <row r="32" spans="1:18">
      <c r="A32" s="1141">
        <v>17</v>
      </c>
      <c r="B32" s="1142" t="s">
        <v>1496</v>
      </c>
      <c r="C32" s="1143" t="str">
        <f t="shared" si="0"/>
        <v>Nhóm 3</v>
      </c>
      <c r="D32" s="1143">
        <v>6.2</v>
      </c>
      <c r="E32" s="1143" t="s">
        <v>1555</v>
      </c>
      <c r="F32" s="1144">
        <f t="shared" si="1"/>
        <v>650</v>
      </c>
      <c r="G32" s="196">
        <v>200</v>
      </c>
      <c r="H32" s="196">
        <v>350</v>
      </c>
      <c r="I32" s="196">
        <v>100</v>
      </c>
      <c r="J32" s="1144">
        <f t="shared" si="2"/>
        <v>110</v>
      </c>
      <c r="K32" s="1144">
        <f t="shared" si="3"/>
        <v>40</v>
      </c>
      <c r="L32" s="1144">
        <f t="shared" si="4"/>
        <v>70</v>
      </c>
      <c r="M32" s="1144">
        <f>0</f>
        <v>0</v>
      </c>
      <c r="N32" s="1144">
        <f t="shared" si="5"/>
        <v>540</v>
      </c>
      <c r="O32" s="1144">
        <f t="shared" si="6"/>
        <v>160</v>
      </c>
      <c r="P32" s="1144">
        <f t="shared" si="6"/>
        <v>280</v>
      </c>
      <c r="Q32" s="1144">
        <f t="shared" si="6"/>
        <v>100</v>
      </c>
      <c r="R32" s="1146"/>
    </row>
    <row r="33" spans="1:18">
      <c r="A33" s="1141">
        <v>18</v>
      </c>
      <c r="B33" s="1142" t="s">
        <v>1498</v>
      </c>
      <c r="C33" s="1143" t="str">
        <f t="shared" si="0"/>
        <v>Nhóm 3</v>
      </c>
      <c r="D33" s="1143">
        <v>3.66</v>
      </c>
      <c r="E33" s="1143" t="s">
        <v>1499</v>
      </c>
      <c r="F33" s="1144">
        <f t="shared" si="1"/>
        <v>650</v>
      </c>
      <c r="G33" s="196">
        <v>200</v>
      </c>
      <c r="H33" s="196">
        <v>235</v>
      </c>
      <c r="I33" s="196">
        <v>215</v>
      </c>
      <c r="J33" s="1144">
        <f t="shared" si="2"/>
        <v>65.25</v>
      </c>
      <c r="K33" s="1144">
        <f t="shared" si="3"/>
        <v>30</v>
      </c>
      <c r="L33" s="1144">
        <f t="shared" si="4"/>
        <v>35.25</v>
      </c>
      <c r="M33" s="1144">
        <f>0</f>
        <v>0</v>
      </c>
      <c r="N33" s="1144">
        <f t="shared" si="5"/>
        <v>584.75</v>
      </c>
      <c r="O33" s="1144">
        <f t="shared" si="6"/>
        <v>170</v>
      </c>
      <c r="P33" s="1144">
        <f t="shared" si="6"/>
        <v>199.75</v>
      </c>
      <c r="Q33" s="1144">
        <f t="shared" si="6"/>
        <v>215</v>
      </c>
      <c r="R33" s="1146" t="s">
        <v>1500</v>
      </c>
    </row>
    <row r="34" spans="1:18">
      <c r="A34" s="1141">
        <v>19</v>
      </c>
      <c r="B34" s="1142" t="s">
        <v>1501</v>
      </c>
      <c r="C34" s="1143" t="str">
        <f t="shared" si="0"/>
        <v>Nhóm 1</v>
      </c>
      <c r="D34" s="1143">
        <v>4.4000000000000004</v>
      </c>
      <c r="E34" s="1143" t="s">
        <v>1502</v>
      </c>
      <c r="F34" s="1144">
        <f t="shared" si="1"/>
        <v>650</v>
      </c>
      <c r="G34" s="196">
        <v>270</v>
      </c>
      <c r="H34" s="196">
        <v>220</v>
      </c>
      <c r="I34" s="196">
        <v>160</v>
      </c>
      <c r="J34" s="1144">
        <f t="shared" si="2"/>
        <v>73.5</v>
      </c>
      <c r="K34" s="1144">
        <f t="shared" si="3"/>
        <v>40.5</v>
      </c>
      <c r="L34" s="1144">
        <f t="shared" si="4"/>
        <v>33</v>
      </c>
      <c r="M34" s="1144">
        <f>0</f>
        <v>0</v>
      </c>
      <c r="N34" s="1144">
        <f t="shared" si="5"/>
        <v>576.5</v>
      </c>
      <c r="O34" s="1144">
        <f t="shared" si="6"/>
        <v>229.5</v>
      </c>
      <c r="P34" s="1144">
        <f t="shared" si="6"/>
        <v>187</v>
      </c>
      <c r="Q34" s="1144">
        <f t="shared" si="6"/>
        <v>160</v>
      </c>
      <c r="R34" s="1146" t="s">
        <v>1503</v>
      </c>
    </row>
    <row r="35" spans="1:18">
      <c r="A35" s="1141">
        <v>20</v>
      </c>
      <c r="B35" s="1142" t="s">
        <v>1504</v>
      </c>
      <c r="C35" s="1143" t="str">
        <f t="shared" si="0"/>
        <v>Nhóm 3</v>
      </c>
      <c r="D35" s="1143">
        <v>8</v>
      </c>
      <c r="E35" s="1143"/>
      <c r="F35" s="1144">
        <f>G35+H35+I35</f>
        <v>650</v>
      </c>
      <c r="G35" s="196">
        <v>200</v>
      </c>
      <c r="H35" s="196">
        <v>350</v>
      </c>
      <c r="I35" s="196">
        <v>100</v>
      </c>
      <c r="J35" s="1144">
        <f>K35+L35+M35</f>
        <v>0</v>
      </c>
      <c r="K35" s="1144">
        <f t="shared" si="3"/>
        <v>0</v>
      </c>
      <c r="L35" s="1144">
        <f t="shared" si="4"/>
        <v>0</v>
      </c>
      <c r="M35" s="1144">
        <f>0</f>
        <v>0</v>
      </c>
      <c r="N35" s="1144">
        <f>O35+P35+Q35</f>
        <v>650</v>
      </c>
      <c r="O35" s="1144">
        <f>G35-K35</f>
        <v>200</v>
      </c>
      <c r="P35" s="1144">
        <f>H35-L35</f>
        <v>350</v>
      </c>
      <c r="Q35" s="1144">
        <f>I35-M35</f>
        <v>100</v>
      </c>
      <c r="R35" s="1146"/>
    </row>
    <row r="36" spans="1:18">
      <c r="A36" s="1141">
        <v>21</v>
      </c>
      <c r="B36" s="1142" t="s">
        <v>1505</v>
      </c>
      <c r="C36" s="1143" t="str">
        <f t="shared" si="0"/>
        <v>Nhóm 3</v>
      </c>
      <c r="D36" s="1143">
        <v>6.56</v>
      </c>
      <c r="E36" s="1143"/>
      <c r="F36" s="1144">
        <f t="shared" ref="F36:F42" si="7">G36+H36+I36</f>
        <v>650</v>
      </c>
      <c r="G36" s="196">
        <v>200</v>
      </c>
      <c r="H36" s="196">
        <v>350</v>
      </c>
      <c r="I36" s="196">
        <v>100</v>
      </c>
      <c r="J36" s="1144">
        <f t="shared" ref="J36:J42" si="8">K36+L36+M36</f>
        <v>0</v>
      </c>
      <c r="K36" s="1144">
        <f t="shared" si="3"/>
        <v>0</v>
      </c>
      <c r="L36" s="1144">
        <f t="shared" si="4"/>
        <v>0</v>
      </c>
      <c r="M36" s="1144">
        <f>0</f>
        <v>0</v>
      </c>
      <c r="N36" s="1144">
        <f t="shared" ref="N36:N42" si="9">O36+P36+Q36</f>
        <v>650</v>
      </c>
      <c r="O36" s="1144">
        <f t="shared" ref="O36:Q42" si="10">G36-K36</f>
        <v>200</v>
      </c>
      <c r="P36" s="1144">
        <f t="shared" si="10"/>
        <v>350</v>
      </c>
      <c r="Q36" s="1144">
        <f t="shared" si="10"/>
        <v>100</v>
      </c>
      <c r="R36" s="1146"/>
    </row>
    <row r="37" spans="1:18">
      <c r="A37" s="1141">
        <v>22</v>
      </c>
      <c r="B37" s="1142" t="s">
        <v>1506</v>
      </c>
      <c r="C37" s="1143" t="str">
        <f t="shared" si="0"/>
        <v>Nhóm 3</v>
      </c>
      <c r="D37" s="1143">
        <v>4.4000000000000004</v>
      </c>
      <c r="E37" s="1143"/>
      <c r="F37" s="1144">
        <f t="shared" si="7"/>
        <v>650</v>
      </c>
      <c r="G37" s="196">
        <v>200</v>
      </c>
      <c r="H37" s="196">
        <v>295</v>
      </c>
      <c r="I37" s="196">
        <v>155</v>
      </c>
      <c r="J37" s="1144">
        <f t="shared" si="8"/>
        <v>0</v>
      </c>
      <c r="K37" s="1144">
        <f t="shared" si="3"/>
        <v>0</v>
      </c>
      <c r="L37" s="1144">
        <f t="shared" si="4"/>
        <v>0</v>
      </c>
      <c r="M37" s="1144">
        <f>0</f>
        <v>0</v>
      </c>
      <c r="N37" s="1144">
        <f t="shared" si="9"/>
        <v>650</v>
      </c>
      <c r="O37" s="1144">
        <f t="shared" si="10"/>
        <v>200</v>
      </c>
      <c r="P37" s="1144">
        <f t="shared" si="10"/>
        <v>295</v>
      </c>
      <c r="Q37" s="1144">
        <f t="shared" si="10"/>
        <v>155</v>
      </c>
      <c r="R37" s="1146"/>
    </row>
    <row r="38" spans="1:18">
      <c r="A38" s="1141">
        <v>23</v>
      </c>
      <c r="B38" s="1142" t="s">
        <v>1507</v>
      </c>
      <c r="C38" s="1143" t="str">
        <f t="shared" si="0"/>
        <v>Nhóm 1</v>
      </c>
      <c r="D38" s="1143">
        <v>3.33</v>
      </c>
      <c r="E38" s="1143" t="s">
        <v>1487</v>
      </c>
      <c r="F38" s="1144">
        <f t="shared" si="7"/>
        <v>0</v>
      </c>
      <c r="G38" s="196">
        <v>0</v>
      </c>
      <c r="H38" s="196">
        <v>0</v>
      </c>
      <c r="I38" s="196">
        <v>0</v>
      </c>
      <c r="J38" s="1144">
        <f t="shared" si="8"/>
        <v>0</v>
      </c>
      <c r="K38" s="1144">
        <f t="shared" si="3"/>
        <v>0</v>
      </c>
      <c r="L38" s="1144">
        <f t="shared" si="4"/>
        <v>0</v>
      </c>
      <c r="M38" s="1144">
        <f>0</f>
        <v>0</v>
      </c>
      <c r="N38" s="1144">
        <f t="shared" si="9"/>
        <v>0</v>
      </c>
      <c r="O38" s="1144">
        <f t="shared" si="10"/>
        <v>0</v>
      </c>
      <c r="P38" s="1144">
        <f t="shared" si="10"/>
        <v>0</v>
      </c>
      <c r="Q38" s="1144">
        <f t="shared" si="10"/>
        <v>0</v>
      </c>
      <c r="R38" s="1146" t="s">
        <v>1508</v>
      </c>
    </row>
    <row r="39" spans="1:18">
      <c r="A39" s="1141">
        <v>25</v>
      </c>
      <c r="B39" s="1142" t="s">
        <v>1509</v>
      </c>
      <c r="C39" s="1143" t="str">
        <f t="shared" si="0"/>
        <v>Nhóm 1</v>
      </c>
      <c r="D39" s="1143">
        <v>4.4000000000000004</v>
      </c>
      <c r="E39" s="1143"/>
      <c r="F39" s="1144">
        <f t="shared" si="7"/>
        <v>650</v>
      </c>
      <c r="G39" s="1145">
        <v>270</v>
      </c>
      <c r="H39" s="1145">
        <v>220</v>
      </c>
      <c r="I39" s="1145">
        <v>160</v>
      </c>
      <c r="J39" s="1144">
        <f t="shared" si="8"/>
        <v>0</v>
      </c>
      <c r="K39" s="1144">
        <f t="shared" si="3"/>
        <v>0</v>
      </c>
      <c r="L39" s="1144">
        <f t="shared" si="4"/>
        <v>0</v>
      </c>
      <c r="M39" s="1144">
        <f>0</f>
        <v>0</v>
      </c>
      <c r="N39" s="1144">
        <f t="shared" si="9"/>
        <v>650</v>
      </c>
      <c r="O39" s="1144">
        <f t="shared" si="10"/>
        <v>270</v>
      </c>
      <c r="P39" s="1144">
        <f t="shared" si="10"/>
        <v>220</v>
      </c>
      <c r="Q39" s="1144">
        <f t="shared" si="10"/>
        <v>160</v>
      </c>
      <c r="R39" s="1146"/>
    </row>
    <row r="40" spans="1:18">
      <c r="A40" s="1141">
        <v>24</v>
      </c>
      <c r="B40" s="1142" t="s">
        <v>1510</v>
      </c>
      <c r="C40" s="1143" t="str">
        <f t="shared" si="0"/>
        <v>Nhóm 1</v>
      </c>
      <c r="D40" s="1143">
        <v>6.56</v>
      </c>
      <c r="E40" s="1143" t="s">
        <v>1555</v>
      </c>
      <c r="F40" s="1144">
        <f t="shared" si="7"/>
        <v>650</v>
      </c>
      <c r="G40" s="1145">
        <v>270</v>
      </c>
      <c r="H40" s="1145">
        <v>260</v>
      </c>
      <c r="I40" s="1145">
        <v>120</v>
      </c>
      <c r="J40" s="1144">
        <f t="shared" si="8"/>
        <v>106</v>
      </c>
      <c r="K40" s="1144">
        <f t="shared" si="3"/>
        <v>54</v>
      </c>
      <c r="L40" s="1144">
        <f t="shared" si="4"/>
        <v>52</v>
      </c>
      <c r="M40" s="1144">
        <f>0</f>
        <v>0</v>
      </c>
      <c r="N40" s="1144">
        <f t="shared" si="9"/>
        <v>544</v>
      </c>
      <c r="O40" s="1144">
        <f t="shared" si="10"/>
        <v>216</v>
      </c>
      <c r="P40" s="1144">
        <f t="shared" si="10"/>
        <v>208</v>
      </c>
      <c r="Q40" s="1144">
        <f t="shared" si="10"/>
        <v>120</v>
      </c>
      <c r="R40" s="1146"/>
    </row>
    <row r="41" spans="1:18">
      <c r="A41" s="1141">
        <v>26</v>
      </c>
      <c r="B41" s="1142" t="s">
        <v>1511</v>
      </c>
      <c r="C41" s="1143" t="str">
        <f t="shared" si="0"/>
        <v>Nhóm 1</v>
      </c>
      <c r="D41" s="1143">
        <v>4.4000000000000004</v>
      </c>
      <c r="E41" s="1143"/>
      <c r="F41" s="1144">
        <f t="shared" si="7"/>
        <v>650</v>
      </c>
      <c r="G41" s="1145">
        <v>270</v>
      </c>
      <c r="H41" s="1145">
        <v>220</v>
      </c>
      <c r="I41" s="1145">
        <v>160</v>
      </c>
      <c r="J41" s="1144">
        <f t="shared" si="8"/>
        <v>0</v>
      </c>
      <c r="K41" s="1144">
        <f t="shared" si="3"/>
        <v>0</v>
      </c>
      <c r="L41" s="1144">
        <f t="shared" si="4"/>
        <v>0</v>
      </c>
      <c r="M41" s="1144">
        <f>0</f>
        <v>0</v>
      </c>
      <c r="N41" s="1144">
        <f t="shared" si="9"/>
        <v>650</v>
      </c>
      <c r="O41" s="1144">
        <f t="shared" si="10"/>
        <v>270</v>
      </c>
      <c r="P41" s="1144">
        <f t="shared" si="10"/>
        <v>220</v>
      </c>
      <c r="Q41" s="1144">
        <f t="shared" si="10"/>
        <v>160</v>
      </c>
      <c r="R41" s="1146"/>
    </row>
    <row r="42" spans="1:18">
      <c r="A42" s="1141">
        <v>27</v>
      </c>
      <c r="B42" s="1142" t="s">
        <v>1512</v>
      </c>
      <c r="C42" s="1143" t="str">
        <f t="shared" si="0"/>
        <v>Nhóm 1</v>
      </c>
      <c r="D42" s="1143">
        <v>5.42</v>
      </c>
      <c r="E42" s="1143"/>
      <c r="F42" s="1144">
        <f t="shared" si="7"/>
        <v>650</v>
      </c>
      <c r="G42" s="1145">
        <v>270</v>
      </c>
      <c r="H42" s="1145">
        <v>220</v>
      </c>
      <c r="I42" s="1145">
        <v>160</v>
      </c>
      <c r="J42" s="1144">
        <f t="shared" si="8"/>
        <v>0</v>
      </c>
      <c r="K42" s="1144">
        <f t="shared" si="3"/>
        <v>0</v>
      </c>
      <c r="L42" s="1144">
        <f t="shared" si="4"/>
        <v>0</v>
      </c>
      <c r="M42" s="1144">
        <f>0</f>
        <v>0</v>
      </c>
      <c r="N42" s="1144">
        <f t="shared" si="9"/>
        <v>650</v>
      </c>
      <c r="O42" s="1144">
        <f t="shared" si="10"/>
        <v>270</v>
      </c>
      <c r="P42" s="1144">
        <f t="shared" si="10"/>
        <v>220</v>
      </c>
      <c r="Q42" s="1144">
        <f t="shared" si="10"/>
        <v>160</v>
      </c>
      <c r="R42" s="1146"/>
    </row>
    <row r="43" spans="1:18" s="218" customFormat="1" ht="15" thickBot="1">
      <c r="A43" s="2510" t="s">
        <v>349</v>
      </c>
      <c r="B43" s="2511"/>
      <c r="C43" s="1142"/>
      <c r="D43" s="1313"/>
      <c r="E43" s="1147"/>
      <c r="F43" s="1148">
        <f>SUM(F16:F42)</f>
        <v>15600</v>
      </c>
      <c r="G43" s="1148">
        <f t="shared" ref="G43:Q43" si="11">SUM(G16:G42)</f>
        <v>5860</v>
      </c>
      <c r="H43" s="1148">
        <f t="shared" si="11"/>
        <v>6285</v>
      </c>
      <c r="I43" s="1148">
        <f t="shared" si="11"/>
        <v>3455</v>
      </c>
      <c r="J43" s="1148">
        <f t="shared" si="11"/>
        <v>566.75</v>
      </c>
      <c r="K43" s="1148">
        <f t="shared" si="11"/>
        <v>244.5</v>
      </c>
      <c r="L43" s="1148">
        <f t="shared" si="11"/>
        <v>322.25</v>
      </c>
      <c r="M43" s="1148">
        <f t="shared" si="11"/>
        <v>0</v>
      </c>
      <c r="N43" s="1148">
        <f t="shared" si="11"/>
        <v>15033.25</v>
      </c>
      <c r="O43" s="1148">
        <f t="shared" si="11"/>
        <v>5615.5</v>
      </c>
      <c r="P43" s="1148">
        <f t="shared" si="11"/>
        <v>5962.75</v>
      </c>
      <c r="Q43" s="1148">
        <f t="shared" si="11"/>
        <v>3455</v>
      </c>
      <c r="R43" s="1149"/>
    </row>
    <row r="44" spans="1:18" s="218" customFormat="1" ht="15.6" thickTop="1" thickBot="1">
      <c r="A44" s="1150"/>
      <c r="B44" s="1151"/>
      <c r="C44" s="1142"/>
      <c r="D44" s="1152"/>
      <c r="E44" s="1302"/>
      <c r="F44" s="1304"/>
      <c r="G44" s="1304"/>
      <c r="H44" s="1304"/>
      <c r="I44" s="1304"/>
      <c r="J44" s="1304"/>
      <c r="K44" s="1304"/>
      <c r="L44" s="1304"/>
      <c r="M44" s="1304"/>
      <c r="N44" s="1304"/>
      <c r="O44" s="1304"/>
      <c r="P44" s="1304"/>
      <c r="Q44" s="1304"/>
      <c r="R44" s="1304"/>
    </row>
    <row r="45" spans="1:18" ht="15" thickTop="1">
      <c r="A45" s="1126" t="s">
        <v>1513</v>
      </c>
      <c r="B45" s="744" t="s">
        <v>1514</v>
      </c>
      <c r="C45" s="1302"/>
      <c r="D45" s="1302"/>
      <c r="E45" s="2496" t="s">
        <v>296</v>
      </c>
      <c r="F45" s="2498" t="s">
        <v>335</v>
      </c>
      <c r="G45" s="2498"/>
      <c r="H45" s="2498"/>
      <c r="I45" s="2498"/>
      <c r="J45" s="2498" t="s">
        <v>336</v>
      </c>
      <c r="K45" s="2498"/>
      <c r="L45" s="2498"/>
      <c r="M45" s="2498"/>
      <c r="N45" s="2498" t="s">
        <v>337</v>
      </c>
      <c r="O45" s="2498"/>
      <c r="P45" s="2498"/>
      <c r="Q45" s="2498"/>
      <c r="R45" s="2494" t="s">
        <v>7</v>
      </c>
    </row>
    <row r="46" spans="1:18" ht="39.6">
      <c r="A46" s="1153"/>
      <c r="B46" s="1154" t="s">
        <v>1515</v>
      </c>
      <c r="C46" s="1155"/>
      <c r="D46" s="1156" t="s">
        <v>1516</v>
      </c>
      <c r="E46" s="2497"/>
      <c r="F46" s="1308" t="s">
        <v>338</v>
      </c>
      <c r="G46" s="1308" t="s">
        <v>339</v>
      </c>
      <c r="H46" s="1308" t="s">
        <v>340</v>
      </c>
      <c r="I46" s="1308" t="s">
        <v>341</v>
      </c>
      <c r="J46" s="1308" t="s">
        <v>338</v>
      </c>
      <c r="K46" s="1308" t="s">
        <v>339</v>
      </c>
      <c r="L46" s="1308" t="s">
        <v>340</v>
      </c>
      <c r="M46" s="1308" t="s">
        <v>341</v>
      </c>
      <c r="N46" s="1308" t="s">
        <v>338</v>
      </c>
      <c r="O46" s="1308" t="s">
        <v>339</v>
      </c>
      <c r="P46" s="1308" t="s">
        <v>340</v>
      </c>
      <c r="Q46" s="1308" t="s">
        <v>341</v>
      </c>
      <c r="R46" s="2495"/>
    </row>
    <row r="47" spans="1:18">
      <c r="A47" s="1157"/>
      <c r="B47" s="1158" t="s">
        <v>1470</v>
      </c>
      <c r="C47" s="1155"/>
      <c r="D47" s="1155"/>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157"/>
      <c r="B48" s="1158" t="s">
        <v>1517</v>
      </c>
      <c r="C48" s="1158"/>
      <c r="D48" s="1158"/>
      <c r="E48" s="1159"/>
      <c r="F48" s="1159"/>
      <c r="G48" s="1160"/>
      <c r="H48" s="1160"/>
      <c r="I48" s="1160"/>
      <c r="J48" s="1159"/>
      <c r="K48" s="1159"/>
      <c r="L48" s="1159"/>
      <c r="M48" s="1159"/>
      <c r="N48" s="1159"/>
      <c r="O48" s="1159"/>
      <c r="P48" s="1159"/>
      <c r="Q48" s="1159"/>
      <c r="R48" s="1161"/>
    </row>
    <row r="49" spans="1:18" ht="26.4">
      <c r="A49" s="1157">
        <v>1</v>
      </c>
      <c r="B49" s="1158" t="s">
        <v>1518</v>
      </c>
      <c r="C49" s="1143" t="str">
        <f>IF(G49=200, "Nhóm 3",IF(G49=350, "Nhóm 2", "Nhóm 1"))</f>
        <v>Nhóm 1</v>
      </c>
      <c r="D49" s="1158"/>
      <c r="F49" s="1144">
        <f>G49+H49+I49</f>
        <v>650</v>
      </c>
      <c r="G49" s="2304">
        <v>270</v>
      </c>
      <c r="H49" s="2304">
        <v>260</v>
      </c>
      <c r="I49" s="2304">
        <v>120</v>
      </c>
      <c r="J49" s="1144">
        <f>K49+L49+M49</f>
        <v>0</v>
      </c>
      <c r="K49" s="1144">
        <f>IF(E49="HT",G49*0.75,IF(E49="PHT",G49*0.7,IF(E49="TK",G49*0.3,IF(E49="PK",G49*0.2,IF(OR(E49="CTCĐT",E49="BTĐT"),G49*0.1,IF(OR(E49="TLĐTTT",E49="CTCĐK"),G49*0.1,IF(OR(E49="TLĐT",E49="CVHT"),G49*0.15,IF(E49="NCS",G49*0.7,IF(E49="NN",G49*1,0)))))))))</f>
        <v>0</v>
      </c>
      <c r="L49" s="1144">
        <f>IF(E49="HT",H49*0.75,IF(E49="PHT",H49*0.7,IF(E49="TK",H49*0.3,IF(E49="PK",H49*0.2,IF(OR(E49="CTCĐT",E49="BTĐT"),H49*0.1,IF(OR(E49="TLĐTTT",E49="CTCĐK"),H49*0.1,IF(OR(E49="TLĐT",E49="CVHT"),H49*0.15,IF(E49="NCS",H49*0.7,IF(E49="NN",H49*1,0)))))))))</f>
        <v>0</v>
      </c>
      <c r="M49" s="1144">
        <f>0</f>
        <v>0</v>
      </c>
      <c r="N49" s="1144">
        <f t="shared" ref="N49:N58" si="12">O49+P49+Q49</f>
        <v>650</v>
      </c>
      <c r="O49" s="1144">
        <f>G49-K49</f>
        <v>270</v>
      </c>
      <c r="P49" s="1144">
        <f>H49-L49</f>
        <v>260</v>
      </c>
      <c r="Q49" s="1144">
        <f>I49-M49</f>
        <v>120</v>
      </c>
      <c r="R49" s="1159" t="s">
        <v>1519</v>
      </c>
    </row>
    <row r="50" spans="1:18" ht="26.4">
      <c r="A50" s="1157">
        <v>2</v>
      </c>
      <c r="B50" s="1158" t="s">
        <v>1403</v>
      </c>
      <c r="C50" s="1143" t="str">
        <f t="shared" ref="C50:C59" si="13">IF(G50=200, "Nhóm 3",IF(G50=350, "Nhóm 2", "Nhóm 1"))</f>
        <v>Nhóm 1</v>
      </c>
      <c r="E50" s="1158" t="s">
        <v>1520</v>
      </c>
      <c r="F50" s="1144">
        <f t="shared" ref="F50:F59" si="14">G50+H50+I50</f>
        <v>650</v>
      </c>
      <c r="G50" s="2304">
        <v>270</v>
      </c>
      <c r="H50" s="2304">
        <v>260</v>
      </c>
      <c r="I50" s="2304">
        <v>120</v>
      </c>
      <c r="J50" s="1144">
        <f>K50+L50+M50</f>
        <v>397.5</v>
      </c>
      <c r="K50" s="1144">
        <f>IF(E50="HT",G50*0.75,IF(E50="PHT",G50*0.7,IF(E50="TK",G50*0.3,IF(E50="PK",G50*0.2,IF(OR(E50="CTCĐT",E50="BTĐT"),G50*0.1,IF(OR(E50="TLĐTTT",E50="CTCĐK"),G50*0.1,IF(OR(E50="TLĐT",E50="CVHT"),G50*0.15,IF(E50="NCS",G50*0.7,IF(E50="NN",G50*1,0)))))))))</f>
        <v>202.5</v>
      </c>
      <c r="L50" s="1144">
        <f>IF(E50="HT",H50*0.75,IF(E50="PHT",H50*0.7,IF(E50="TK",H50*0.3,IF(E50="PK",H50*0.2,IF(OR(E50="CTCĐT",E50="BTĐT"),H50*0.1,IF(OR(E50="TLĐTTT",E50="CTCĐK"),H50*0.1,IF(OR(E50="TLĐT",E50="CVHT"),H50*0.15,IF(E50="NCS",H50*0.7,IF(E50="NN",H50*1,0)))))))))</f>
        <v>195</v>
      </c>
      <c r="M50" s="1144">
        <f>0</f>
        <v>0</v>
      </c>
      <c r="N50" s="1144">
        <f>O50+P50+Q50</f>
        <v>252.5</v>
      </c>
      <c r="O50" s="1144">
        <f t="shared" ref="O50:Q59" si="15">G50-K50</f>
        <v>67.5</v>
      </c>
      <c r="P50" s="1144">
        <f t="shared" si="15"/>
        <v>65</v>
      </c>
      <c r="Q50" s="1144">
        <f t="shared" si="15"/>
        <v>120</v>
      </c>
      <c r="R50" s="1159" t="s">
        <v>1519</v>
      </c>
    </row>
    <row r="51" spans="1:18" ht="26.4">
      <c r="A51" s="1157">
        <v>3</v>
      </c>
      <c r="B51" s="1158" t="s">
        <v>846</v>
      </c>
      <c r="C51" s="1143" t="str">
        <f t="shared" si="13"/>
        <v>Nhóm 3</v>
      </c>
      <c r="D51" s="1158"/>
      <c r="E51" s="1045" t="s">
        <v>1475</v>
      </c>
      <c r="F51" s="1144">
        <f t="shared" si="14"/>
        <v>650</v>
      </c>
      <c r="G51" s="2304">
        <v>200</v>
      </c>
      <c r="H51" s="2304">
        <v>350</v>
      </c>
      <c r="I51" s="2304">
        <v>100</v>
      </c>
      <c r="J51" s="1144">
        <f t="shared" ref="J51:J59" si="16">K51+L51+M51</f>
        <v>165</v>
      </c>
      <c r="K51" s="1144">
        <f t="shared" ref="K51:K59" si="17">IF(E51="HT",G51*0.75,IF(E51="PHT",G51*0.7,IF(E51="TK",G51*0.3,IF(E51="PK",G51*0.2,IF(OR(E51="CTCĐT",E51="BTĐT"),G51*0.1,IF(OR(E51="TLĐTTT",E51="CTCĐK"),G51*0.1,IF(OR(E51="TLĐT",E51="CVHT"),G51*0.15,IF(E51="NCS",G51*0.7,IF(E51="NN",G51*1,0)))))))))</f>
        <v>60</v>
      </c>
      <c r="L51" s="1144">
        <f t="shared" ref="L51:L59" si="18">IF(E51="HT",H51*0.75,IF(E51="PHT",H51*0.7,IF(E51="TK",H51*0.3,IF(E51="PK",H51*0.2,IF(OR(E51="CTCĐT",E51="BTĐT"),H51*0.1,IF(OR(E51="TLĐTTT",E51="CTCĐK"),H51*0.1,IF(OR(E51="TLĐT",E51="CVHT"),H51*0.15,IF(E51="NCS",H51*0.7,IF(E51="NN",H51*1,0)))))))))</f>
        <v>105</v>
      </c>
      <c r="M51" s="1144">
        <f>0</f>
        <v>0</v>
      </c>
      <c r="N51" s="1144">
        <f t="shared" si="12"/>
        <v>485</v>
      </c>
      <c r="O51" s="1144">
        <f t="shared" si="15"/>
        <v>140</v>
      </c>
      <c r="P51" s="1144">
        <f t="shared" si="15"/>
        <v>245</v>
      </c>
      <c r="Q51" s="1144">
        <f t="shared" si="15"/>
        <v>100</v>
      </c>
      <c r="R51" s="1159" t="s">
        <v>1519</v>
      </c>
    </row>
    <row r="52" spans="1:18">
      <c r="A52" s="1157">
        <v>4</v>
      </c>
      <c r="B52" s="1158" t="s">
        <v>852</v>
      </c>
      <c r="C52" s="1143" t="str">
        <f t="shared" si="13"/>
        <v>Nhóm 1</v>
      </c>
      <c r="D52" s="1158"/>
      <c r="F52" s="1144">
        <f t="shared" si="14"/>
        <v>650</v>
      </c>
      <c r="G52" s="2304">
        <v>270</v>
      </c>
      <c r="H52" s="2304">
        <v>220</v>
      </c>
      <c r="I52" s="2304">
        <v>160</v>
      </c>
      <c r="J52" s="1144">
        <f t="shared" si="16"/>
        <v>0</v>
      </c>
      <c r="K52" s="1144">
        <f t="shared" si="17"/>
        <v>0</v>
      </c>
      <c r="L52" s="1144">
        <f t="shared" si="18"/>
        <v>0</v>
      </c>
      <c r="M52" s="1144">
        <f>0</f>
        <v>0</v>
      </c>
      <c r="N52" s="1144">
        <f t="shared" si="12"/>
        <v>650</v>
      </c>
      <c r="O52" s="1144">
        <f t="shared" si="15"/>
        <v>270</v>
      </c>
      <c r="P52" s="1144">
        <f t="shared" si="15"/>
        <v>220</v>
      </c>
      <c r="Q52" s="1144">
        <f t="shared" si="15"/>
        <v>160</v>
      </c>
      <c r="R52" s="1159" t="s">
        <v>468</v>
      </c>
    </row>
    <row r="53" spans="1:18">
      <c r="A53" s="1157">
        <v>5</v>
      </c>
      <c r="B53" s="1158" t="s">
        <v>850</v>
      </c>
      <c r="C53" s="1143" t="str">
        <f t="shared" si="13"/>
        <v>Nhóm 3</v>
      </c>
      <c r="D53" s="1158"/>
      <c r="F53" s="1144">
        <f t="shared" si="14"/>
        <v>650</v>
      </c>
      <c r="G53" s="2304">
        <v>200</v>
      </c>
      <c r="H53" s="2304">
        <v>270</v>
      </c>
      <c r="I53" s="2304">
        <v>180</v>
      </c>
      <c r="J53" s="1144">
        <f t="shared" si="16"/>
        <v>0</v>
      </c>
      <c r="K53" s="1144">
        <f t="shared" si="17"/>
        <v>0</v>
      </c>
      <c r="L53" s="1144">
        <f t="shared" si="18"/>
        <v>0</v>
      </c>
      <c r="M53" s="1144">
        <f>0</f>
        <v>0</v>
      </c>
      <c r="N53" s="1144">
        <f t="shared" si="12"/>
        <v>650</v>
      </c>
      <c r="O53" s="1144">
        <f t="shared" si="15"/>
        <v>200</v>
      </c>
      <c r="P53" s="1144">
        <f t="shared" si="15"/>
        <v>270</v>
      </c>
      <c r="Q53" s="1144">
        <f t="shared" si="15"/>
        <v>180</v>
      </c>
      <c r="R53" s="1159" t="s">
        <v>468</v>
      </c>
    </row>
    <row r="54" spans="1:18">
      <c r="A54" s="1157">
        <v>6</v>
      </c>
      <c r="B54" s="1158" t="s">
        <v>1521</v>
      </c>
      <c r="C54" s="1143" t="str">
        <f t="shared" si="13"/>
        <v>Nhóm 1</v>
      </c>
      <c r="D54" s="1158"/>
      <c r="F54" s="1144">
        <f t="shared" si="14"/>
        <v>650</v>
      </c>
      <c r="G54" s="2304">
        <v>270</v>
      </c>
      <c r="H54" s="2304">
        <v>175</v>
      </c>
      <c r="I54" s="2304">
        <v>205</v>
      </c>
      <c r="J54" s="1144">
        <f t="shared" si="16"/>
        <v>0</v>
      </c>
      <c r="K54" s="1144">
        <f t="shared" si="17"/>
        <v>0</v>
      </c>
      <c r="L54" s="1144">
        <f t="shared" si="18"/>
        <v>0</v>
      </c>
      <c r="M54" s="1144">
        <f>0</f>
        <v>0</v>
      </c>
      <c r="N54" s="1144">
        <f t="shared" si="12"/>
        <v>650</v>
      </c>
      <c r="O54" s="1144">
        <f t="shared" si="15"/>
        <v>270</v>
      </c>
      <c r="P54" s="1144">
        <f t="shared" si="15"/>
        <v>175</v>
      </c>
      <c r="Q54" s="1144">
        <f t="shared" si="15"/>
        <v>205</v>
      </c>
      <c r="R54" s="1159" t="s">
        <v>1285</v>
      </c>
    </row>
    <row r="55" spans="1:18">
      <c r="A55" s="1157">
        <v>7</v>
      </c>
      <c r="B55" s="1158" t="s">
        <v>1522</v>
      </c>
      <c r="C55" s="1143" t="str">
        <f t="shared" si="13"/>
        <v>Nhóm 1</v>
      </c>
      <c r="D55" s="1158"/>
      <c r="F55" s="1144">
        <f t="shared" si="14"/>
        <v>650</v>
      </c>
      <c r="G55" s="2304">
        <v>270</v>
      </c>
      <c r="H55" s="2304">
        <v>175</v>
      </c>
      <c r="I55" s="2304">
        <v>205</v>
      </c>
      <c r="J55" s="1144">
        <f t="shared" si="16"/>
        <v>0</v>
      </c>
      <c r="K55" s="1144">
        <f t="shared" si="17"/>
        <v>0</v>
      </c>
      <c r="L55" s="1144">
        <f t="shared" si="18"/>
        <v>0</v>
      </c>
      <c r="M55" s="1144">
        <f>0</f>
        <v>0</v>
      </c>
      <c r="N55" s="1144">
        <f t="shared" si="12"/>
        <v>650</v>
      </c>
      <c r="O55" s="1144">
        <f t="shared" si="15"/>
        <v>270</v>
      </c>
      <c r="P55" s="1144">
        <f t="shared" si="15"/>
        <v>175</v>
      </c>
      <c r="Q55" s="1144">
        <f t="shared" si="15"/>
        <v>205</v>
      </c>
      <c r="R55" s="1159" t="s">
        <v>1285</v>
      </c>
    </row>
    <row r="56" spans="1:18">
      <c r="A56" s="1157">
        <v>8</v>
      </c>
      <c r="B56" s="1158" t="s">
        <v>848</v>
      </c>
      <c r="C56" s="1143" t="str">
        <f t="shared" si="13"/>
        <v>Nhóm 1</v>
      </c>
      <c r="D56" s="1158"/>
      <c r="E56" s="1045" t="s">
        <v>1555</v>
      </c>
      <c r="F56" s="1144">
        <f t="shared" si="14"/>
        <v>650</v>
      </c>
      <c r="G56" s="2304">
        <v>270</v>
      </c>
      <c r="H56" s="2304">
        <v>175</v>
      </c>
      <c r="I56" s="2304">
        <v>205</v>
      </c>
      <c r="J56" s="1144">
        <f t="shared" si="16"/>
        <v>89</v>
      </c>
      <c r="K56" s="1144">
        <f t="shared" si="17"/>
        <v>54</v>
      </c>
      <c r="L56" s="1144">
        <f t="shared" si="18"/>
        <v>35</v>
      </c>
      <c r="M56" s="1144">
        <f>0</f>
        <v>0</v>
      </c>
      <c r="N56" s="1144">
        <f t="shared" si="12"/>
        <v>561</v>
      </c>
      <c r="O56" s="1144">
        <f t="shared" si="15"/>
        <v>216</v>
      </c>
      <c r="P56" s="1144">
        <f t="shared" si="15"/>
        <v>140</v>
      </c>
      <c r="Q56" s="1144">
        <f t="shared" si="15"/>
        <v>205</v>
      </c>
      <c r="R56" s="1159" t="s">
        <v>1285</v>
      </c>
    </row>
    <row r="57" spans="1:18">
      <c r="A57" s="1157">
        <v>9</v>
      </c>
      <c r="B57" s="1158" t="s">
        <v>1523</v>
      </c>
      <c r="C57" s="1143" t="str">
        <f t="shared" si="13"/>
        <v>Nhóm 1</v>
      </c>
      <c r="D57" s="1158"/>
      <c r="F57" s="1144">
        <f t="shared" si="14"/>
        <v>0</v>
      </c>
      <c r="G57" s="2304">
        <v>0</v>
      </c>
      <c r="H57" s="2304">
        <v>0</v>
      </c>
      <c r="I57" s="2304">
        <v>0</v>
      </c>
      <c r="J57" s="1144">
        <f t="shared" si="16"/>
        <v>0</v>
      </c>
      <c r="K57" s="1144">
        <f t="shared" si="17"/>
        <v>0</v>
      </c>
      <c r="L57" s="1144">
        <f t="shared" si="18"/>
        <v>0</v>
      </c>
      <c r="M57" s="1144">
        <f>0</f>
        <v>0</v>
      </c>
      <c r="N57" s="1144">
        <f t="shared" si="12"/>
        <v>0</v>
      </c>
      <c r="O57" s="1144">
        <f t="shared" si="15"/>
        <v>0</v>
      </c>
      <c r="P57" s="1144">
        <f t="shared" si="15"/>
        <v>0</v>
      </c>
      <c r="Q57" s="1144">
        <f t="shared" si="15"/>
        <v>0</v>
      </c>
      <c r="R57" s="1159" t="s">
        <v>1285</v>
      </c>
    </row>
    <row r="58" spans="1:18" ht="26.4">
      <c r="A58" s="1162">
        <v>10</v>
      </c>
      <c r="B58" s="1158" t="s">
        <v>1524</v>
      </c>
      <c r="C58" s="1143" t="str">
        <f t="shared" si="13"/>
        <v>Nhóm 1</v>
      </c>
      <c r="D58" s="1158"/>
      <c r="E58" s="1045" t="s">
        <v>1555</v>
      </c>
      <c r="F58" s="1144">
        <f t="shared" si="14"/>
        <v>650</v>
      </c>
      <c r="G58" s="2304">
        <v>270</v>
      </c>
      <c r="H58" s="2304">
        <v>260</v>
      </c>
      <c r="I58" s="2304">
        <v>120</v>
      </c>
      <c r="J58" s="1144">
        <f t="shared" si="16"/>
        <v>106</v>
      </c>
      <c r="K58" s="1144">
        <f t="shared" si="17"/>
        <v>54</v>
      </c>
      <c r="L58" s="1144">
        <f t="shared" si="18"/>
        <v>52</v>
      </c>
      <c r="M58" s="1144">
        <f>0</f>
        <v>0</v>
      </c>
      <c r="N58" s="1144">
        <f t="shared" si="12"/>
        <v>544</v>
      </c>
      <c r="O58" s="1144">
        <f t="shared" si="15"/>
        <v>216</v>
      </c>
      <c r="P58" s="1144">
        <f t="shared" si="15"/>
        <v>208</v>
      </c>
      <c r="Q58" s="1144">
        <f t="shared" si="15"/>
        <v>120</v>
      </c>
      <c r="R58" s="1159" t="s">
        <v>1519</v>
      </c>
    </row>
    <row r="59" spans="1:18">
      <c r="A59" s="1157">
        <v>11</v>
      </c>
      <c r="B59" s="1" t="s">
        <v>856</v>
      </c>
      <c r="C59" s="1143" t="str">
        <f t="shared" si="13"/>
        <v>Nhóm 1</v>
      </c>
      <c r="D59" s="1"/>
      <c r="E59" s="1045" t="s">
        <v>1499</v>
      </c>
      <c r="F59" s="1144">
        <f t="shared" si="14"/>
        <v>650</v>
      </c>
      <c r="G59" s="2304">
        <v>270</v>
      </c>
      <c r="H59" s="2304">
        <v>165</v>
      </c>
      <c r="I59" s="2304">
        <v>215</v>
      </c>
      <c r="J59" s="1144">
        <f t="shared" si="16"/>
        <v>65.25</v>
      </c>
      <c r="K59" s="1144">
        <f t="shared" si="17"/>
        <v>40.5</v>
      </c>
      <c r="L59" s="1144">
        <f t="shared" si="18"/>
        <v>24.75</v>
      </c>
      <c r="M59" s="1144">
        <f>0</f>
        <v>0</v>
      </c>
      <c r="N59" s="1144">
        <f>O59+P59+Q59</f>
        <v>584.75</v>
      </c>
      <c r="O59" s="1144">
        <f t="shared" si="15"/>
        <v>229.5</v>
      </c>
      <c r="P59" s="1144">
        <f t="shared" si="15"/>
        <v>140.25</v>
      </c>
      <c r="Q59" s="1144">
        <f t="shared" si="15"/>
        <v>215</v>
      </c>
      <c r="R59" s="1159" t="s">
        <v>1285</v>
      </c>
    </row>
    <row r="60" spans="1:18" ht="15" thickBot="1">
      <c r="A60" s="1126"/>
      <c r="B60" s="1245" t="s">
        <v>1525</v>
      </c>
      <c r="C60" s="1245"/>
      <c r="D60" s="1245"/>
      <c r="E60" s="1246"/>
      <c r="F60" s="1148">
        <f>SUM(F49:F59)</f>
        <v>6500</v>
      </c>
      <c r="G60" s="1148">
        <f t="shared" ref="G60:Q60" si="19">SUM(G49:G59)</f>
        <v>2560</v>
      </c>
      <c r="H60" s="1148">
        <f t="shared" si="19"/>
        <v>2310</v>
      </c>
      <c r="I60" s="1148">
        <f t="shared" si="19"/>
        <v>1630</v>
      </c>
      <c r="J60" s="1148">
        <f>SUM(J49:J59)</f>
        <v>822.75</v>
      </c>
      <c r="K60" s="1148">
        <f t="shared" si="19"/>
        <v>411</v>
      </c>
      <c r="L60" s="1148">
        <f t="shared" si="19"/>
        <v>411.75</v>
      </c>
      <c r="M60" s="1148">
        <f t="shared" si="19"/>
        <v>0</v>
      </c>
      <c r="N60" s="1148">
        <f>SUM(N49:N59)</f>
        <v>5677.25</v>
      </c>
      <c r="O60" s="1148">
        <f t="shared" si="19"/>
        <v>2149</v>
      </c>
      <c r="P60" s="1148">
        <f t="shared" si="19"/>
        <v>1898.25</v>
      </c>
      <c r="Q60" s="1148">
        <f t="shared" si="19"/>
        <v>1630</v>
      </c>
      <c r="R60" s="1127"/>
    </row>
    <row r="61" spans="1:18" ht="15.6" thickTop="1" thickBot="1">
      <c r="A61" s="1126" t="s">
        <v>1526</v>
      </c>
      <c r="B61" s="1334" t="s">
        <v>1527</v>
      </c>
      <c r="C61" s="1335"/>
      <c r="D61" s="1335"/>
      <c r="E61" s="1246"/>
      <c r="F61" s="1246"/>
      <c r="G61" s="1246"/>
      <c r="H61" s="1246"/>
      <c r="I61" s="1246"/>
      <c r="J61" s="1246"/>
      <c r="K61" s="1246"/>
      <c r="L61" s="1246"/>
      <c r="M61" s="1247"/>
      <c r="N61" s="1246"/>
      <c r="O61" s="1246"/>
      <c r="P61" s="1246"/>
      <c r="Q61" s="1246"/>
      <c r="R61" s="1127"/>
    </row>
    <row r="62" spans="1:18" ht="27" thickTop="1">
      <c r="A62" s="1128"/>
      <c r="B62" s="1129" t="s">
        <v>343</v>
      </c>
      <c r="C62" s="1163"/>
      <c r="D62" s="1163"/>
      <c r="E62" s="2496" t="s">
        <v>296</v>
      </c>
      <c r="F62" s="2498" t="s">
        <v>335</v>
      </c>
      <c r="G62" s="2498"/>
      <c r="H62" s="2498"/>
      <c r="I62" s="2498"/>
      <c r="J62" s="2498" t="s">
        <v>336</v>
      </c>
      <c r="K62" s="2498"/>
      <c r="L62" s="2498"/>
      <c r="M62" s="2498"/>
      <c r="N62" s="2498" t="s">
        <v>337</v>
      </c>
      <c r="O62" s="2498"/>
      <c r="P62" s="2498"/>
      <c r="Q62" s="2498"/>
      <c r="R62" s="2494" t="s">
        <v>7</v>
      </c>
    </row>
    <row r="63" spans="1:18" ht="39.6">
      <c r="A63" s="1132"/>
      <c r="B63" s="1133" t="s">
        <v>344</v>
      </c>
      <c r="C63" s="1163"/>
      <c r="D63" s="1156" t="s">
        <v>1516</v>
      </c>
      <c r="E63" s="2497"/>
      <c r="F63" s="1308" t="s">
        <v>338</v>
      </c>
      <c r="G63" s="1308" t="s">
        <v>339</v>
      </c>
      <c r="H63" s="1308" t="s">
        <v>340</v>
      </c>
      <c r="I63" s="1308" t="s">
        <v>341</v>
      </c>
      <c r="J63" s="1308" t="s">
        <v>338</v>
      </c>
      <c r="K63" s="1308" t="s">
        <v>339</v>
      </c>
      <c r="L63" s="1308" t="s">
        <v>340</v>
      </c>
      <c r="M63" s="1308" t="s">
        <v>341</v>
      </c>
      <c r="N63" s="1308" t="s">
        <v>338</v>
      </c>
      <c r="O63" s="1308" t="s">
        <v>339</v>
      </c>
      <c r="P63" s="1308" t="s">
        <v>340</v>
      </c>
      <c r="Q63" s="1308" t="s">
        <v>341</v>
      </c>
      <c r="R63" s="2495"/>
    </row>
    <row r="64" spans="1:18" ht="26.4">
      <c r="A64" s="1132"/>
      <c r="B64" s="1133" t="s">
        <v>345</v>
      </c>
      <c r="C64" s="1163"/>
      <c r="D64" s="1163"/>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6.4">
      <c r="A65" s="1132"/>
      <c r="B65" s="1133" t="s">
        <v>346</v>
      </c>
      <c r="C65" s="1133"/>
      <c r="D65" s="1133"/>
      <c r="E65" s="1134"/>
      <c r="F65" s="1134"/>
      <c r="G65" s="1134"/>
      <c r="H65" s="1134"/>
      <c r="I65" s="1134"/>
      <c r="J65" s="1134"/>
      <c r="K65" s="1134"/>
      <c r="L65" s="1134"/>
      <c r="M65" s="1134"/>
      <c r="N65" s="1134"/>
      <c r="O65" s="1134"/>
      <c r="P65" s="1134"/>
      <c r="Q65" s="1134"/>
      <c r="R65" s="1127"/>
    </row>
    <row r="66" spans="1:18" ht="26.4">
      <c r="A66" s="1132"/>
      <c r="B66" s="1133" t="s">
        <v>347</v>
      </c>
      <c r="C66" s="1133"/>
      <c r="D66" s="1133"/>
      <c r="E66" s="1134"/>
      <c r="F66" s="1134"/>
      <c r="G66" s="1134"/>
      <c r="H66" s="1134"/>
      <c r="I66" s="1134"/>
      <c r="J66" s="1134"/>
      <c r="K66" s="1134"/>
      <c r="L66" s="1134"/>
      <c r="M66" s="1134"/>
      <c r="N66" s="1134"/>
      <c r="O66" s="1134"/>
      <c r="P66" s="1134"/>
      <c r="Q66" s="1134"/>
      <c r="R66" s="1127"/>
    </row>
    <row r="67" spans="1:18" ht="26.4">
      <c r="A67" s="1132"/>
      <c r="B67" s="1133" t="s">
        <v>348</v>
      </c>
      <c r="C67" s="1133"/>
      <c r="D67" s="1133"/>
      <c r="E67" s="1134"/>
      <c r="F67" s="1134"/>
      <c r="G67" s="1134"/>
      <c r="H67" s="1134"/>
      <c r="I67" s="1134"/>
      <c r="J67" s="1134"/>
      <c r="K67" s="1134"/>
      <c r="L67" s="1134"/>
      <c r="M67" s="1134"/>
      <c r="N67" s="1134"/>
      <c r="O67" s="1134"/>
      <c r="P67" s="1134"/>
      <c r="Q67" s="1134"/>
      <c r="R67" s="1127"/>
    </row>
    <row r="68" spans="1:18">
      <c r="A68" s="1136" t="s">
        <v>81</v>
      </c>
      <c r="B68" s="2305" t="s">
        <v>2444</v>
      </c>
      <c r="C68" s="1143" t="str">
        <f t="shared" ref="C68:C83" si="20">IF(G68=200, "Nhóm 3",IF(G68=350, "Nhóm 2", "Nhóm 1"))</f>
        <v>Nhóm 3</v>
      </c>
      <c r="D68" s="1143">
        <v>3.99</v>
      </c>
      <c r="E68" s="1143"/>
      <c r="F68" s="1144">
        <f>G68+H68+I68</f>
        <v>650</v>
      </c>
      <c r="G68" s="1264">
        <v>200</v>
      </c>
      <c r="H68" s="1264">
        <v>235</v>
      </c>
      <c r="I68" s="1264">
        <v>215</v>
      </c>
      <c r="J68" s="1144">
        <f>K68+L68+M68</f>
        <v>0</v>
      </c>
      <c r="K68" s="1144">
        <f>IF(E68="HT",G68*0.75,IF(E68="PHT",G68*0.7,IF(E68="TK",G68*0.3,IF(E68="PK",G68*0.2,IF(OR(E68="CTCĐT",E68="BTĐT"),G68*0.1,IF(OR(E68="TLĐTTT",E68="CTCĐK"),G68*0.1,IF(OR(E68="TLĐT",E68="CVHT"),G68*0.15,IF(E68="NCS",G68*0.7,IF(E68="NN",G68*1,0)))))))))</f>
        <v>0</v>
      </c>
      <c r="L68" s="1144">
        <f>IF(E68="HT",H68*0.75,IF(E68="PHT",H68*0.7,IF(E68="TK",H68*0.3,IF(E68="PK",H68*0.2,IF(OR(E68="CTCĐT",E68="BTĐT"),H68*0.1,IF(OR(E68="TLĐTTT",E68="CTCĐK"),H68*0.1,IF(OR(E68="TLĐT",E68="CVHT"),H68*0.15,IF(E68="NCS",H68*0.7,IF(E68="NN",H68*1,0)))))))))</f>
        <v>0</v>
      </c>
      <c r="M68" s="1144">
        <f>0</f>
        <v>0</v>
      </c>
      <c r="N68" s="1144">
        <f t="shared" ref="N68" si="21">O68+P68+Q68</f>
        <v>650</v>
      </c>
      <c r="O68" s="1144">
        <f t="shared" ref="O68:Q69" si="22">G68-K68</f>
        <v>200</v>
      </c>
      <c r="P68" s="1144">
        <f t="shared" si="22"/>
        <v>235</v>
      </c>
      <c r="Q68" s="1144">
        <f t="shared" si="22"/>
        <v>215</v>
      </c>
      <c r="R68" s="1127"/>
    </row>
    <row r="69" spans="1:18">
      <c r="A69" s="1141">
        <v>1</v>
      </c>
      <c r="B69" s="1142" t="s">
        <v>1528</v>
      </c>
      <c r="C69" s="1143" t="str">
        <f t="shared" si="20"/>
        <v>Nhóm 3</v>
      </c>
      <c r="D69" s="1164">
        <v>6.56</v>
      </c>
      <c r="E69" s="1165" t="s">
        <v>1475</v>
      </c>
      <c r="F69" s="1144">
        <f>G69+H69+I69</f>
        <v>650</v>
      </c>
      <c r="G69" s="1264">
        <v>200</v>
      </c>
      <c r="H69" s="1264">
        <v>350</v>
      </c>
      <c r="I69" s="1264">
        <v>100</v>
      </c>
      <c r="J69" s="1144">
        <f>K69+L69+M69</f>
        <v>165</v>
      </c>
      <c r="K69" s="1144">
        <f>IF(E69="HT",G69*0.75,IF(E69="PHT",G69*0.7,IF(E69="TK",G69*0.3,IF(E69="PK",G69*0.2,IF(OR(E69="CTCĐT",E69="BTĐT"),G69*0.1,IF(OR(E69="TLĐTTT",E69="CTCĐK"),G69*0.1,IF(OR(E69="TLĐT",E69="CVHT"),G69*0.15,IF(E69="NCS",G69*0.7,IF(E69="NN",G69*1,0)))))))))</f>
        <v>60</v>
      </c>
      <c r="L69" s="1144">
        <f>IF(E69="HT",H69*0.75,IF(E69="PHT",H69*0.7,IF(E69="TK",H69*0.3,IF(E69="PK",H69*0.2,IF(OR(E69="CTCĐT",E69="BTĐT"),H69*0.1,IF(OR(E69="TLĐTTT",E69="CTCĐK"),H69*0.1,IF(OR(E69="TLĐT",E69="CVHT"),H69*0.15,IF(E69="NCS",H69*0.7,IF(E69="NN",H69*1,0)))))))))</f>
        <v>105</v>
      </c>
      <c r="M69" s="1144">
        <f>0</f>
        <v>0</v>
      </c>
      <c r="N69" s="1144">
        <f t="shared" ref="N69:N82" si="23">O69+P69+Q69</f>
        <v>485</v>
      </c>
      <c r="O69" s="1144">
        <f t="shared" si="22"/>
        <v>140</v>
      </c>
      <c r="P69" s="1144">
        <f t="shared" si="22"/>
        <v>245</v>
      </c>
      <c r="Q69" s="1144">
        <f t="shared" si="22"/>
        <v>100</v>
      </c>
      <c r="R69" s="1143" t="s">
        <v>1529</v>
      </c>
    </row>
    <row r="70" spans="1:18">
      <c r="A70" s="1141">
        <v>2</v>
      </c>
      <c r="B70" s="1142" t="s">
        <v>1530</v>
      </c>
      <c r="C70" s="1143" t="str">
        <f t="shared" si="20"/>
        <v>Nhóm 3</v>
      </c>
      <c r="D70" s="1164">
        <v>6.56</v>
      </c>
      <c r="E70" s="1165"/>
      <c r="F70" s="1144">
        <f t="shared" ref="F70:F83" si="24">G70+H70+I70</f>
        <v>650</v>
      </c>
      <c r="G70" s="1264">
        <v>200</v>
      </c>
      <c r="H70" s="1264">
        <v>350</v>
      </c>
      <c r="I70" s="1264">
        <v>100</v>
      </c>
      <c r="J70" s="1144">
        <f t="shared" ref="J70:J83" si="25">K70+L70+M70</f>
        <v>0</v>
      </c>
      <c r="K70" s="1144">
        <f t="shared" ref="K70:K82" si="26">IF(E70="HT",G70*0.75,IF(E70="PHT",G70*0.7,IF(E70="TK",G70*0.3,IF(E70="PK",G70*0.2,IF(OR(E70="CTCĐT",E70="BTĐT"),G70*0.1,IF(OR(E70="TLĐTTT",E70="CTCĐK"),G70*0.1,IF(OR(E70="TLĐT",E70="CVHT"),G70*0.15,IF(E70="NCS",G70*0.7,IF(E70="NN",G70*1,0)))))))))</f>
        <v>0</v>
      </c>
      <c r="L70" s="1144">
        <f t="shared" ref="L70:L82" si="27">IF(E70="HT",H70*0.75,IF(E70="PHT",H70*0.7,IF(E70="TK",H70*0.3,IF(E70="PK",H70*0.2,IF(OR(E70="CTCĐT",E70="BTĐT"),H70*0.1,IF(OR(E70="TLĐTTT",E70="CTCĐK"),H70*0.1,IF(OR(E70="TLĐT",E70="CVHT"),H70*0.15,IF(E70="NCS",H70*0.7,IF(E70="NN",H70*1,0)))))))))</f>
        <v>0</v>
      </c>
      <c r="M70" s="1144">
        <f>0</f>
        <v>0</v>
      </c>
      <c r="N70" s="1144">
        <f t="shared" si="23"/>
        <v>650</v>
      </c>
      <c r="O70" s="1144">
        <f t="shared" ref="O70:Q83" si="28">G70-K70</f>
        <v>200</v>
      </c>
      <c r="P70" s="1144">
        <f t="shared" si="28"/>
        <v>350</v>
      </c>
      <c r="Q70" s="1144">
        <f t="shared" si="28"/>
        <v>100</v>
      </c>
      <c r="R70" s="1143" t="s">
        <v>1529</v>
      </c>
    </row>
    <row r="71" spans="1:18">
      <c r="A71" s="1141">
        <v>3</v>
      </c>
      <c r="B71" s="1142" t="s">
        <v>1531</v>
      </c>
      <c r="C71" s="1143" t="str">
        <f t="shared" si="20"/>
        <v>Nhóm 3</v>
      </c>
      <c r="D71" s="1164">
        <v>6.56</v>
      </c>
      <c r="E71" s="1165" t="s">
        <v>1555</v>
      </c>
      <c r="F71" s="1144">
        <f t="shared" si="24"/>
        <v>650</v>
      </c>
      <c r="G71" s="1264">
        <v>200</v>
      </c>
      <c r="H71" s="1264">
        <v>350</v>
      </c>
      <c r="I71" s="1264">
        <v>100</v>
      </c>
      <c r="J71" s="1144">
        <f t="shared" si="25"/>
        <v>110</v>
      </c>
      <c r="K71" s="1144">
        <f t="shared" si="26"/>
        <v>40</v>
      </c>
      <c r="L71" s="1144">
        <f t="shared" si="27"/>
        <v>70</v>
      </c>
      <c r="M71" s="1144">
        <f>0</f>
        <v>0</v>
      </c>
      <c r="N71" s="1144">
        <f t="shared" si="23"/>
        <v>540</v>
      </c>
      <c r="O71" s="1144">
        <f t="shared" si="28"/>
        <v>160</v>
      </c>
      <c r="P71" s="1144">
        <f t="shared" si="28"/>
        <v>280</v>
      </c>
      <c r="Q71" s="1144">
        <f t="shared" si="28"/>
        <v>100</v>
      </c>
      <c r="R71" s="1143" t="s">
        <v>1529</v>
      </c>
    </row>
    <row r="72" spans="1:18">
      <c r="A72" s="1141">
        <v>4</v>
      </c>
      <c r="B72" s="1142" t="s">
        <v>1532</v>
      </c>
      <c r="C72" s="1143" t="str">
        <f t="shared" si="20"/>
        <v>Nhóm 3</v>
      </c>
      <c r="D72" s="1164">
        <v>6.56</v>
      </c>
      <c r="E72" s="1165"/>
      <c r="F72" s="1144">
        <f t="shared" si="24"/>
        <v>650</v>
      </c>
      <c r="G72" s="1264">
        <v>200</v>
      </c>
      <c r="H72" s="1264">
        <v>350</v>
      </c>
      <c r="I72" s="1264">
        <v>100</v>
      </c>
      <c r="J72" s="1144">
        <f t="shared" si="25"/>
        <v>0</v>
      </c>
      <c r="K72" s="1144">
        <f t="shared" si="26"/>
        <v>0</v>
      </c>
      <c r="L72" s="1144">
        <f t="shared" si="27"/>
        <v>0</v>
      </c>
      <c r="M72" s="1144">
        <f>0</f>
        <v>0</v>
      </c>
      <c r="N72" s="1144">
        <f t="shared" si="23"/>
        <v>650</v>
      </c>
      <c r="O72" s="1144">
        <f t="shared" si="28"/>
        <v>200</v>
      </c>
      <c r="P72" s="1144">
        <f t="shared" si="28"/>
        <v>350</v>
      </c>
      <c r="Q72" s="1144">
        <f t="shared" si="28"/>
        <v>100</v>
      </c>
      <c r="R72" s="1143" t="s">
        <v>1529</v>
      </c>
    </row>
    <row r="73" spans="1:18">
      <c r="A73" s="1141">
        <v>5</v>
      </c>
      <c r="B73" s="1142" t="s">
        <v>1533</v>
      </c>
      <c r="C73" s="1143" t="str">
        <f t="shared" si="20"/>
        <v>Nhóm 3</v>
      </c>
      <c r="D73" s="1164">
        <v>6.56</v>
      </c>
      <c r="E73" s="1165" t="s">
        <v>1555</v>
      </c>
      <c r="F73" s="1144">
        <f t="shared" si="24"/>
        <v>650</v>
      </c>
      <c r="G73" s="1264">
        <v>200</v>
      </c>
      <c r="H73" s="1264">
        <v>350</v>
      </c>
      <c r="I73" s="1264">
        <v>100</v>
      </c>
      <c r="J73" s="1144">
        <f t="shared" si="25"/>
        <v>110</v>
      </c>
      <c r="K73" s="1144">
        <f t="shared" si="26"/>
        <v>40</v>
      </c>
      <c r="L73" s="1144">
        <f t="shared" si="27"/>
        <v>70</v>
      </c>
      <c r="M73" s="1144">
        <f>0</f>
        <v>0</v>
      </c>
      <c r="N73" s="1144">
        <f t="shared" si="23"/>
        <v>540</v>
      </c>
      <c r="O73" s="1144">
        <f t="shared" si="28"/>
        <v>160</v>
      </c>
      <c r="P73" s="1144">
        <f t="shared" si="28"/>
        <v>280</v>
      </c>
      <c r="Q73" s="1144">
        <f t="shared" si="28"/>
        <v>100</v>
      </c>
      <c r="R73" s="1143" t="s">
        <v>1529</v>
      </c>
    </row>
    <row r="74" spans="1:18">
      <c r="A74" s="1141">
        <v>6</v>
      </c>
      <c r="B74" s="1142" t="s">
        <v>1534</v>
      </c>
      <c r="C74" s="1143" t="str">
        <f t="shared" si="20"/>
        <v>Nhóm 3</v>
      </c>
      <c r="D74" s="1164">
        <v>4.4000000000000004</v>
      </c>
      <c r="E74" s="1165"/>
      <c r="F74" s="1144">
        <f t="shared" si="24"/>
        <v>650</v>
      </c>
      <c r="G74" s="1264">
        <v>200</v>
      </c>
      <c r="H74" s="1264">
        <v>295</v>
      </c>
      <c r="I74" s="1264">
        <v>155</v>
      </c>
      <c r="J74" s="1144">
        <f t="shared" si="25"/>
        <v>0</v>
      </c>
      <c r="K74" s="1144">
        <f t="shared" si="26"/>
        <v>0</v>
      </c>
      <c r="L74" s="1144">
        <f t="shared" si="27"/>
        <v>0</v>
      </c>
      <c r="M74" s="1144">
        <f>0</f>
        <v>0</v>
      </c>
      <c r="N74" s="1144">
        <f t="shared" si="23"/>
        <v>650</v>
      </c>
      <c r="O74" s="1144">
        <f t="shared" si="28"/>
        <v>200</v>
      </c>
      <c r="P74" s="1144">
        <f t="shared" si="28"/>
        <v>295</v>
      </c>
      <c r="Q74" s="1144">
        <f t="shared" si="28"/>
        <v>155</v>
      </c>
      <c r="R74" s="1143" t="s">
        <v>1293</v>
      </c>
    </row>
    <row r="75" spans="1:18">
      <c r="A75" s="1141">
        <v>7</v>
      </c>
      <c r="B75" s="1142" t="s">
        <v>1535</v>
      </c>
      <c r="C75" s="1143" t="str">
        <f t="shared" si="20"/>
        <v>Nhóm 3</v>
      </c>
      <c r="D75" s="1164">
        <v>5.08</v>
      </c>
      <c r="E75" s="1165"/>
      <c r="F75" s="1144">
        <f t="shared" si="24"/>
        <v>650</v>
      </c>
      <c r="G75" s="1264">
        <v>200</v>
      </c>
      <c r="H75" s="1264">
        <v>295</v>
      </c>
      <c r="I75" s="1264">
        <v>155</v>
      </c>
      <c r="J75" s="1144">
        <f t="shared" si="25"/>
        <v>0</v>
      </c>
      <c r="K75" s="1144">
        <f t="shared" si="26"/>
        <v>0</v>
      </c>
      <c r="L75" s="1144">
        <f t="shared" si="27"/>
        <v>0</v>
      </c>
      <c r="M75" s="1144">
        <f>0</f>
        <v>0</v>
      </c>
      <c r="N75" s="1144">
        <f t="shared" si="23"/>
        <v>650</v>
      </c>
      <c r="O75" s="1144">
        <f t="shared" si="28"/>
        <v>200</v>
      </c>
      <c r="P75" s="1144">
        <f t="shared" si="28"/>
        <v>295</v>
      </c>
      <c r="Q75" s="1144">
        <f t="shared" si="28"/>
        <v>155</v>
      </c>
      <c r="R75" s="1143" t="s">
        <v>1293</v>
      </c>
    </row>
    <row r="76" spans="1:18">
      <c r="A76" s="1141">
        <v>8</v>
      </c>
      <c r="B76" s="1142" t="s">
        <v>1536</v>
      </c>
      <c r="C76" s="1143" t="str">
        <f t="shared" si="20"/>
        <v>Nhóm 3</v>
      </c>
      <c r="D76" s="1164">
        <v>3.99</v>
      </c>
      <c r="E76" s="1165" t="s">
        <v>1497</v>
      </c>
      <c r="F76" s="1144">
        <f t="shared" si="24"/>
        <v>650</v>
      </c>
      <c r="G76" s="1264">
        <v>200</v>
      </c>
      <c r="H76" s="1264">
        <v>235</v>
      </c>
      <c r="I76" s="1264">
        <v>215</v>
      </c>
      <c r="J76" s="1144">
        <f t="shared" si="25"/>
        <v>43.5</v>
      </c>
      <c r="K76" s="1144">
        <f t="shared" si="26"/>
        <v>20</v>
      </c>
      <c r="L76" s="1144">
        <f t="shared" si="27"/>
        <v>23.5</v>
      </c>
      <c r="M76" s="1144">
        <f>0</f>
        <v>0</v>
      </c>
      <c r="N76" s="1144">
        <f t="shared" si="23"/>
        <v>606.5</v>
      </c>
      <c r="O76" s="1144">
        <f t="shared" si="28"/>
        <v>180</v>
      </c>
      <c r="P76" s="1144">
        <f t="shared" si="28"/>
        <v>211.5</v>
      </c>
      <c r="Q76" s="1144">
        <f t="shared" si="28"/>
        <v>215</v>
      </c>
      <c r="R76" s="1143" t="s">
        <v>1113</v>
      </c>
    </row>
    <row r="77" spans="1:18">
      <c r="A77" s="1141">
        <v>9</v>
      </c>
      <c r="B77" s="1142" t="s">
        <v>1537</v>
      </c>
      <c r="C77" s="1143" t="str">
        <f t="shared" si="20"/>
        <v>Nhóm 1</v>
      </c>
      <c r="D77" s="1164">
        <v>3.99</v>
      </c>
      <c r="E77" s="1165"/>
      <c r="F77" s="1144">
        <f t="shared" si="24"/>
        <v>650</v>
      </c>
      <c r="G77" s="1264">
        <v>270</v>
      </c>
      <c r="H77" s="1264">
        <v>175</v>
      </c>
      <c r="I77" s="1264">
        <v>205</v>
      </c>
      <c r="J77" s="1144">
        <f t="shared" si="25"/>
        <v>0</v>
      </c>
      <c r="K77" s="1144">
        <f t="shared" si="26"/>
        <v>0</v>
      </c>
      <c r="L77" s="1144">
        <f t="shared" si="27"/>
        <v>0</v>
      </c>
      <c r="M77" s="1144">
        <f>0</f>
        <v>0</v>
      </c>
      <c r="N77" s="1144">
        <f t="shared" si="23"/>
        <v>650</v>
      </c>
      <c r="O77" s="1144">
        <f t="shared" si="28"/>
        <v>270</v>
      </c>
      <c r="P77" s="1144">
        <f t="shared" si="28"/>
        <v>175</v>
      </c>
      <c r="Q77" s="1144">
        <f t="shared" si="28"/>
        <v>205</v>
      </c>
      <c r="R77" s="1143" t="s">
        <v>1113</v>
      </c>
    </row>
    <row r="78" spans="1:18">
      <c r="A78" s="1141">
        <v>10</v>
      </c>
      <c r="B78" s="1142" t="s">
        <v>1538</v>
      </c>
      <c r="C78" s="1143" t="str">
        <f t="shared" si="20"/>
        <v>Nhóm 3</v>
      </c>
      <c r="D78" s="1164">
        <v>3.66</v>
      </c>
      <c r="E78" s="1165"/>
      <c r="F78" s="1144">
        <f t="shared" si="24"/>
        <v>650</v>
      </c>
      <c r="G78" s="1264">
        <v>200</v>
      </c>
      <c r="H78" s="1264">
        <v>235</v>
      </c>
      <c r="I78" s="1264">
        <v>215</v>
      </c>
      <c r="J78" s="1144">
        <f t="shared" si="25"/>
        <v>0</v>
      </c>
      <c r="K78" s="1144">
        <f t="shared" si="26"/>
        <v>0</v>
      </c>
      <c r="L78" s="1144">
        <f t="shared" si="27"/>
        <v>0</v>
      </c>
      <c r="M78" s="1144">
        <f>0</f>
        <v>0</v>
      </c>
      <c r="N78" s="1144">
        <f t="shared" si="23"/>
        <v>650</v>
      </c>
      <c r="O78" s="1144">
        <f t="shared" si="28"/>
        <v>200</v>
      </c>
      <c r="P78" s="1144">
        <f t="shared" si="28"/>
        <v>235</v>
      </c>
      <c r="Q78" s="1144">
        <f t="shared" si="28"/>
        <v>215</v>
      </c>
      <c r="R78" s="1143" t="s">
        <v>1113</v>
      </c>
    </row>
    <row r="79" spans="1:18">
      <c r="A79" s="1141">
        <v>11</v>
      </c>
      <c r="B79" s="1142" t="s">
        <v>1539</v>
      </c>
      <c r="C79" s="1143" t="str">
        <f t="shared" si="20"/>
        <v>Nhóm 3</v>
      </c>
      <c r="D79" s="1164">
        <v>3.33</v>
      </c>
      <c r="E79" s="1165"/>
      <c r="F79" s="1144">
        <f t="shared" si="24"/>
        <v>650</v>
      </c>
      <c r="G79" s="1264">
        <v>200</v>
      </c>
      <c r="H79" s="1264">
        <v>235</v>
      </c>
      <c r="I79" s="1264">
        <v>215</v>
      </c>
      <c r="J79" s="1144">
        <f t="shared" si="25"/>
        <v>0</v>
      </c>
      <c r="K79" s="1144">
        <f t="shared" si="26"/>
        <v>0</v>
      </c>
      <c r="L79" s="1144">
        <f t="shared" si="27"/>
        <v>0</v>
      </c>
      <c r="M79" s="1144">
        <f>0</f>
        <v>0</v>
      </c>
      <c r="N79" s="1144">
        <f t="shared" si="23"/>
        <v>650</v>
      </c>
      <c r="O79" s="1144">
        <f t="shared" si="28"/>
        <v>200</v>
      </c>
      <c r="P79" s="1144">
        <f t="shared" si="28"/>
        <v>235</v>
      </c>
      <c r="Q79" s="1144">
        <f t="shared" si="28"/>
        <v>215</v>
      </c>
      <c r="R79" s="1143" t="s">
        <v>1113</v>
      </c>
    </row>
    <row r="80" spans="1:18">
      <c r="A80" s="1141">
        <v>12</v>
      </c>
      <c r="B80" s="1142" t="s">
        <v>1540</v>
      </c>
      <c r="C80" s="1143" t="str">
        <f t="shared" si="20"/>
        <v>Nhóm 3</v>
      </c>
      <c r="D80" s="1164">
        <v>3.33</v>
      </c>
      <c r="E80" s="1165" t="s">
        <v>1499</v>
      </c>
      <c r="F80" s="1144">
        <f t="shared" si="24"/>
        <v>650</v>
      </c>
      <c r="G80" s="1264">
        <v>200</v>
      </c>
      <c r="H80" s="1264">
        <v>235</v>
      </c>
      <c r="I80" s="1264">
        <v>215</v>
      </c>
      <c r="J80" s="1144">
        <f t="shared" si="25"/>
        <v>65.25</v>
      </c>
      <c r="K80" s="1144">
        <f t="shared" si="26"/>
        <v>30</v>
      </c>
      <c r="L80" s="1144">
        <f t="shared" si="27"/>
        <v>35.25</v>
      </c>
      <c r="M80" s="1144">
        <f>0</f>
        <v>0</v>
      </c>
      <c r="N80" s="1144">
        <f t="shared" si="23"/>
        <v>584.75</v>
      </c>
      <c r="O80" s="1144">
        <f t="shared" si="28"/>
        <v>170</v>
      </c>
      <c r="P80" s="1144">
        <f t="shared" si="28"/>
        <v>199.75</v>
      </c>
      <c r="Q80" s="1144">
        <f t="shared" si="28"/>
        <v>215</v>
      </c>
      <c r="R80" s="1143" t="s">
        <v>1113</v>
      </c>
    </row>
    <row r="81" spans="1:18">
      <c r="A81" s="1141">
        <v>13</v>
      </c>
      <c r="B81" s="1142" t="s">
        <v>1541</v>
      </c>
      <c r="C81" s="1143" t="str">
        <f t="shared" si="20"/>
        <v>Nhóm 1</v>
      </c>
      <c r="D81" s="1164">
        <v>3.33</v>
      </c>
      <c r="E81" s="1165" t="s">
        <v>143</v>
      </c>
      <c r="F81" s="1144">
        <f t="shared" si="24"/>
        <v>650</v>
      </c>
      <c r="G81" s="1264">
        <v>270</v>
      </c>
      <c r="H81" s="1264">
        <v>175</v>
      </c>
      <c r="I81" s="1264">
        <v>205</v>
      </c>
      <c r="J81" s="1144">
        <f t="shared" si="25"/>
        <v>311.5</v>
      </c>
      <c r="K81" s="1144">
        <f t="shared" si="26"/>
        <v>189</v>
      </c>
      <c r="L81" s="1144">
        <f t="shared" si="27"/>
        <v>122.49999999999999</v>
      </c>
      <c r="M81" s="1144">
        <f>0</f>
        <v>0</v>
      </c>
      <c r="N81" s="1144">
        <f t="shared" si="23"/>
        <v>338.5</v>
      </c>
      <c r="O81" s="1144">
        <f t="shared" si="28"/>
        <v>81</v>
      </c>
      <c r="P81" s="1144">
        <f t="shared" si="28"/>
        <v>52.500000000000014</v>
      </c>
      <c r="Q81" s="1144">
        <f t="shared" si="28"/>
        <v>205</v>
      </c>
      <c r="R81" s="1143" t="s">
        <v>1113</v>
      </c>
    </row>
    <row r="82" spans="1:18">
      <c r="A82" s="1141">
        <v>14</v>
      </c>
      <c r="B82" s="1142" t="s">
        <v>1542</v>
      </c>
      <c r="C82" s="1143" t="str">
        <f t="shared" si="20"/>
        <v>Nhóm 1</v>
      </c>
      <c r="D82" s="1164">
        <v>3.33</v>
      </c>
      <c r="E82" s="1165" t="s">
        <v>143</v>
      </c>
      <c r="F82" s="1144">
        <f t="shared" si="24"/>
        <v>650</v>
      </c>
      <c r="G82" s="1264">
        <v>270</v>
      </c>
      <c r="H82" s="1264">
        <v>175</v>
      </c>
      <c r="I82" s="1264">
        <v>205</v>
      </c>
      <c r="J82" s="1144">
        <f t="shared" si="25"/>
        <v>311.5</v>
      </c>
      <c r="K82" s="1144">
        <f t="shared" si="26"/>
        <v>189</v>
      </c>
      <c r="L82" s="1144">
        <f t="shared" si="27"/>
        <v>122.49999999999999</v>
      </c>
      <c r="M82" s="1144">
        <f>0</f>
        <v>0</v>
      </c>
      <c r="N82" s="1144">
        <f t="shared" si="23"/>
        <v>338.5</v>
      </c>
      <c r="O82" s="1144">
        <f t="shared" si="28"/>
        <v>81</v>
      </c>
      <c r="P82" s="1144">
        <f t="shared" si="28"/>
        <v>52.500000000000014</v>
      </c>
      <c r="Q82" s="1144">
        <f t="shared" si="28"/>
        <v>205</v>
      </c>
      <c r="R82" s="1143" t="s">
        <v>1113</v>
      </c>
    </row>
    <row r="83" spans="1:18">
      <c r="A83" s="1141">
        <v>15</v>
      </c>
      <c r="B83" s="1142" t="s">
        <v>1543</v>
      </c>
      <c r="C83" s="1143" t="str">
        <f t="shared" si="20"/>
        <v>Nhóm 3</v>
      </c>
      <c r="D83" s="1164">
        <v>2.34</v>
      </c>
      <c r="E83" s="1165"/>
      <c r="F83" s="1144">
        <f t="shared" si="24"/>
        <v>650</v>
      </c>
      <c r="G83" s="1264">
        <v>200</v>
      </c>
      <c r="H83" s="1264">
        <v>225</v>
      </c>
      <c r="I83" s="1264">
        <v>225</v>
      </c>
      <c r="J83" s="1144">
        <f t="shared" si="25"/>
        <v>0</v>
      </c>
      <c r="K83" s="1144">
        <f t="shared" ref="K83" si="29">IF(E83="HT",G83*0.85,IF(E83="PHT",G83*0.8,IF(E83="TK",G83*0.25,IF(E83="PK",G83*0.2,IF(OR(E83="CTCĐT",E83="BTĐT"),G83*0.2,IF(OR(E83="TLĐTTT",E83="CTCĐK"),G83*0.1,IF(OR(E83="TLĐT",E83="CVHT"),G83*0.15,IF(E83="NCS",G83*0.7,IF(E83="NN",G83*1,0)))))))))</f>
        <v>0</v>
      </c>
      <c r="L83" s="1144">
        <f t="shared" ref="L83" si="30">IF(E83="HT",H83*0.85,IF(E83="PHT",H83*0.8,IF(E83="TK",H83*0.25,IF(E83="PK",H83*0.2,IF(OR(E83="CTCĐT",E83="BTĐT"),H83*0.2,IF(OR(E83="TLĐTTT",E83="CTCĐK"),H83*0.1,IF(OR(E83="TLĐT",E83="CVHT"),H83*0.15,IF(E83="NCS",H83*0.7,IF(E83="NN",H83*1,0)))))))))</f>
        <v>0</v>
      </c>
      <c r="M83" s="1144">
        <f t="shared" ref="M83" si="31">IF(E83="HT",I83*0.85,IF(E83="PHT",I83*0.8,IF(E83="TK",I83*0.25,IF(E83="PK",I83*0.2,IF(OR(E83="CTCĐT",E83="BTĐT"),I83*0.2,IF(OR(E83="TLĐTTT",E83="CTCĐK"),I83*0.1,IF(OR(E83="TLĐT",E83="CVHT"),I83*0.15,IF(E83="NCS",I83*0.7,IF(E83="NN",I83*1,0)))))))))</f>
        <v>0</v>
      </c>
      <c r="N83" s="1144">
        <f>O83+P83+Q83</f>
        <v>650</v>
      </c>
      <c r="O83" s="1144">
        <f t="shared" si="28"/>
        <v>200</v>
      </c>
      <c r="P83" s="1144">
        <f t="shared" si="28"/>
        <v>225</v>
      </c>
      <c r="Q83" s="1144">
        <f t="shared" si="28"/>
        <v>225</v>
      </c>
      <c r="R83" s="1127" t="s">
        <v>1544</v>
      </c>
    </row>
    <row r="84" spans="1:18" ht="15" thickBot="1">
      <c r="A84" s="1126"/>
      <c r="B84" s="1245" t="s">
        <v>1525</v>
      </c>
      <c r="C84" s="1245"/>
      <c r="D84" s="1245"/>
      <c r="E84" s="1246"/>
      <c r="F84" s="1148">
        <f>SUM(F68:F83)</f>
        <v>10400</v>
      </c>
      <c r="G84" s="1148">
        <f t="shared" ref="G84:J84" si="32">SUM(G68:G83)</f>
        <v>3410</v>
      </c>
      <c r="H84" s="1148">
        <f t="shared" si="32"/>
        <v>4265</v>
      </c>
      <c r="I84" s="1148">
        <f t="shared" si="32"/>
        <v>2725</v>
      </c>
      <c r="J84" s="1148">
        <f t="shared" si="32"/>
        <v>1116.75</v>
      </c>
      <c r="K84" s="1148">
        <f t="shared" ref="K84" si="33">SUM(K68:K83)</f>
        <v>568</v>
      </c>
      <c r="L84" s="1148">
        <f t="shared" ref="L84" si="34">SUM(L68:L83)</f>
        <v>548.75</v>
      </c>
      <c r="M84" s="1148">
        <f t="shared" ref="M84:N84" si="35">SUM(M68:M83)</f>
        <v>0</v>
      </c>
      <c r="N84" s="1148">
        <f t="shared" si="35"/>
        <v>9283.25</v>
      </c>
      <c r="O84" s="1148">
        <f t="shared" ref="O84" si="36">SUM(O68:O83)</f>
        <v>2842</v>
      </c>
      <c r="P84" s="1148">
        <f t="shared" ref="P84" si="37">SUM(P68:P83)</f>
        <v>3716.25</v>
      </c>
      <c r="Q84" s="1148">
        <f t="shared" ref="Q84" si="38">SUM(Q68:Q83)</f>
        <v>2725</v>
      </c>
    </row>
    <row r="85" spans="1:18" ht="15.6" thickTop="1" thickBot="1">
      <c r="A85" s="1126"/>
      <c r="B85" s="1245"/>
      <c r="C85" s="1245"/>
      <c r="D85" s="1245"/>
      <c r="E85" s="1246"/>
      <c r="F85" s="1246"/>
      <c r="G85" s="1246"/>
      <c r="H85" s="1246"/>
      <c r="I85" s="1246"/>
      <c r="J85" s="1246"/>
      <c r="K85" s="1246"/>
      <c r="L85" s="1246"/>
      <c r="M85" s="1247"/>
      <c r="N85" s="1246"/>
      <c r="O85" s="1246"/>
      <c r="P85" s="1246"/>
      <c r="Q85" s="1246"/>
      <c r="R85" s="1127"/>
    </row>
    <row r="86" spans="1:18" ht="15" thickTop="1">
      <c r="A86" s="1126" t="s">
        <v>979</v>
      </c>
      <c r="B86" s="1245" t="s">
        <v>711</v>
      </c>
      <c r="C86" s="1336"/>
      <c r="D86" s="1336"/>
      <c r="E86" s="2496" t="s">
        <v>296</v>
      </c>
      <c r="F86" s="2498" t="s">
        <v>335</v>
      </c>
      <c r="G86" s="2498"/>
      <c r="H86" s="2498"/>
      <c r="I86" s="2498"/>
      <c r="J86" s="2498" t="s">
        <v>336</v>
      </c>
      <c r="K86" s="2498"/>
      <c r="L86" s="2498"/>
      <c r="M86" s="2498"/>
      <c r="N86" s="2498" t="s">
        <v>337</v>
      </c>
      <c r="O86" s="2498"/>
      <c r="P86" s="2498"/>
      <c r="Q86" s="2498"/>
      <c r="R86" s="2494" t="s">
        <v>7</v>
      </c>
    </row>
    <row r="87" spans="1:18" ht="39.6">
      <c r="A87" s="1337"/>
      <c r="B87" s="1133" t="s">
        <v>1545</v>
      </c>
      <c r="C87" s="1337"/>
      <c r="D87" s="1156" t="s">
        <v>1516</v>
      </c>
      <c r="E87" s="2497"/>
      <c r="F87" s="1308" t="s">
        <v>338</v>
      </c>
      <c r="G87" s="1308" t="s">
        <v>339</v>
      </c>
      <c r="H87" s="1308" t="s">
        <v>340</v>
      </c>
      <c r="I87" s="1308" t="s">
        <v>341</v>
      </c>
      <c r="J87" s="1308" t="s">
        <v>338</v>
      </c>
      <c r="K87" s="1308" t="s">
        <v>339</v>
      </c>
      <c r="L87" s="1308" t="s">
        <v>340</v>
      </c>
      <c r="M87" s="1308" t="s">
        <v>341</v>
      </c>
      <c r="N87" s="1308" t="s">
        <v>338</v>
      </c>
      <c r="O87" s="1308" t="s">
        <v>339</v>
      </c>
      <c r="P87" s="1308" t="s">
        <v>340</v>
      </c>
      <c r="Q87" s="1308" t="s">
        <v>341</v>
      </c>
      <c r="R87" s="2495"/>
    </row>
    <row r="88" spans="1:18">
      <c r="A88" s="1337"/>
      <c r="B88" s="1337"/>
      <c r="C88" s="1337"/>
      <c r="D88" s="1337"/>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6.4">
      <c r="A89" s="1132"/>
      <c r="B89" s="1045" t="s">
        <v>2253</v>
      </c>
      <c r="C89" s="1143" t="str">
        <f t="shared" ref="C89:C102" si="39">IF(G89=200, "Nhóm 3",IF(G89=350, "Nhóm 2", "Nhóm 1"))</f>
        <v>Nhóm 1</v>
      </c>
      <c r="D89" s="1133"/>
      <c r="E89" s="1134"/>
      <c r="F89" s="1144">
        <f t="shared" ref="F89" si="40">G89+H89+I89</f>
        <v>650</v>
      </c>
      <c r="G89" s="1169">
        <v>270</v>
      </c>
      <c r="H89" s="1169">
        <v>240</v>
      </c>
      <c r="I89" s="1169">
        <v>140</v>
      </c>
      <c r="J89" s="1166"/>
      <c r="K89" s="1350">
        <f>G89*0.7</f>
        <v>189</v>
      </c>
      <c r="L89" s="1350">
        <f t="shared" ref="L89:M89" si="41">H89*0.6</f>
        <v>144</v>
      </c>
      <c r="M89" s="1350">
        <f t="shared" si="41"/>
        <v>84</v>
      </c>
      <c r="N89" s="1144">
        <f>O89+P89+Q89</f>
        <v>233</v>
      </c>
      <c r="O89" s="1144">
        <f t="shared" ref="O89:Q90" si="42">G89-K89</f>
        <v>81</v>
      </c>
      <c r="P89" s="1144">
        <f t="shared" si="42"/>
        <v>96</v>
      </c>
      <c r="Q89" s="1144">
        <f t="shared" si="42"/>
        <v>56</v>
      </c>
      <c r="R89" s="1135" t="s">
        <v>2254</v>
      </c>
    </row>
    <row r="90" spans="1:18" ht="28.2">
      <c r="A90" s="1132">
        <v>1</v>
      </c>
      <c r="B90" s="1167" t="s">
        <v>1546</v>
      </c>
      <c r="C90" s="1143" t="str">
        <f t="shared" si="39"/>
        <v>Nhóm 1</v>
      </c>
      <c r="D90" s="1167"/>
      <c r="E90" s="1168" t="s">
        <v>1497</v>
      </c>
      <c r="F90" s="1144">
        <f>G90+H90+I90</f>
        <v>650</v>
      </c>
      <c r="G90" s="2304">
        <v>270</v>
      </c>
      <c r="H90" s="2304">
        <v>220</v>
      </c>
      <c r="I90" s="2304">
        <v>160</v>
      </c>
      <c r="J90" s="1144">
        <f>K90+L90+M90</f>
        <v>49</v>
      </c>
      <c r="K90" s="1144">
        <f>IF(E90="HT",G90*0.75,IF(E90="PHT",G90*0.7,IF(E90="TK",G90*0.3,IF(E90="PK",G90*0.2,IF(OR(E90="CTCĐT",E90="BTĐT"),G90*0.1,IF(OR(E90="TLĐTTT",E90="CTCĐK"),G90*0.1,IF(OR(E90="TLĐT",E90="CVHT"),G90*0.15,IF(E90="NCS",G90*0.7,IF(E90="NN",G90*1,0)))))))))</f>
        <v>27</v>
      </c>
      <c r="L90" s="1144">
        <f>IF(E90="HT",H90*0.75,IF(E90="PHT",H90*0.7,IF(E90="TK",H90*0.3,IF(E90="PK",H90*0.2,IF(OR(E90="CTCĐT",E90="BTĐT"),H90*0.1,IF(OR(E90="TLĐTTT",E90="CTCĐK"),H90*0.1,IF(OR(E90="TLĐT",E90="CVHT"),H90*0.15,IF(E90="NCS",H90*0.7,IF(E90="NN",H90*1,0)))))))))</f>
        <v>22</v>
      </c>
      <c r="M90" s="1144">
        <f>0</f>
        <v>0</v>
      </c>
      <c r="N90" s="1144">
        <f>O90+P90+Q90</f>
        <v>601</v>
      </c>
      <c r="O90" s="1144">
        <f t="shared" si="42"/>
        <v>243</v>
      </c>
      <c r="P90" s="1144">
        <f t="shared" si="42"/>
        <v>198</v>
      </c>
      <c r="Q90" s="1144">
        <f t="shared" si="42"/>
        <v>160</v>
      </c>
      <c r="R90" s="1170" t="s">
        <v>1547</v>
      </c>
    </row>
    <row r="91" spans="1:18">
      <c r="A91" s="1132">
        <v>2</v>
      </c>
      <c r="B91" s="1167" t="s">
        <v>1548</v>
      </c>
      <c r="C91" s="1143" t="str">
        <f t="shared" si="39"/>
        <v>Nhóm 1</v>
      </c>
      <c r="D91" s="1167"/>
      <c r="E91" s="1168" t="s">
        <v>1487</v>
      </c>
      <c r="F91" s="1144">
        <f t="shared" ref="F91:F104" si="43">G91+H91+I91</f>
        <v>650</v>
      </c>
      <c r="G91" s="2304">
        <v>270</v>
      </c>
      <c r="H91" s="2304">
        <v>175</v>
      </c>
      <c r="I91" s="2304">
        <v>205</v>
      </c>
      <c r="J91" s="1144">
        <f t="shared" ref="J91:J104" si="44">K91+L91+M91</f>
        <v>222.5</v>
      </c>
      <c r="K91" s="1144">
        <v>135</v>
      </c>
      <c r="L91" s="1144">
        <f>175/2</f>
        <v>87.5</v>
      </c>
      <c r="M91" s="1144">
        <f>0</f>
        <v>0</v>
      </c>
      <c r="N91" s="1144">
        <f t="shared" ref="N91:N104" si="45">O91+P91+Q91</f>
        <v>427.5</v>
      </c>
      <c r="O91" s="1144">
        <f t="shared" ref="O91:Q104" si="46">G91-K91</f>
        <v>135</v>
      </c>
      <c r="P91" s="1144">
        <f t="shared" si="46"/>
        <v>87.5</v>
      </c>
      <c r="Q91" s="1144">
        <f t="shared" si="46"/>
        <v>205</v>
      </c>
      <c r="R91" s="1170" t="s">
        <v>1549</v>
      </c>
    </row>
    <row r="92" spans="1:18">
      <c r="A92" s="1132">
        <v>3</v>
      </c>
      <c r="B92" s="1171" t="s">
        <v>1550</v>
      </c>
      <c r="C92" s="1143" t="str">
        <f t="shared" si="39"/>
        <v>Nhóm 1</v>
      </c>
      <c r="D92" s="1171"/>
      <c r="E92" s="1168" t="s">
        <v>1555</v>
      </c>
      <c r="F92" s="1144">
        <f t="shared" si="43"/>
        <v>650</v>
      </c>
      <c r="G92" s="2304">
        <v>270</v>
      </c>
      <c r="H92" s="2304">
        <v>220</v>
      </c>
      <c r="I92" s="2304">
        <v>160</v>
      </c>
      <c r="J92" s="1144">
        <f t="shared" si="44"/>
        <v>98</v>
      </c>
      <c r="K92" s="1144">
        <f t="shared" ref="K91:K101" si="47">IF(E92="HT",G92*0.75,IF(E92="PHT",G92*0.7,IF(E92="TK",G92*0.3,IF(E92="PK",G92*0.2,IF(OR(E92="CTCĐT",E92="BTĐT"),G92*0.1,IF(OR(E92="TLĐTTT",E92="CTCĐK"),G92*0.1,IF(OR(E92="TLĐT",E92="CVHT"),G92*0.15,IF(E92="NCS",G92*0.7,IF(E92="NN",G92*1,0)))))))))</f>
        <v>54</v>
      </c>
      <c r="L92" s="1144">
        <f t="shared" ref="L91:L102" si="48">IF(E92="HT",H92*0.75,IF(E92="PHT",H92*0.7,IF(E92="TK",H92*0.3,IF(E92="PK",H92*0.2,IF(OR(E92="CTCĐT",E92="BTĐT"),H92*0.1,IF(OR(E92="TLĐTTT",E92="CTCĐK"),H92*0.1,IF(OR(E92="TLĐT",E92="CVHT"),H92*0.15,IF(E92="NCS",H92*0.7,IF(E92="NN",H92*1,0)))))))))</f>
        <v>44</v>
      </c>
      <c r="M92" s="1144">
        <f>0</f>
        <v>0</v>
      </c>
      <c r="N92" s="1144">
        <f t="shared" si="45"/>
        <v>552</v>
      </c>
      <c r="O92" s="1144">
        <f t="shared" si="46"/>
        <v>216</v>
      </c>
      <c r="P92" s="1144">
        <f t="shared" si="46"/>
        <v>176</v>
      </c>
      <c r="Q92" s="1144">
        <f t="shared" si="46"/>
        <v>160</v>
      </c>
      <c r="R92" s="1172"/>
    </row>
    <row r="93" spans="1:18">
      <c r="A93" s="1132">
        <v>4</v>
      </c>
      <c r="B93" s="1171" t="s">
        <v>1551</v>
      </c>
      <c r="C93" s="1143" t="str">
        <f t="shared" si="39"/>
        <v>Nhóm 1</v>
      </c>
      <c r="D93" s="1171"/>
      <c r="E93" s="1168" t="s">
        <v>1475</v>
      </c>
      <c r="F93" s="1144">
        <f t="shared" si="43"/>
        <v>610</v>
      </c>
      <c r="G93" s="2304">
        <v>270</v>
      </c>
      <c r="H93" s="2304">
        <v>220</v>
      </c>
      <c r="I93" s="2304">
        <v>120</v>
      </c>
      <c r="J93" s="1144">
        <f t="shared" si="44"/>
        <v>147</v>
      </c>
      <c r="K93" s="1144">
        <f t="shared" si="47"/>
        <v>81</v>
      </c>
      <c r="L93" s="1144">
        <f t="shared" si="48"/>
        <v>66</v>
      </c>
      <c r="M93" s="1144">
        <f>0</f>
        <v>0</v>
      </c>
      <c r="N93" s="1144">
        <f t="shared" si="45"/>
        <v>463</v>
      </c>
      <c r="O93" s="1144">
        <f t="shared" si="46"/>
        <v>189</v>
      </c>
      <c r="P93" s="1144">
        <f t="shared" si="46"/>
        <v>154</v>
      </c>
      <c r="Q93" s="1144">
        <f t="shared" si="46"/>
        <v>120</v>
      </c>
      <c r="R93" s="1170" t="s">
        <v>1552</v>
      </c>
    </row>
    <row r="94" spans="1:18">
      <c r="A94" s="1132">
        <v>5</v>
      </c>
      <c r="B94" s="1171" t="s">
        <v>1553</v>
      </c>
      <c r="C94" s="1143" t="str">
        <f t="shared" si="39"/>
        <v>Nhóm 1</v>
      </c>
      <c r="D94" s="1171"/>
      <c r="F94" s="1144">
        <f t="shared" si="43"/>
        <v>650</v>
      </c>
      <c r="G94" s="2304">
        <v>270</v>
      </c>
      <c r="H94" s="2312">
        <v>260</v>
      </c>
      <c r="I94" s="2312">
        <v>120</v>
      </c>
      <c r="J94" s="1144">
        <f t="shared" si="44"/>
        <v>0</v>
      </c>
      <c r="K94" s="1144">
        <f t="shared" si="47"/>
        <v>0</v>
      </c>
      <c r="L94" s="1144">
        <f t="shared" si="48"/>
        <v>0</v>
      </c>
      <c r="M94" s="1144">
        <f>0</f>
        <v>0</v>
      </c>
      <c r="N94" s="1144">
        <f t="shared" si="45"/>
        <v>650</v>
      </c>
      <c r="O94" s="1144">
        <f t="shared" si="46"/>
        <v>270</v>
      </c>
      <c r="P94" s="1144">
        <f t="shared" si="46"/>
        <v>260</v>
      </c>
      <c r="Q94" s="1144">
        <f t="shared" si="46"/>
        <v>120</v>
      </c>
      <c r="R94" s="1172"/>
    </row>
    <row r="95" spans="1:18">
      <c r="A95" s="1132">
        <v>6</v>
      </c>
      <c r="B95" s="1173" t="s">
        <v>1554</v>
      </c>
      <c r="C95" s="1143" t="str">
        <f t="shared" si="39"/>
        <v>Nhóm 1</v>
      </c>
      <c r="D95" s="1173"/>
      <c r="E95" s="1168" t="s">
        <v>1555</v>
      </c>
      <c r="F95" s="1144">
        <f t="shared" si="43"/>
        <v>650</v>
      </c>
      <c r="G95" s="2304">
        <v>270</v>
      </c>
      <c r="H95" s="2304">
        <v>220</v>
      </c>
      <c r="I95" s="2304">
        <v>160</v>
      </c>
      <c r="J95" s="1144">
        <f t="shared" si="44"/>
        <v>98</v>
      </c>
      <c r="K95" s="1144">
        <f t="shared" si="47"/>
        <v>54</v>
      </c>
      <c r="L95" s="1144">
        <f t="shared" si="48"/>
        <v>44</v>
      </c>
      <c r="M95" s="1144">
        <f>0</f>
        <v>0</v>
      </c>
      <c r="N95" s="1144">
        <f t="shared" si="45"/>
        <v>552</v>
      </c>
      <c r="O95" s="1144">
        <f t="shared" si="46"/>
        <v>216</v>
      </c>
      <c r="P95" s="1144">
        <f t="shared" si="46"/>
        <v>176</v>
      </c>
      <c r="Q95" s="1144">
        <f t="shared" si="46"/>
        <v>160</v>
      </c>
      <c r="R95" s="1174" t="s">
        <v>1556</v>
      </c>
    </row>
    <row r="96" spans="1:18">
      <c r="A96" s="1132">
        <v>7</v>
      </c>
      <c r="B96" s="1173" t="s">
        <v>1557</v>
      </c>
      <c r="C96" s="1143" t="str">
        <f t="shared" si="39"/>
        <v>Nhóm 1</v>
      </c>
      <c r="D96" s="1173"/>
      <c r="E96" s="1175"/>
      <c r="F96" s="1144">
        <f t="shared" si="43"/>
        <v>650</v>
      </c>
      <c r="G96" s="2304">
        <v>270</v>
      </c>
      <c r="H96" s="2304">
        <v>220</v>
      </c>
      <c r="I96" s="2304">
        <v>160</v>
      </c>
      <c r="J96" s="1144">
        <f t="shared" si="44"/>
        <v>0</v>
      </c>
      <c r="K96" s="1144">
        <f t="shared" si="47"/>
        <v>0</v>
      </c>
      <c r="L96" s="1144">
        <f t="shared" si="48"/>
        <v>0</v>
      </c>
      <c r="M96" s="1144">
        <f>0</f>
        <v>0</v>
      </c>
      <c r="N96" s="1144">
        <f t="shared" si="45"/>
        <v>650</v>
      </c>
      <c r="O96" s="1144">
        <f t="shared" si="46"/>
        <v>270</v>
      </c>
      <c r="P96" s="1144">
        <f t="shared" si="46"/>
        <v>220</v>
      </c>
      <c r="Q96" s="1144">
        <f t="shared" si="46"/>
        <v>160</v>
      </c>
      <c r="R96" s="1174" t="s">
        <v>1558</v>
      </c>
    </row>
    <row r="97" spans="1:18">
      <c r="A97" s="1132">
        <v>8</v>
      </c>
      <c r="B97" s="1173" t="s">
        <v>1559</v>
      </c>
      <c r="C97" s="1143" t="str">
        <f t="shared" si="39"/>
        <v>Nhóm 1</v>
      </c>
      <c r="D97" s="1173"/>
      <c r="E97" s="1175" t="s">
        <v>1499</v>
      </c>
      <c r="F97" s="1144">
        <f t="shared" si="43"/>
        <v>650</v>
      </c>
      <c r="G97" s="2304">
        <v>270</v>
      </c>
      <c r="H97" s="2304">
        <v>220</v>
      </c>
      <c r="I97" s="2304">
        <v>160</v>
      </c>
      <c r="J97" s="1144">
        <f t="shared" si="44"/>
        <v>73.5</v>
      </c>
      <c r="K97" s="1144">
        <f t="shared" si="47"/>
        <v>40.5</v>
      </c>
      <c r="L97" s="1144">
        <f t="shared" si="48"/>
        <v>33</v>
      </c>
      <c r="M97" s="1144">
        <f>0</f>
        <v>0</v>
      </c>
      <c r="N97" s="1144">
        <f t="shared" si="45"/>
        <v>576.5</v>
      </c>
      <c r="O97" s="1144">
        <f t="shared" si="46"/>
        <v>229.5</v>
      </c>
      <c r="P97" s="1144">
        <f t="shared" si="46"/>
        <v>187</v>
      </c>
      <c r="Q97" s="1144">
        <f t="shared" si="46"/>
        <v>160</v>
      </c>
      <c r="R97" s="1174" t="s">
        <v>1500</v>
      </c>
    </row>
    <row r="98" spans="1:18" ht="42">
      <c r="A98" s="1132">
        <v>9</v>
      </c>
      <c r="B98" s="1173" t="s">
        <v>1560</v>
      </c>
      <c r="C98" s="1143" t="str">
        <f t="shared" si="39"/>
        <v>Nhóm 1</v>
      </c>
      <c r="D98" s="1173"/>
      <c r="E98" s="1175"/>
      <c r="F98" s="1144">
        <f t="shared" si="43"/>
        <v>650</v>
      </c>
      <c r="G98" s="2304">
        <v>270</v>
      </c>
      <c r="H98" s="2304">
        <v>175</v>
      </c>
      <c r="I98" s="2304">
        <v>205</v>
      </c>
      <c r="J98" s="1144">
        <f t="shared" si="44"/>
        <v>0</v>
      </c>
      <c r="K98" s="1144">
        <f t="shared" si="47"/>
        <v>0</v>
      </c>
      <c r="L98" s="1144">
        <f t="shared" si="48"/>
        <v>0</v>
      </c>
      <c r="M98" s="1144">
        <f>0</f>
        <v>0</v>
      </c>
      <c r="N98" s="1144">
        <f t="shared" si="45"/>
        <v>650</v>
      </c>
      <c r="O98" s="1144">
        <f t="shared" si="46"/>
        <v>270</v>
      </c>
      <c r="P98" s="1144">
        <f t="shared" si="46"/>
        <v>175</v>
      </c>
      <c r="Q98" s="1144">
        <f t="shared" si="46"/>
        <v>205</v>
      </c>
      <c r="R98" s="1174" t="s">
        <v>1561</v>
      </c>
    </row>
    <row r="99" spans="1:18">
      <c r="A99" s="1132">
        <v>10</v>
      </c>
      <c r="B99" s="1173" t="s">
        <v>1562</v>
      </c>
      <c r="C99" s="1143" t="str">
        <f t="shared" si="39"/>
        <v>Nhóm 1</v>
      </c>
      <c r="D99" s="1173"/>
      <c r="E99" s="1175"/>
      <c r="F99" s="1144">
        <f t="shared" si="43"/>
        <v>650</v>
      </c>
      <c r="G99" s="2304">
        <v>270</v>
      </c>
      <c r="H99" s="2313">
        <v>220</v>
      </c>
      <c r="I99" s="2313">
        <v>160</v>
      </c>
      <c r="J99" s="1144">
        <f t="shared" si="44"/>
        <v>0</v>
      </c>
      <c r="K99" s="1144">
        <f t="shared" si="47"/>
        <v>0</v>
      </c>
      <c r="L99" s="1144">
        <f t="shared" si="48"/>
        <v>0</v>
      </c>
      <c r="M99" s="1144">
        <f>0</f>
        <v>0</v>
      </c>
      <c r="N99" s="1144">
        <f t="shared" si="45"/>
        <v>650</v>
      </c>
      <c r="O99" s="1144">
        <f t="shared" si="46"/>
        <v>270</v>
      </c>
      <c r="P99" s="1144">
        <f t="shared" si="46"/>
        <v>220</v>
      </c>
      <c r="Q99" s="1144">
        <f t="shared" si="46"/>
        <v>160</v>
      </c>
      <c r="R99" s="1174" t="s">
        <v>1563</v>
      </c>
    </row>
    <row r="100" spans="1:18">
      <c r="A100" s="1132">
        <v>11</v>
      </c>
      <c r="B100" s="1176" t="s">
        <v>1564</v>
      </c>
      <c r="C100" s="1143" t="str">
        <f t="shared" si="39"/>
        <v>Nhóm 1</v>
      </c>
      <c r="D100" s="1176"/>
      <c r="E100" s="1175"/>
      <c r="F100" s="1144">
        <f t="shared" si="43"/>
        <v>650</v>
      </c>
      <c r="G100" s="2304">
        <v>270</v>
      </c>
      <c r="H100" s="2304">
        <v>175</v>
      </c>
      <c r="I100" s="2304">
        <v>205</v>
      </c>
      <c r="J100" s="1144">
        <f t="shared" si="44"/>
        <v>0</v>
      </c>
      <c r="K100" s="1144">
        <f t="shared" si="47"/>
        <v>0</v>
      </c>
      <c r="L100" s="1144">
        <f t="shared" si="48"/>
        <v>0</v>
      </c>
      <c r="M100" s="1144">
        <f>0</f>
        <v>0</v>
      </c>
      <c r="N100" s="1144">
        <f t="shared" si="45"/>
        <v>650</v>
      </c>
      <c r="O100" s="1144">
        <f t="shared" si="46"/>
        <v>270</v>
      </c>
      <c r="P100" s="1144">
        <f t="shared" si="46"/>
        <v>175</v>
      </c>
      <c r="Q100" s="1144">
        <f t="shared" si="46"/>
        <v>205</v>
      </c>
      <c r="R100" s="1174" t="s">
        <v>1285</v>
      </c>
    </row>
    <row r="101" spans="1:18">
      <c r="A101" s="1132">
        <v>12</v>
      </c>
      <c r="B101" s="1176" t="s">
        <v>1565</v>
      </c>
      <c r="C101" s="1143" t="str">
        <f t="shared" si="39"/>
        <v>Nhóm 3</v>
      </c>
      <c r="D101" s="1176"/>
      <c r="E101" s="1175"/>
      <c r="F101" s="1144">
        <f t="shared" si="43"/>
        <v>650</v>
      </c>
      <c r="G101" s="2304">
        <v>200</v>
      </c>
      <c r="H101" s="2304">
        <v>350</v>
      </c>
      <c r="I101" s="2304">
        <v>100</v>
      </c>
      <c r="J101" s="1144">
        <f t="shared" si="44"/>
        <v>0</v>
      </c>
      <c r="K101" s="1144">
        <f t="shared" si="47"/>
        <v>0</v>
      </c>
      <c r="L101" s="1144">
        <f t="shared" si="48"/>
        <v>0</v>
      </c>
      <c r="M101" s="1144">
        <f>0</f>
        <v>0</v>
      </c>
      <c r="N101" s="1144">
        <f t="shared" si="45"/>
        <v>650</v>
      </c>
      <c r="O101" s="1144">
        <f t="shared" si="46"/>
        <v>200</v>
      </c>
      <c r="P101" s="1144">
        <f t="shared" si="46"/>
        <v>350</v>
      </c>
      <c r="Q101" s="1144">
        <f t="shared" si="46"/>
        <v>100</v>
      </c>
      <c r="R101" s="1174" t="s">
        <v>1285</v>
      </c>
    </row>
    <row r="102" spans="1:18" ht="55.8">
      <c r="A102" s="1132">
        <v>13</v>
      </c>
      <c r="B102" s="1173" t="s">
        <v>1566</v>
      </c>
      <c r="C102" s="1143" t="str">
        <f t="shared" si="39"/>
        <v>Nhóm 1</v>
      </c>
      <c r="D102" s="1173"/>
      <c r="E102" s="1175" t="s">
        <v>1484</v>
      </c>
      <c r="F102" s="1144">
        <f t="shared" si="43"/>
        <v>650</v>
      </c>
      <c r="G102" s="2304">
        <v>270</v>
      </c>
      <c r="H102" s="2304">
        <v>175</v>
      </c>
      <c r="I102" s="2304">
        <v>205</v>
      </c>
      <c r="J102" s="1144">
        <f t="shared" si="44"/>
        <v>152.5</v>
      </c>
      <c r="K102" s="1350">
        <f>G102*0.5</f>
        <v>135</v>
      </c>
      <c r="L102" s="1144">
        <f t="shared" si="48"/>
        <v>17.5</v>
      </c>
      <c r="M102" s="1144">
        <f>0</f>
        <v>0</v>
      </c>
      <c r="N102" s="1144">
        <f t="shared" si="45"/>
        <v>497.5</v>
      </c>
      <c r="O102" s="1144">
        <f t="shared" si="46"/>
        <v>135</v>
      </c>
      <c r="P102" s="1144">
        <f t="shared" si="46"/>
        <v>157.5</v>
      </c>
      <c r="Q102" s="1144">
        <f t="shared" si="46"/>
        <v>205</v>
      </c>
      <c r="R102" s="1174" t="s">
        <v>1755</v>
      </c>
    </row>
    <row r="103" spans="1:18" ht="42">
      <c r="A103" s="1132">
        <v>14</v>
      </c>
      <c r="B103" s="1173" t="s">
        <v>1567</v>
      </c>
      <c r="C103" s="1167"/>
      <c r="D103" s="1173"/>
      <c r="E103" s="1175" t="s">
        <v>1487</v>
      </c>
      <c r="F103" s="1144">
        <f t="shared" si="43"/>
        <v>0</v>
      </c>
      <c r="G103" s="2304">
        <v>0</v>
      </c>
      <c r="H103" s="2304">
        <v>0</v>
      </c>
      <c r="I103" s="2304">
        <v>0</v>
      </c>
      <c r="J103" s="1144">
        <f t="shared" si="44"/>
        <v>0</v>
      </c>
      <c r="K103" s="1144">
        <f t="shared" ref="K103:K104" si="49">IF(E103="HT",G103*0.85,IF(E103="PHT",G103*0.8,IF(E103="TK",G103*0.25,IF(E103="PK",G103*0.2,IF(OR(E103="CTCĐT",E103="BTĐT"),G103*0.2,IF(OR(E103="TLĐTTT",E103="CTCĐK"),G103*0.1,IF(OR(E103="TLĐT",E103="CVHT"),G103*0.15,IF(E103="NCS",G103*0.7,IF(E103="NN",G103*1,0)))))))))</f>
        <v>0</v>
      </c>
      <c r="L103" s="1144">
        <f t="shared" ref="L103:L104" si="50">IF(E103="HT",H103*0.85,IF(E103="PHT",H103*0.8,IF(E103="TK",H103*0.25,IF(E103="PK",H103*0.2,IF(OR(E103="CTCĐT",E103="BTĐT"),H103*0.2,IF(OR(E103="TLĐTTT",E103="CTCĐK"),H103*0.1,IF(OR(E103="TLĐT",E103="CVHT"),H103*0.15,IF(E103="NCS",H103*0.7,IF(E103="NN",H103*1,0)))))))))</f>
        <v>0</v>
      </c>
      <c r="M103" s="1144">
        <f t="shared" ref="M103:M104" si="51">IF(E103="HT",I103*0.85,IF(E103="PHT",I103*0.8,IF(E103="TK",I103*0.25,IF(E103="PK",I103*0.2,IF(OR(E103="CTCĐT",E103="BTĐT"),I103*0.2,IF(OR(E103="TLĐTTT",E103="CTCĐK"),I103*0.1,IF(OR(E103="TLĐT",E103="CVHT"),I103*0.15,IF(E103="NCS",I103*0.7,IF(E103="NN",I103*1,0)))))))))</f>
        <v>0</v>
      </c>
      <c r="N103" s="1144">
        <f t="shared" si="45"/>
        <v>0</v>
      </c>
      <c r="O103" s="1144">
        <f t="shared" si="46"/>
        <v>0</v>
      </c>
      <c r="P103" s="1144">
        <f t="shared" si="46"/>
        <v>0</v>
      </c>
      <c r="Q103" s="1144">
        <f t="shared" si="46"/>
        <v>0</v>
      </c>
      <c r="R103" s="1174" t="s">
        <v>1568</v>
      </c>
    </row>
    <row r="104" spans="1:18" ht="42">
      <c r="A104" s="1132">
        <v>15</v>
      </c>
      <c r="B104" s="1173" t="s">
        <v>1569</v>
      </c>
      <c r="C104" s="1167"/>
      <c r="D104" s="1173"/>
      <c r="E104" s="1175" t="s">
        <v>1487</v>
      </c>
      <c r="F104" s="1144">
        <f t="shared" si="43"/>
        <v>0</v>
      </c>
      <c r="G104" s="2304">
        <v>0</v>
      </c>
      <c r="H104" s="2304">
        <v>0</v>
      </c>
      <c r="I104" s="2304">
        <v>0</v>
      </c>
      <c r="J104" s="1144">
        <f t="shared" si="44"/>
        <v>0</v>
      </c>
      <c r="K104" s="1144">
        <f t="shared" si="49"/>
        <v>0</v>
      </c>
      <c r="L104" s="1144">
        <f t="shared" si="50"/>
        <v>0</v>
      </c>
      <c r="M104" s="1144">
        <f t="shared" si="51"/>
        <v>0</v>
      </c>
      <c r="N104" s="1144">
        <f t="shared" si="45"/>
        <v>0</v>
      </c>
      <c r="O104" s="1144">
        <f t="shared" si="46"/>
        <v>0</v>
      </c>
      <c r="P104" s="1144">
        <f t="shared" si="46"/>
        <v>0</v>
      </c>
      <c r="Q104" s="1144">
        <f t="shared" si="46"/>
        <v>0</v>
      </c>
      <c r="R104" s="1174" t="s">
        <v>1568</v>
      </c>
    </row>
    <row r="105" spans="1:18" s="1180" customFormat="1" ht="15" thickBot="1">
      <c r="A105" s="1177"/>
      <c r="B105" s="1338" t="s">
        <v>1525</v>
      </c>
      <c r="C105" s="1338"/>
      <c r="D105" s="1338"/>
      <c r="E105" s="1339"/>
      <c r="F105" s="1178">
        <f>SUM(F89:F104)</f>
        <v>9060</v>
      </c>
      <c r="G105" s="1178">
        <f t="shared" ref="G105:Q105" si="52">SUM(G89:G104)</f>
        <v>3710</v>
      </c>
      <c r="H105" s="1178">
        <f t="shared" si="52"/>
        <v>3090</v>
      </c>
      <c r="I105" s="1178">
        <f t="shared" si="52"/>
        <v>2260</v>
      </c>
      <c r="J105" s="1178">
        <f t="shared" si="52"/>
        <v>840.5</v>
      </c>
      <c r="K105" s="1178">
        <f t="shared" si="52"/>
        <v>715.5</v>
      </c>
      <c r="L105" s="1178">
        <f t="shared" si="52"/>
        <v>458</v>
      </c>
      <c r="M105" s="1178">
        <f t="shared" si="52"/>
        <v>84</v>
      </c>
      <c r="N105" s="1178">
        <f t="shared" si="52"/>
        <v>7802.5</v>
      </c>
      <c r="O105" s="1178">
        <f t="shared" si="52"/>
        <v>2994.5</v>
      </c>
      <c r="P105" s="1178">
        <f t="shared" si="52"/>
        <v>2632</v>
      </c>
      <c r="Q105" s="1178">
        <f t="shared" si="52"/>
        <v>2176</v>
      </c>
      <c r="R105" s="1179"/>
    </row>
    <row r="106" spans="1:18" ht="15" thickTop="1">
      <c r="A106" s="1126"/>
      <c r="B106" s="1245"/>
      <c r="C106" s="1245"/>
      <c r="D106" s="1245"/>
      <c r="E106" s="1246"/>
      <c r="F106" s="1246"/>
      <c r="G106" s="1246"/>
      <c r="H106" s="1246"/>
      <c r="I106" s="1246"/>
      <c r="J106" s="1246"/>
      <c r="K106" s="1246"/>
      <c r="L106" s="1246"/>
      <c r="M106" s="1247"/>
      <c r="N106" s="1246"/>
      <c r="O106" s="1246"/>
      <c r="P106" s="1246"/>
      <c r="Q106" s="1246"/>
      <c r="R106" s="1127"/>
    </row>
    <row r="107" spans="1:18" ht="15" thickBot="1">
      <c r="A107" s="1126" t="s">
        <v>1570</v>
      </c>
      <c r="B107" s="1261" t="s">
        <v>1571</v>
      </c>
      <c r="C107" s="1245"/>
      <c r="D107" s="1245"/>
      <c r="E107" s="1246"/>
      <c r="F107" s="1246"/>
      <c r="G107" s="1246"/>
      <c r="H107" s="1246"/>
      <c r="I107" s="1246"/>
      <c r="J107" s="1246"/>
      <c r="K107" s="1246"/>
      <c r="L107" s="1246"/>
      <c r="M107" s="1247"/>
      <c r="N107" s="1246"/>
      <c r="O107" s="1246"/>
      <c r="P107" s="1246"/>
      <c r="Q107" s="1246"/>
      <c r="R107" s="1127"/>
    </row>
    <row r="108" spans="1:18" ht="27" thickTop="1">
      <c r="A108" s="1181"/>
      <c r="B108" s="1182" t="s">
        <v>1572</v>
      </c>
      <c r="C108" s="1183"/>
      <c r="D108" s="1183"/>
      <c r="E108" s="2496" t="s">
        <v>296</v>
      </c>
      <c r="F108" s="2498" t="s">
        <v>335</v>
      </c>
      <c r="G108" s="2498"/>
      <c r="H108" s="2498"/>
      <c r="I108" s="2498"/>
      <c r="J108" s="2498" t="s">
        <v>336</v>
      </c>
      <c r="K108" s="2498"/>
      <c r="L108" s="2498"/>
      <c r="M108" s="2498"/>
      <c r="N108" s="2498" t="s">
        <v>337</v>
      </c>
      <c r="O108" s="2498"/>
      <c r="P108" s="2498"/>
      <c r="Q108" s="2498"/>
      <c r="R108" s="2494" t="s">
        <v>7</v>
      </c>
    </row>
    <row r="109" spans="1:18" ht="39.6">
      <c r="A109" s="1184"/>
      <c r="B109" s="1185" t="s">
        <v>1573</v>
      </c>
      <c r="C109" s="1183"/>
      <c r="D109" s="1156" t="s">
        <v>1516</v>
      </c>
      <c r="E109" s="2497"/>
      <c r="F109" s="1308" t="s">
        <v>338</v>
      </c>
      <c r="G109" s="1308" t="s">
        <v>339</v>
      </c>
      <c r="H109" s="1308" t="s">
        <v>340</v>
      </c>
      <c r="I109" s="1308" t="s">
        <v>341</v>
      </c>
      <c r="J109" s="1308" t="s">
        <v>338</v>
      </c>
      <c r="K109" s="1308" t="s">
        <v>339</v>
      </c>
      <c r="L109" s="1308" t="s">
        <v>340</v>
      </c>
      <c r="M109" s="1308" t="s">
        <v>341</v>
      </c>
      <c r="N109" s="1308" t="s">
        <v>338</v>
      </c>
      <c r="O109" s="1308" t="s">
        <v>339</v>
      </c>
      <c r="P109" s="1308" t="s">
        <v>340</v>
      </c>
      <c r="Q109" s="1308" t="s">
        <v>341</v>
      </c>
      <c r="R109" s="2495"/>
    </row>
    <row r="110" spans="1:18">
      <c r="A110" s="1184"/>
      <c r="B110" s="1185" t="s">
        <v>1574</v>
      </c>
      <c r="C110" s="1183"/>
      <c r="D110" s="1183"/>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6.4">
      <c r="A111" s="1184"/>
      <c r="B111" s="1185" t="s">
        <v>1575</v>
      </c>
      <c r="C111" s="1185"/>
      <c r="D111" s="1185"/>
      <c r="E111" s="1186"/>
      <c r="F111" s="1186"/>
      <c r="G111" s="1186"/>
      <c r="H111" s="1186"/>
      <c r="I111" s="1186"/>
      <c r="J111" s="1186"/>
      <c r="K111" s="1186"/>
      <c r="L111" s="1186"/>
      <c r="M111" s="1186"/>
      <c r="N111" s="1186"/>
      <c r="O111" s="1186"/>
      <c r="P111" s="1186"/>
      <c r="Q111" s="1186"/>
      <c r="R111" s="1187"/>
    </row>
    <row r="112" spans="1:18" ht="26.4">
      <c r="A112" s="1184"/>
      <c r="B112" s="1185" t="s">
        <v>1576</v>
      </c>
      <c r="C112" s="1185"/>
      <c r="D112" s="1185"/>
      <c r="E112" s="1186"/>
      <c r="F112" s="1186"/>
      <c r="G112" s="1186"/>
      <c r="H112" s="1186"/>
      <c r="I112" s="1186"/>
      <c r="J112" s="1186"/>
      <c r="K112" s="1186"/>
      <c r="L112" s="1186"/>
      <c r="M112" s="1186"/>
      <c r="N112" s="1186"/>
      <c r="O112" s="1186"/>
      <c r="P112" s="1186"/>
      <c r="Q112" s="1186"/>
      <c r="R112" s="1187"/>
    </row>
    <row r="113" spans="1:18">
      <c r="A113" s="1184"/>
      <c r="B113" s="1185" t="s">
        <v>1577</v>
      </c>
      <c r="C113" s="1185"/>
      <c r="D113" s="1185"/>
      <c r="E113" s="1186"/>
      <c r="F113" s="1186"/>
      <c r="G113" s="1186"/>
      <c r="H113" s="1186"/>
      <c r="I113" s="1186"/>
      <c r="J113" s="1186"/>
      <c r="K113" s="1186"/>
      <c r="L113" s="1186"/>
      <c r="M113" s="1186"/>
      <c r="N113" s="1186"/>
      <c r="O113" s="1186"/>
      <c r="P113" s="1186"/>
      <c r="Q113" s="1186"/>
      <c r="R113" s="1187"/>
    </row>
    <row r="114" spans="1:18">
      <c r="A114" s="1188"/>
      <c r="B114" s="1189"/>
      <c r="C114" s="1189"/>
      <c r="D114" s="1189"/>
      <c r="E114" s="1190"/>
      <c r="F114" s="1191">
        <v>0</v>
      </c>
      <c r="G114" s="1192"/>
      <c r="H114" s="1192"/>
      <c r="I114" s="1192"/>
      <c r="J114" s="1191">
        <v>0</v>
      </c>
      <c r="K114" s="1191"/>
      <c r="L114" s="1191"/>
      <c r="M114" s="1191"/>
      <c r="N114" s="1191">
        <v>0</v>
      </c>
      <c r="O114" s="1191"/>
      <c r="P114" s="1191"/>
      <c r="Q114" s="1191"/>
      <c r="R114" s="1193"/>
    </row>
    <row r="115" spans="1:18">
      <c r="A115" s="1194"/>
      <c r="B115" s="1195" t="s">
        <v>1578</v>
      </c>
      <c r="C115" s="1143" t="str">
        <f t="shared" ref="C115:C118" si="53">IF(G115=200, "Nhóm 3",IF(G115=350, "Nhóm 2", "Nhóm 1"))</f>
        <v>Nhóm 1</v>
      </c>
      <c r="D115" s="1196">
        <v>5.07</v>
      </c>
      <c r="E115" s="1197" t="s">
        <v>1475</v>
      </c>
      <c r="F115" s="1144">
        <f>G115+H115+I115</f>
        <v>650</v>
      </c>
      <c r="G115" s="1225">
        <v>270</v>
      </c>
      <c r="H115" s="1225">
        <v>220</v>
      </c>
      <c r="I115" s="1225">
        <v>160</v>
      </c>
      <c r="J115" s="1144">
        <f>K115+L115+M115</f>
        <v>147</v>
      </c>
      <c r="K115" s="1144">
        <f>IF(E115="HT",G115*0.75,IF(E115="PHT",G115*0.7,IF(E115="TK",G115*0.3,IF(E115="PK",G115*0.2,IF(OR(E115="CTCĐT",E115="BTĐT"),G115*0.1,IF(OR(E115="TLĐTTT",E115="CTCĐK"),G115*0.1,IF(OR(E115="TLĐT",E115="CVHT"),G115*0.15,IF(E115="NCS",G115*0.7,IF(E115="NN",G115*1,0)))))))))</f>
        <v>81</v>
      </c>
      <c r="L115" s="1144">
        <f>IF(E115="HT",H115*0.75,IF(E115="PHT",H115*0.7,IF(E115="TK",H115*0.3,IF(E115="PK",H115*0.2,IF(OR(E115="CTCĐT",E115="BTĐT"),H115*0.1,IF(OR(E115="TLĐTTT",E115="CTCĐK"),H115*0.1,IF(OR(E115="TLĐT",E115="CVHT"),H115*0.15,IF(E115="NCS",H115*0.7,IF(E115="NN",H115*1,0)))))))))</f>
        <v>66</v>
      </c>
      <c r="M115" s="1144">
        <f>0</f>
        <v>0</v>
      </c>
      <c r="N115" s="1144">
        <f>O115+P115+Q115</f>
        <v>503</v>
      </c>
      <c r="O115" s="1144">
        <f>G115-K115</f>
        <v>189</v>
      </c>
      <c r="P115" s="1144">
        <f>H115-L115</f>
        <v>154</v>
      </c>
      <c r="Q115" s="1144">
        <f>I115-M115</f>
        <v>160</v>
      </c>
      <c r="R115" s="1198" t="s">
        <v>1579</v>
      </c>
    </row>
    <row r="116" spans="1:18">
      <c r="A116" s="1194"/>
      <c r="B116" s="1195" t="s">
        <v>1580</v>
      </c>
      <c r="C116" s="1143" t="str">
        <f t="shared" si="53"/>
        <v>Nhóm 1</v>
      </c>
      <c r="D116" s="1196">
        <v>3.33</v>
      </c>
      <c r="E116" s="1197" t="s">
        <v>1499</v>
      </c>
      <c r="F116" s="1144">
        <f t="shared" ref="F116:F118" si="54">G116+H116+I116</f>
        <v>650</v>
      </c>
      <c r="G116" s="1225">
        <v>270</v>
      </c>
      <c r="H116" s="1225">
        <v>175</v>
      </c>
      <c r="I116" s="1225">
        <v>205</v>
      </c>
      <c r="J116" s="1144">
        <f t="shared" ref="J116:J118" si="55">K116+L116+M116</f>
        <v>66.75</v>
      </c>
      <c r="K116" s="1144">
        <f t="shared" ref="K116:K118" si="56">IF(E116="HT",G116*0.75,IF(E116="PHT",G116*0.7,IF(E116="TK",G116*0.3,IF(E116="PK",G116*0.2,IF(OR(E116="CTCĐT",E116="BTĐT"),G116*0.1,IF(OR(E116="TLĐTTT",E116="CTCĐK"),G116*0.1,IF(OR(E116="TLĐT",E116="CVHT"),G116*0.15,IF(E116="NCS",G116*0.7,IF(E116="NN",G116*1,0)))))))))</f>
        <v>40.5</v>
      </c>
      <c r="L116" s="1144">
        <f t="shared" ref="L116:L118" si="57">IF(E116="HT",H116*0.75,IF(E116="PHT",H116*0.7,IF(E116="TK",H116*0.3,IF(E116="PK",H116*0.2,IF(OR(E116="CTCĐT",E116="BTĐT"),H116*0.1,IF(OR(E116="TLĐTTT",E116="CTCĐK"),H116*0.1,IF(OR(E116="TLĐT",E116="CVHT"),H116*0.15,IF(E116="NCS",H116*0.7,IF(E116="NN",H116*1,0)))))))))</f>
        <v>26.25</v>
      </c>
      <c r="M116" s="1144">
        <f>0</f>
        <v>0</v>
      </c>
      <c r="N116" s="1144">
        <f t="shared" ref="N116:N118" si="58">O116+P116+Q116</f>
        <v>583.25</v>
      </c>
      <c r="O116" s="1144">
        <f t="shared" ref="O116:Q118" si="59">G116-K116</f>
        <v>229.5</v>
      </c>
      <c r="P116" s="1144">
        <f t="shared" si="59"/>
        <v>148.75</v>
      </c>
      <c r="Q116" s="1144">
        <f t="shared" si="59"/>
        <v>205</v>
      </c>
      <c r="R116" s="1198" t="s">
        <v>1500</v>
      </c>
    </row>
    <row r="117" spans="1:18">
      <c r="A117" s="1194"/>
      <c r="B117" s="1195" t="s">
        <v>1581</v>
      </c>
      <c r="C117" s="1143" t="str">
        <f t="shared" si="53"/>
        <v>Nhóm 1</v>
      </c>
      <c r="D117" s="1196">
        <v>6.43</v>
      </c>
      <c r="E117" s="1197"/>
      <c r="F117" s="1144">
        <f t="shared" si="54"/>
        <v>650</v>
      </c>
      <c r="G117" s="1225">
        <v>270</v>
      </c>
      <c r="H117" s="1225">
        <v>260</v>
      </c>
      <c r="I117" s="1225">
        <v>120</v>
      </c>
      <c r="J117" s="1144">
        <f t="shared" si="55"/>
        <v>0</v>
      </c>
      <c r="K117" s="1144">
        <f t="shared" si="56"/>
        <v>0</v>
      </c>
      <c r="L117" s="1144">
        <f t="shared" si="57"/>
        <v>0</v>
      </c>
      <c r="M117" s="1144">
        <f>0</f>
        <v>0</v>
      </c>
      <c r="N117" s="1144">
        <f t="shared" si="58"/>
        <v>650</v>
      </c>
      <c r="O117" s="1144">
        <f t="shared" si="59"/>
        <v>270</v>
      </c>
      <c r="P117" s="1144">
        <f t="shared" si="59"/>
        <v>260</v>
      </c>
      <c r="Q117" s="1144">
        <f t="shared" si="59"/>
        <v>120</v>
      </c>
      <c r="R117" s="1198"/>
    </row>
    <row r="118" spans="1:18">
      <c r="A118" s="1194"/>
      <c r="B118" s="1195" t="s">
        <v>1582</v>
      </c>
      <c r="C118" s="1143" t="str">
        <f t="shared" si="53"/>
        <v>Nhóm 1</v>
      </c>
      <c r="D118" s="1196">
        <v>4.6500000000000004</v>
      </c>
      <c r="E118" s="1197" t="s">
        <v>1583</v>
      </c>
      <c r="F118" s="1144">
        <f t="shared" si="54"/>
        <v>650</v>
      </c>
      <c r="G118" s="1225">
        <v>270</v>
      </c>
      <c r="H118" s="1225">
        <v>200</v>
      </c>
      <c r="I118" s="1225">
        <v>180</v>
      </c>
      <c r="J118" s="1144">
        <f t="shared" si="55"/>
        <v>0</v>
      </c>
      <c r="K118" s="1144">
        <f t="shared" si="56"/>
        <v>0</v>
      </c>
      <c r="L118" s="1144">
        <f t="shared" si="57"/>
        <v>0</v>
      </c>
      <c r="M118" s="1144">
        <f>0</f>
        <v>0</v>
      </c>
      <c r="N118" s="1144">
        <f t="shared" si="58"/>
        <v>650</v>
      </c>
      <c r="O118" s="1144">
        <f t="shared" si="59"/>
        <v>270</v>
      </c>
      <c r="P118" s="1144">
        <f t="shared" si="59"/>
        <v>200</v>
      </c>
      <c r="Q118" s="1144">
        <f t="shared" si="59"/>
        <v>180</v>
      </c>
      <c r="R118" s="1198"/>
    </row>
    <row r="119" spans="1:18" ht="15" thickBot="1">
      <c r="A119" s="2508" t="s">
        <v>349</v>
      </c>
      <c r="B119" s="2509"/>
      <c r="C119" s="1311"/>
      <c r="D119" s="1311"/>
      <c r="E119" s="1199"/>
      <c r="F119" s="1200">
        <f>SUM(F115:F118)</f>
        <v>2600</v>
      </c>
      <c r="G119" s="1200">
        <f t="shared" ref="G119:Q119" si="60">SUM(G115:G118)</f>
        <v>1080</v>
      </c>
      <c r="H119" s="1200">
        <f t="shared" si="60"/>
        <v>855</v>
      </c>
      <c r="I119" s="1200">
        <f t="shared" si="60"/>
        <v>665</v>
      </c>
      <c r="J119" s="1200">
        <f t="shared" si="60"/>
        <v>213.75</v>
      </c>
      <c r="K119" s="1200">
        <f t="shared" si="60"/>
        <v>121.5</v>
      </c>
      <c r="L119" s="1200">
        <f t="shared" si="60"/>
        <v>92.25</v>
      </c>
      <c r="M119" s="1200">
        <f t="shared" si="60"/>
        <v>0</v>
      </c>
      <c r="N119" s="1200">
        <f t="shared" si="60"/>
        <v>2386.25</v>
      </c>
      <c r="O119" s="1200">
        <f t="shared" si="60"/>
        <v>958.5</v>
      </c>
      <c r="P119" s="1200">
        <f t="shared" si="60"/>
        <v>762.75</v>
      </c>
      <c r="Q119" s="1200">
        <f t="shared" si="60"/>
        <v>665</v>
      </c>
      <c r="R119" s="1201"/>
    </row>
    <row r="120" spans="1:18" ht="15" thickTop="1">
      <c r="A120" s="1126"/>
      <c r="B120" s="1245"/>
      <c r="C120" s="1245"/>
      <c r="D120" s="1245"/>
      <c r="E120" s="1246"/>
      <c r="F120" s="1246"/>
      <c r="G120" s="1246"/>
      <c r="H120" s="1246"/>
      <c r="I120" s="1246"/>
      <c r="J120" s="1246"/>
      <c r="K120" s="1246"/>
      <c r="L120" s="1246"/>
      <c r="M120" s="1247"/>
      <c r="N120" s="1246"/>
      <c r="O120" s="1246"/>
      <c r="P120" s="1246"/>
      <c r="Q120" s="1246"/>
      <c r="R120" s="1127"/>
    </row>
    <row r="121" spans="1:18" ht="15" thickBot="1">
      <c r="A121" s="1136">
        <v>6</v>
      </c>
      <c r="B121" s="1202" t="s">
        <v>1584</v>
      </c>
      <c r="C121" s="1203"/>
      <c r="D121" s="1203"/>
      <c r="E121" s="1204"/>
      <c r="F121" s="744"/>
      <c r="G121" s="1138">
        <f>SUM(H121:J121)</f>
        <v>0</v>
      </c>
      <c r="H121" s="1138"/>
      <c r="I121" s="1138"/>
      <c r="J121" s="1138"/>
      <c r="K121" s="1138">
        <f>SUM(L121:N121)</f>
        <v>0</v>
      </c>
      <c r="L121" s="1138"/>
      <c r="M121" s="1138"/>
      <c r="N121" s="1138"/>
      <c r="O121" s="1138">
        <f>SUM(P121:R121)</f>
        <v>0</v>
      </c>
      <c r="P121" s="1138"/>
      <c r="Q121" s="1138"/>
      <c r="R121" s="1205"/>
    </row>
    <row r="122" spans="1:18" ht="16.05" customHeight="1" thickTop="1">
      <c r="A122" s="1128"/>
      <c r="B122" s="1206" t="s">
        <v>1585</v>
      </c>
      <c r="C122" s="1207"/>
      <c r="D122" s="1207"/>
      <c r="E122" s="2392" t="s">
        <v>296</v>
      </c>
      <c r="F122" s="2503" t="s">
        <v>335</v>
      </c>
      <c r="G122" s="2504"/>
      <c r="H122" s="2504"/>
      <c r="I122" s="2505"/>
      <c r="J122" s="2503" t="s">
        <v>336</v>
      </c>
      <c r="K122" s="2504"/>
      <c r="L122" s="2504"/>
      <c r="M122" s="2505"/>
      <c r="N122" s="2503" t="s">
        <v>337</v>
      </c>
      <c r="O122" s="2504"/>
      <c r="P122" s="2504"/>
      <c r="Q122" s="2505"/>
      <c r="R122" s="2389" t="s">
        <v>7</v>
      </c>
    </row>
    <row r="123" spans="1:18" ht="39.6">
      <c r="A123" s="1132"/>
      <c r="B123" s="1208" t="s">
        <v>1586</v>
      </c>
      <c r="C123" s="1163"/>
      <c r="D123" s="1156" t="s">
        <v>1516</v>
      </c>
      <c r="E123" s="2502"/>
      <c r="F123" s="1209" t="s">
        <v>338</v>
      </c>
      <c r="G123" s="1209" t="s">
        <v>339</v>
      </c>
      <c r="H123" s="1209" t="s">
        <v>340</v>
      </c>
      <c r="I123" s="1209" t="s">
        <v>341</v>
      </c>
      <c r="J123" s="1209" t="s">
        <v>338</v>
      </c>
      <c r="K123" s="1209" t="s">
        <v>339</v>
      </c>
      <c r="L123" s="1209" t="s">
        <v>340</v>
      </c>
      <c r="M123" s="1209" t="s">
        <v>341</v>
      </c>
      <c r="N123" s="1209" t="s">
        <v>338</v>
      </c>
      <c r="O123" s="1209" t="s">
        <v>339</v>
      </c>
      <c r="P123" s="1209" t="s">
        <v>340</v>
      </c>
      <c r="Q123" s="1209" t="s">
        <v>341</v>
      </c>
      <c r="R123" s="2499"/>
    </row>
    <row r="124" spans="1:18">
      <c r="A124" s="1132"/>
      <c r="B124" s="1208" t="s">
        <v>1587</v>
      </c>
      <c r="C124" s="1207"/>
      <c r="D124" s="1207"/>
      <c r="E124" s="1210" t="s">
        <v>233</v>
      </c>
      <c r="F124" s="1210" t="s">
        <v>234</v>
      </c>
      <c r="G124" s="1210" t="s">
        <v>235</v>
      </c>
      <c r="H124" s="1210" t="s">
        <v>236</v>
      </c>
      <c r="I124" s="1210" t="s">
        <v>237</v>
      </c>
      <c r="J124" s="1210" t="s">
        <v>300</v>
      </c>
      <c r="K124" s="1210" t="s">
        <v>342</v>
      </c>
      <c r="L124" s="1210" t="s">
        <v>238</v>
      </c>
      <c r="M124" s="1211" t="s">
        <v>239</v>
      </c>
      <c r="N124" s="1210" t="s">
        <v>240</v>
      </c>
      <c r="O124" s="1210" t="s">
        <v>241</v>
      </c>
      <c r="P124" s="1210" t="s">
        <v>242</v>
      </c>
      <c r="Q124" s="1210" t="s">
        <v>243</v>
      </c>
      <c r="R124" s="1212" t="s">
        <v>244</v>
      </c>
    </row>
    <row r="125" spans="1:18" ht="26.4">
      <c r="A125" s="1132"/>
      <c r="B125" s="1208" t="s">
        <v>1471</v>
      </c>
      <c r="C125" s="1213"/>
      <c r="D125" s="1213"/>
      <c r="E125" s="1214"/>
      <c r="F125" s="1134"/>
      <c r="G125" s="1134"/>
      <c r="H125" s="1134"/>
      <c r="I125" s="1134"/>
      <c r="J125" s="1134"/>
      <c r="K125" s="1134"/>
      <c r="L125" s="1134"/>
      <c r="M125" s="1134"/>
      <c r="N125" s="1134"/>
      <c r="O125" s="1134"/>
      <c r="P125" s="1134"/>
      <c r="Q125" s="1134"/>
      <c r="R125" s="1215"/>
    </row>
    <row r="126" spans="1:18" ht="26.4">
      <c r="A126" s="1132"/>
      <c r="B126" s="1208" t="s">
        <v>1588</v>
      </c>
      <c r="C126" s="1213"/>
      <c r="D126" s="1213"/>
      <c r="E126" s="1214"/>
      <c r="F126" s="1134"/>
      <c r="G126" s="1216"/>
      <c r="H126" s="1216"/>
      <c r="I126" s="1216"/>
      <c r="J126" s="1134"/>
      <c r="K126" s="1134"/>
      <c r="L126" s="1134"/>
      <c r="M126" s="1134"/>
      <c r="N126" s="1134"/>
      <c r="O126" s="1134"/>
      <c r="P126" s="1134"/>
      <c r="Q126" s="1134"/>
      <c r="R126" s="1215"/>
    </row>
    <row r="127" spans="1:18">
      <c r="A127" s="1141">
        <v>1</v>
      </c>
      <c r="B127" s="1217" t="s">
        <v>1589</v>
      </c>
      <c r="C127" s="1143" t="str">
        <f t="shared" ref="C127:C144" si="61">IF(G127=200, "Nhóm 3",IF(G127=350, "Nhóm 2", "Nhóm 1"))</f>
        <v>Nhóm 3</v>
      </c>
      <c r="D127" s="1217">
        <v>5.42</v>
      </c>
      <c r="E127" s="1143"/>
      <c r="F127" s="1144">
        <f>G127+H127+I127</f>
        <v>650</v>
      </c>
      <c r="G127" s="2303">
        <v>200</v>
      </c>
      <c r="H127" s="2303">
        <v>295</v>
      </c>
      <c r="I127" s="2303">
        <v>155</v>
      </c>
      <c r="J127" s="1144">
        <f>K127+L127+M127</f>
        <v>0</v>
      </c>
      <c r="K127" s="1144">
        <f>IF(E127="HT",G127*0.75,IF(E127="PHT",G127*0.7,IF(E127="TK",G127*0.3,IF(E127="PK",G127*0.2,IF(OR(E127="CTCĐT",E127="BTĐT"),G127*0.1,IF(OR(E127="TLĐTTT",E127="CTCĐK"),G127*0.1,IF(OR(E127="TLĐT",E127="CVHT"),G127*0.15,IF(E127="NCS",G127*0.7,IF(E127="NN",G127*1,0)))))))))</f>
        <v>0</v>
      </c>
      <c r="L127" s="1144">
        <f>IF(E127="HT",H127*0.75,IF(E127="PHT",H127*0.7,IF(E127="TK",H127*0.3,IF(E127="PK",H127*0.2,IF(OR(E127="CTCĐT",E127="BTĐT"),H127*0.1,IF(OR(E127="TLĐTTT",E127="CTCĐK"),H127*0.1,IF(OR(E127="TLĐT",E127="CVHT"),H127*0.15,IF(E127="NCS",H127*0.7,IF(E127="NN",H127*1,0)))))))))</f>
        <v>0</v>
      </c>
      <c r="M127" s="1144">
        <f>0</f>
        <v>0</v>
      </c>
      <c r="N127" s="1144">
        <f>O127+P127+Q127</f>
        <v>650</v>
      </c>
      <c r="O127" s="1144">
        <f>G127-K127</f>
        <v>200</v>
      </c>
      <c r="P127" s="1144">
        <f>H127-L127</f>
        <v>295</v>
      </c>
      <c r="Q127" s="1144">
        <f>I127-M127</f>
        <v>155</v>
      </c>
      <c r="R127" s="1218" t="s">
        <v>1558</v>
      </c>
    </row>
    <row r="128" spans="1:18" ht="26.4">
      <c r="A128" s="1141">
        <v>2</v>
      </c>
      <c r="B128" s="1217" t="s">
        <v>1590</v>
      </c>
      <c r="C128" s="1143" t="str">
        <f t="shared" si="61"/>
        <v>Nhóm 1</v>
      </c>
      <c r="D128" s="1217">
        <v>4.4000000000000004</v>
      </c>
      <c r="E128" s="1143" t="s">
        <v>1555</v>
      </c>
      <c r="F128" s="1144">
        <f t="shared" ref="F128:F144" si="62">G128+H128+I128</f>
        <v>650</v>
      </c>
      <c r="G128" s="2303">
        <v>270</v>
      </c>
      <c r="H128" s="2303">
        <v>220</v>
      </c>
      <c r="I128" s="2303">
        <v>160</v>
      </c>
      <c r="J128" s="1144">
        <f t="shared" ref="J128:J144" si="63">K128+L128+M128</f>
        <v>98</v>
      </c>
      <c r="K128" s="1144">
        <f t="shared" ref="K128:K144" si="64">IF(E128="HT",G128*0.75,IF(E128="PHT",G128*0.7,IF(E128="TK",G128*0.3,IF(E128="PK",G128*0.2,IF(OR(E128="CTCĐT",E128="BTĐT"),G128*0.1,IF(OR(E128="TLĐTTT",E128="CTCĐK"),G128*0.1,IF(OR(E128="TLĐT",E128="CVHT"),G128*0.15,IF(E128="NCS",G128*0.7,IF(E128="NN",G128*1,0)))))))))</f>
        <v>54</v>
      </c>
      <c r="L128" s="1144">
        <f t="shared" ref="L128:L144" si="65">IF(E128="HT",H128*0.75,IF(E128="PHT",H128*0.7,IF(E128="TK",H128*0.3,IF(E128="PK",H128*0.2,IF(OR(E128="CTCĐT",E128="BTĐT"),H128*0.1,IF(OR(E128="TLĐTTT",E128="CTCĐK"),H128*0.1,IF(OR(E128="TLĐT",E128="CVHT"),H128*0.15,IF(E128="NCS",H128*0.7,IF(E128="NN",H128*1,0)))))))))</f>
        <v>44</v>
      </c>
      <c r="M128" s="1144">
        <f>0</f>
        <v>0</v>
      </c>
      <c r="N128" s="1144">
        <f t="shared" ref="N128:N144" si="66">O128+P128+Q128</f>
        <v>552</v>
      </c>
      <c r="O128" s="1144">
        <f t="shared" ref="O128:Q144" si="67">G128-K128</f>
        <v>216</v>
      </c>
      <c r="P128" s="1144">
        <f t="shared" si="67"/>
        <v>176</v>
      </c>
      <c r="Q128" s="1144">
        <f t="shared" si="67"/>
        <v>160</v>
      </c>
      <c r="R128" s="1218" t="s">
        <v>1591</v>
      </c>
    </row>
    <row r="129" spans="1:18">
      <c r="A129" s="1141">
        <v>3</v>
      </c>
      <c r="B129" s="1217" t="s">
        <v>1592</v>
      </c>
      <c r="C129" s="1143" t="str">
        <f t="shared" si="61"/>
        <v>Nhóm 3</v>
      </c>
      <c r="D129" s="1217">
        <v>3.66</v>
      </c>
      <c r="E129" s="1143"/>
      <c r="F129" s="1144">
        <f t="shared" si="62"/>
        <v>650</v>
      </c>
      <c r="G129" s="2303">
        <v>200</v>
      </c>
      <c r="H129" s="2303">
        <v>235</v>
      </c>
      <c r="I129" s="2303">
        <v>215</v>
      </c>
      <c r="J129" s="1144">
        <f t="shared" si="63"/>
        <v>0</v>
      </c>
      <c r="K129" s="1144">
        <f t="shared" si="64"/>
        <v>0</v>
      </c>
      <c r="L129" s="1144">
        <f t="shared" si="65"/>
        <v>0</v>
      </c>
      <c r="M129" s="1144">
        <f>0</f>
        <v>0</v>
      </c>
      <c r="N129" s="1144">
        <f t="shared" si="66"/>
        <v>650</v>
      </c>
      <c r="O129" s="1144">
        <f t="shared" si="67"/>
        <v>200</v>
      </c>
      <c r="P129" s="1144">
        <f t="shared" si="67"/>
        <v>235</v>
      </c>
      <c r="Q129" s="1144">
        <f t="shared" si="67"/>
        <v>215</v>
      </c>
      <c r="R129" s="1218"/>
    </row>
    <row r="130" spans="1:18">
      <c r="A130" s="1141">
        <v>4</v>
      </c>
      <c r="B130" s="1217" t="s">
        <v>1593</v>
      </c>
      <c r="C130" s="1143" t="str">
        <f t="shared" si="61"/>
        <v>Nhóm 3</v>
      </c>
      <c r="D130" s="1217">
        <v>3.66</v>
      </c>
      <c r="E130" s="1143" t="s">
        <v>1484</v>
      </c>
      <c r="F130" s="1144">
        <f t="shared" si="62"/>
        <v>650</v>
      </c>
      <c r="G130" s="2303">
        <v>200</v>
      </c>
      <c r="H130" s="2303">
        <v>235</v>
      </c>
      <c r="I130" s="2303">
        <v>215</v>
      </c>
      <c r="J130" s="1144">
        <f t="shared" si="63"/>
        <v>43.5</v>
      </c>
      <c r="K130" s="1144">
        <f t="shared" si="64"/>
        <v>20</v>
      </c>
      <c r="L130" s="1144">
        <f t="shared" si="65"/>
        <v>23.5</v>
      </c>
      <c r="M130" s="1144">
        <f>0</f>
        <v>0</v>
      </c>
      <c r="N130" s="1144">
        <f t="shared" si="66"/>
        <v>606.5</v>
      </c>
      <c r="O130" s="1144">
        <f t="shared" si="67"/>
        <v>180</v>
      </c>
      <c r="P130" s="1144">
        <f t="shared" si="67"/>
        <v>211.5</v>
      </c>
      <c r="Q130" s="1144">
        <f t="shared" si="67"/>
        <v>215</v>
      </c>
      <c r="R130" s="1218" t="s">
        <v>1594</v>
      </c>
    </row>
    <row r="131" spans="1:18">
      <c r="A131" s="1141">
        <v>5</v>
      </c>
      <c r="B131" s="1217" t="s">
        <v>1595</v>
      </c>
      <c r="C131" s="1143" t="str">
        <f t="shared" si="61"/>
        <v>Nhóm 1</v>
      </c>
      <c r="D131" s="1217">
        <v>3.66</v>
      </c>
      <c r="E131" s="1143"/>
      <c r="F131" s="1144">
        <f t="shared" si="62"/>
        <v>650</v>
      </c>
      <c r="G131" s="2303">
        <v>270</v>
      </c>
      <c r="H131" s="2303">
        <v>175</v>
      </c>
      <c r="I131" s="2303">
        <v>205</v>
      </c>
      <c r="J131" s="1144">
        <f t="shared" si="63"/>
        <v>0</v>
      </c>
      <c r="K131" s="1144">
        <f t="shared" si="64"/>
        <v>0</v>
      </c>
      <c r="L131" s="1144">
        <f t="shared" si="65"/>
        <v>0</v>
      </c>
      <c r="M131" s="1144">
        <f>0</f>
        <v>0</v>
      </c>
      <c r="N131" s="1144">
        <f t="shared" si="66"/>
        <v>650</v>
      </c>
      <c r="O131" s="1144">
        <f t="shared" si="67"/>
        <v>270</v>
      </c>
      <c r="P131" s="1144">
        <f t="shared" si="67"/>
        <v>175</v>
      </c>
      <c r="Q131" s="1144">
        <f t="shared" si="67"/>
        <v>205</v>
      </c>
      <c r="R131" s="1218"/>
    </row>
    <row r="132" spans="1:18">
      <c r="A132" s="1141">
        <v>6</v>
      </c>
      <c r="B132" s="1217" t="s">
        <v>1596</v>
      </c>
      <c r="C132" s="1143" t="str">
        <f t="shared" si="61"/>
        <v>Nhóm 3</v>
      </c>
      <c r="D132" s="1217">
        <v>4.32</v>
      </c>
      <c r="E132" s="1143"/>
      <c r="F132" s="1144">
        <f t="shared" si="62"/>
        <v>650</v>
      </c>
      <c r="G132" s="2303">
        <v>200</v>
      </c>
      <c r="H132" s="2303">
        <v>270</v>
      </c>
      <c r="I132" s="2303">
        <v>180</v>
      </c>
      <c r="J132" s="1144">
        <f t="shared" si="63"/>
        <v>0</v>
      </c>
      <c r="K132" s="1144">
        <f t="shared" si="64"/>
        <v>0</v>
      </c>
      <c r="L132" s="1144">
        <f t="shared" si="65"/>
        <v>0</v>
      </c>
      <c r="M132" s="1144">
        <f>0</f>
        <v>0</v>
      </c>
      <c r="N132" s="1144">
        <f t="shared" si="66"/>
        <v>650</v>
      </c>
      <c r="O132" s="1144">
        <f t="shared" si="67"/>
        <v>200</v>
      </c>
      <c r="P132" s="1144">
        <f t="shared" si="67"/>
        <v>270</v>
      </c>
      <c r="Q132" s="1144">
        <f t="shared" si="67"/>
        <v>180</v>
      </c>
      <c r="R132" s="1218"/>
    </row>
    <row r="133" spans="1:18">
      <c r="A133" s="1141">
        <v>7</v>
      </c>
      <c r="B133" s="1217" t="s">
        <v>1597</v>
      </c>
      <c r="C133" s="1143" t="str">
        <f t="shared" si="61"/>
        <v>Nhóm 1</v>
      </c>
      <c r="D133" s="1217">
        <v>4.4000000000000004</v>
      </c>
      <c r="E133" s="1143" t="s">
        <v>1475</v>
      </c>
      <c r="F133" s="1144">
        <f t="shared" si="62"/>
        <v>650</v>
      </c>
      <c r="G133" s="2303">
        <v>270</v>
      </c>
      <c r="H133" s="2303">
        <v>220</v>
      </c>
      <c r="I133" s="2303">
        <v>160</v>
      </c>
      <c r="J133" s="1144">
        <f t="shared" si="63"/>
        <v>147</v>
      </c>
      <c r="K133" s="1144">
        <f t="shared" si="64"/>
        <v>81</v>
      </c>
      <c r="L133" s="1144">
        <f t="shared" si="65"/>
        <v>66</v>
      </c>
      <c r="M133" s="1144">
        <f>0</f>
        <v>0</v>
      </c>
      <c r="N133" s="1144">
        <f t="shared" si="66"/>
        <v>503</v>
      </c>
      <c r="O133" s="1144">
        <f t="shared" si="67"/>
        <v>189</v>
      </c>
      <c r="P133" s="1144">
        <f t="shared" si="67"/>
        <v>154</v>
      </c>
      <c r="Q133" s="1144">
        <f t="shared" si="67"/>
        <v>160</v>
      </c>
      <c r="R133" s="1218" t="s">
        <v>1476</v>
      </c>
    </row>
    <row r="134" spans="1:18">
      <c r="A134" s="1141">
        <v>8</v>
      </c>
      <c r="B134" s="1217" t="s">
        <v>1598</v>
      </c>
      <c r="C134" s="1143" t="str">
        <f t="shared" si="61"/>
        <v>Nhóm 1</v>
      </c>
      <c r="D134" s="1217">
        <v>3.66</v>
      </c>
      <c r="E134" s="1143" t="s">
        <v>1502</v>
      </c>
      <c r="F134" s="1144">
        <f t="shared" si="62"/>
        <v>650</v>
      </c>
      <c r="G134" s="2303">
        <v>270</v>
      </c>
      <c r="H134" s="2303">
        <v>175</v>
      </c>
      <c r="I134" s="2303">
        <v>205</v>
      </c>
      <c r="J134" s="1144">
        <f t="shared" si="63"/>
        <v>66.75</v>
      </c>
      <c r="K134" s="1144">
        <f t="shared" si="64"/>
        <v>40.5</v>
      </c>
      <c r="L134" s="1144">
        <f t="shared" si="65"/>
        <v>26.25</v>
      </c>
      <c r="M134" s="1144">
        <f>0</f>
        <v>0</v>
      </c>
      <c r="N134" s="1144">
        <f t="shared" si="66"/>
        <v>583.25</v>
      </c>
      <c r="O134" s="1144">
        <f t="shared" si="67"/>
        <v>229.5</v>
      </c>
      <c r="P134" s="1144">
        <f t="shared" si="67"/>
        <v>148.75</v>
      </c>
      <c r="Q134" s="1144">
        <f t="shared" si="67"/>
        <v>205</v>
      </c>
      <c r="R134" s="1218" t="s">
        <v>1503</v>
      </c>
    </row>
    <row r="135" spans="1:18">
      <c r="A135" s="1141">
        <v>9</v>
      </c>
      <c r="B135" s="1217" t="s">
        <v>1599</v>
      </c>
      <c r="C135" s="1143" t="str">
        <f t="shared" si="61"/>
        <v>Nhóm 1</v>
      </c>
      <c r="D135" s="1217">
        <v>7.64</v>
      </c>
      <c r="E135" s="1143"/>
      <c r="F135" s="1144">
        <f t="shared" si="62"/>
        <v>650</v>
      </c>
      <c r="G135" s="2303">
        <v>270</v>
      </c>
      <c r="H135" s="2303">
        <v>260</v>
      </c>
      <c r="I135" s="2303">
        <v>120</v>
      </c>
      <c r="J135" s="1144">
        <f t="shared" si="63"/>
        <v>0</v>
      </c>
      <c r="K135" s="1144">
        <f t="shared" si="64"/>
        <v>0</v>
      </c>
      <c r="L135" s="1144">
        <f t="shared" si="65"/>
        <v>0</v>
      </c>
      <c r="M135" s="1144">
        <f>0</f>
        <v>0</v>
      </c>
      <c r="N135" s="1144">
        <f t="shared" si="66"/>
        <v>650</v>
      </c>
      <c r="O135" s="1144">
        <f t="shared" si="67"/>
        <v>270</v>
      </c>
      <c r="P135" s="1144">
        <f t="shared" si="67"/>
        <v>260</v>
      </c>
      <c r="Q135" s="1144">
        <f t="shared" si="67"/>
        <v>120</v>
      </c>
      <c r="R135" s="1218"/>
    </row>
    <row r="136" spans="1:18">
      <c r="A136" s="1141">
        <v>10</v>
      </c>
      <c r="B136" s="1217" t="s">
        <v>1600</v>
      </c>
      <c r="C136" s="1143" t="str">
        <f t="shared" si="61"/>
        <v>Nhóm 3</v>
      </c>
      <c r="D136" s="1217">
        <v>4.4000000000000004</v>
      </c>
      <c r="E136" s="1143"/>
      <c r="F136" s="1144">
        <f t="shared" si="62"/>
        <v>650</v>
      </c>
      <c r="G136" s="2303">
        <v>200</v>
      </c>
      <c r="H136" s="2303">
        <v>295</v>
      </c>
      <c r="I136" s="2303">
        <v>155</v>
      </c>
      <c r="J136" s="1144">
        <f t="shared" si="63"/>
        <v>0</v>
      </c>
      <c r="K136" s="1144">
        <f t="shared" si="64"/>
        <v>0</v>
      </c>
      <c r="L136" s="1144">
        <f t="shared" si="65"/>
        <v>0</v>
      </c>
      <c r="M136" s="1144">
        <f>0</f>
        <v>0</v>
      </c>
      <c r="N136" s="1144">
        <f t="shared" si="66"/>
        <v>650</v>
      </c>
      <c r="O136" s="1144">
        <f t="shared" si="67"/>
        <v>200</v>
      </c>
      <c r="P136" s="1144">
        <f t="shared" si="67"/>
        <v>295</v>
      </c>
      <c r="Q136" s="1144">
        <f t="shared" si="67"/>
        <v>155</v>
      </c>
      <c r="R136" s="1218"/>
    </row>
    <row r="137" spans="1:18">
      <c r="A137" s="1141">
        <v>11</v>
      </c>
      <c r="B137" s="1217" t="s">
        <v>1601</v>
      </c>
      <c r="C137" s="1143" t="str">
        <f t="shared" si="61"/>
        <v>Nhóm 1</v>
      </c>
      <c r="D137" s="1217">
        <v>3.66</v>
      </c>
      <c r="E137" s="1143" t="s">
        <v>1555</v>
      </c>
      <c r="F137" s="1144">
        <f t="shared" si="62"/>
        <v>650</v>
      </c>
      <c r="G137" s="2303">
        <v>270</v>
      </c>
      <c r="H137" s="2303">
        <v>175</v>
      </c>
      <c r="I137" s="2303">
        <v>205</v>
      </c>
      <c r="J137" s="1144">
        <f t="shared" si="63"/>
        <v>89</v>
      </c>
      <c r="K137" s="1144">
        <f t="shared" si="64"/>
        <v>54</v>
      </c>
      <c r="L137" s="1144">
        <f t="shared" si="65"/>
        <v>35</v>
      </c>
      <c r="M137" s="1144">
        <f>0</f>
        <v>0</v>
      </c>
      <c r="N137" s="1144">
        <f t="shared" si="66"/>
        <v>561</v>
      </c>
      <c r="O137" s="1144">
        <f t="shared" si="67"/>
        <v>216</v>
      </c>
      <c r="P137" s="1144">
        <f t="shared" si="67"/>
        <v>140</v>
      </c>
      <c r="Q137" s="1144">
        <f t="shared" si="67"/>
        <v>205</v>
      </c>
      <c r="R137" s="1218" t="s">
        <v>1558</v>
      </c>
    </row>
    <row r="138" spans="1:18">
      <c r="A138" s="1141">
        <v>12</v>
      </c>
      <c r="B138" s="1217" t="s">
        <v>1602</v>
      </c>
      <c r="C138" s="1143" t="str">
        <f t="shared" si="61"/>
        <v>Nhóm 1</v>
      </c>
      <c r="D138" s="1217">
        <v>4.4000000000000004</v>
      </c>
      <c r="E138" s="1143"/>
      <c r="F138" s="1144">
        <f t="shared" si="62"/>
        <v>650</v>
      </c>
      <c r="G138" s="2303">
        <v>270</v>
      </c>
      <c r="H138" s="2303">
        <v>220</v>
      </c>
      <c r="I138" s="2303">
        <v>160</v>
      </c>
      <c r="J138" s="1144">
        <f t="shared" si="63"/>
        <v>0</v>
      </c>
      <c r="K138" s="1144">
        <f t="shared" si="64"/>
        <v>0</v>
      </c>
      <c r="L138" s="1144">
        <f t="shared" si="65"/>
        <v>0</v>
      </c>
      <c r="M138" s="1144">
        <f>0</f>
        <v>0</v>
      </c>
      <c r="N138" s="1144">
        <f t="shared" si="66"/>
        <v>650</v>
      </c>
      <c r="O138" s="1144">
        <f t="shared" si="67"/>
        <v>270</v>
      </c>
      <c r="P138" s="1144">
        <f t="shared" si="67"/>
        <v>220</v>
      </c>
      <c r="Q138" s="1144">
        <f t="shared" si="67"/>
        <v>160</v>
      </c>
      <c r="R138" s="1218"/>
    </row>
    <row r="139" spans="1:18">
      <c r="A139" s="1141">
        <v>13</v>
      </c>
      <c r="B139" s="1217" t="s">
        <v>1603</v>
      </c>
      <c r="C139" s="1143" t="str">
        <f t="shared" si="61"/>
        <v>Nhóm 1</v>
      </c>
      <c r="D139" s="1217">
        <v>7.28</v>
      </c>
      <c r="E139" s="1143"/>
      <c r="F139" s="1144">
        <f t="shared" si="62"/>
        <v>650</v>
      </c>
      <c r="G139" s="2303">
        <v>270</v>
      </c>
      <c r="H139" s="2303">
        <v>260</v>
      </c>
      <c r="I139" s="2303">
        <v>120</v>
      </c>
      <c r="J139" s="1144">
        <f t="shared" si="63"/>
        <v>0</v>
      </c>
      <c r="K139" s="1144">
        <f t="shared" si="64"/>
        <v>0</v>
      </c>
      <c r="L139" s="1144">
        <f t="shared" si="65"/>
        <v>0</v>
      </c>
      <c r="M139" s="1144">
        <f>0</f>
        <v>0</v>
      </c>
      <c r="N139" s="1144">
        <f t="shared" si="66"/>
        <v>650</v>
      </c>
      <c r="O139" s="1144">
        <f t="shared" si="67"/>
        <v>270</v>
      </c>
      <c r="P139" s="1144">
        <f t="shared" si="67"/>
        <v>260</v>
      </c>
      <c r="Q139" s="1144">
        <f t="shared" si="67"/>
        <v>120</v>
      </c>
      <c r="R139" s="1218"/>
    </row>
    <row r="140" spans="1:18">
      <c r="A140" s="1141">
        <v>14</v>
      </c>
      <c r="B140" s="1217" t="s">
        <v>1604</v>
      </c>
      <c r="C140" s="1143" t="str">
        <f t="shared" si="61"/>
        <v>Nhóm 3</v>
      </c>
      <c r="D140" s="1217">
        <v>3.99</v>
      </c>
      <c r="E140" s="1143"/>
      <c r="F140" s="1144">
        <f t="shared" si="62"/>
        <v>650</v>
      </c>
      <c r="G140" s="2303">
        <v>200</v>
      </c>
      <c r="H140" s="2303">
        <v>235</v>
      </c>
      <c r="I140" s="2303">
        <v>215</v>
      </c>
      <c r="J140" s="1144">
        <f t="shared" si="63"/>
        <v>0</v>
      </c>
      <c r="K140" s="1144">
        <f t="shared" si="64"/>
        <v>0</v>
      </c>
      <c r="L140" s="1144">
        <f t="shared" si="65"/>
        <v>0</v>
      </c>
      <c r="M140" s="1144">
        <f>0</f>
        <v>0</v>
      </c>
      <c r="N140" s="1144">
        <f t="shared" si="66"/>
        <v>650</v>
      </c>
      <c r="O140" s="1144">
        <f t="shared" si="67"/>
        <v>200</v>
      </c>
      <c r="P140" s="1144">
        <f t="shared" si="67"/>
        <v>235</v>
      </c>
      <c r="Q140" s="1144">
        <f t="shared" si="67"/>
        <v>215</v>
      </c>
      <c r="R140" s="1218"/>
    </row>
    <row r="141" spans="1:18">
      <c r="A141" s="1141">
        <v>15</v>
      </c>
      <c r="B141" s="1217" t="s">
        <v>1605</v>
      </c>
      <c r="C141" s="1143" t="str">
        <f t="shared" si="61"/>
        <v>Nhóm 3</v>
      </c>
      <c r="D141" s="1217">
        <v>3.33</v>
      </c>
      <c r="E141" s="1143"/>
      <c r="F141" s="1144">
        <f t="shared" si="62"/>
        <v>650</v>
      </c>
      <c r="G141" s="2303">
        <v>200</v>
      </c>
      <c r="H141" s="2303">
        <v>235</v>
      </c>
      <c r="I141" s="2303">
        <v>215</v>
      </c>
      <c r="J141" s="1144">
        <f t="shared" si="63"/>
        <v>0</v>
      </c>
      <c r="K141" s="1144">
        <f t="shared" si="64"/>
        <v>0</v>
      </c>
      <c r="L141" s="1144">
        <f t="shared" si="65"/>
        <v>0</v>
      </c>
      <c r="M141" s="1144">
        <f>0</f>
        <v>0</v>
      </c>
      <c r="N141" s="1144">
        <f t="shared" si="66"/>
        <v>650</v>
      </c>
      <c r="O141" s="1144">
        <f t="shared" si="67"/>
        <v>200</v>
      </c>
      <c r="P141" s="1144">
        <f t="shared" si="67"/>
        <v>235</v>
      </c>
      <c r="Q141" s="1144">
        <f t="shared" si="67"/>
        <v>215</v>
      </c>
      <c r="R141" s="1218"/>
    </row>
    <row r="142" spans="1:18">
      <c r="A142" s="1141">
        <v>16</v>
      </c>
      <c r="B142" s="1217" t="s">
        <v>1606</v>
      </c>
      <c r="C142" s="1143" t="str">
        <f t="shared" si="61"/>
        <v>Nhóm 3</v>
      </c>
      <c r="D142" s="1217">
        <v>3</v>
      </c>
      <c r="E142" s="1143" t="s">
        <v>143</v>
      </c>
      <c r="F142" s="1144">
        <f t="shared" si="62"/>
        <v>650</v>
      </c>
      <c r="G142" s="2303">
        <v>200</v>
      </c>
      <c r="H142" s="2303">
        <v>235</v>
      </c>
      <c r="I142" s="2303">
        <v>215</v>
      </c>
      <c r="J142" s="1144">
        <f t="shared" si="63"/>
        <v>304.5</v>
      </c>
      <c r="K142" s="1144">
        <f t="shared" si="64"/>
        <v>140</v>
      </c>
      <c r="L142" s="1144">
        <f t="shared" si="65"/>
        <v>164.5</v>
      </c>
      <c r="M142" s="1144">
        <f>0</f>
        <v>0</v>
      </c>
      <c r="N142" s="1144">
        <f t="shared" si="66"/>
        <v>345.5</v>
      </c>
      <c r="O142" s="1144">
        <f t="shared" si="67"/>
        <v>60</v>
      </c>
      <c r="P142" s="1144">
        <f t="shared" si="67"/>
        <v>70.5</v>
      </c>
      <c r="Q142" s="1144">
        <f t="shared" si="67"/>
        <v>215</v>
      </c>
      <c r="R142" s="1218" t="s">
        <v>143</v>
      </c>
    </row>
    <row r="143" spans="1:18" ht="26.4">
      <c r="A143" s="1141">
        <v>17</v>
      </c>
      <c r="B143" s="1217" t="s">
        <v>1607</v>
      </c>
      <c r="C143" s="1143" t="str">
        <f t="shared" si="61"/>
        <v>Nhóm 3</v>
      </c>
      <c r="D143" s="1217">
        <v>4.4000000000000004</v>
      </c>
      <c r="E143" s="1143"/>
      <c r="F143" s="1144">
        <f t="shared" si="62"/>
        <v>650</v>
      </c>
      <c r="G143" s="2303">
        <v>200</v>
      </c>
      <c r="H143" s="2303">
        <v>295</v>
      </c>
      <c r="I143" s="2303">
        <v>155</v>
      </c>
      <c r="J143" s="1144">
        <f t="shared" si="63"/>
        <v>0</v>
      </c>
      <c r="K143" s="1144">
        <f t="shared" si="64"/>
        <v>0</v>
      </c>
      <c r="L143" s="1144">
        <f t="shared" si="65"/>
        <v>0</v>
      </c>
      <c r="M143" s="1144">
        <f>0</f>
        <v>0</v>
      </c>
      <c r="N143" s="1144">
        <f t="shared" si="66"/>
        <v>650</v>
      </c>
      <c r="O143" s="1144">
        <f t="shared" si="67"/>
        <v>200</v>
      </c>
      <c r="P143" s="1144">
        <f t="shared" si="67"/>
        <v>295</v>
      </c>
      <c r="Q143" s="1144">
        <f t="shared" si="67"/>
        <v>155</v>
      </c>
      <c r="R143" s="1218" t="s">
        <v>1608</v>
      </c>
    </row>
    <row r="144" spans="1:18">
      <c r="A144" s="1141">
        <v>18</v>
      </c>
      <c r="B144" s="1217" t="s">
        <v>1609</v>
      </c>
      <c r="C144" s="1143" t="str">
        <f t="shared" si="61"/>
        <v>Nhóm 3</v>
      </c>
      <c r="D144" s="1217">
        <v>3</v>
      </c>
      <c r="E144" s="1143" t="s">
        <v>1499</v>
      </c>
      <c r="F144" s="1144">
        <f t="shared" si="62"/>
        <v>650</v>
      </c>
      <c r="G144" s="2303">
        <v>200</v>
      </c>
      <c r="H144" s="2303">
        <v>235</v>
      </c>
      <c r="I144" s="2303">
        <v>215</v>
      </c>
      <c r="J144" s="1144">
        <f t="shared" si="63"/>
        <v>65.25</v>
      </c>
      <c r="K144" s="1144">
        <f t="shared" si="64"/>
        <v>30</v>
      </c>
      <c r="L144" s="1144">
        <f t="shared" si="65"/>
        <v>35.25</v>
      </c>
      <c r="M144" s="1144">
        <f>0</f>
        <v>0</v>
      </c>
      <c r="N144" s="1144">
        <f t="shared" si="66"/>
        <v>584.75</v>
      </c>
      <c r="O144" s="1144">
        <f t="shared" si="67"/>
        <v>170</v>
      </c>
      <c r="P144" s="1144">
        <f t="shared" si="67"/>
        <v>199.75</v>
      </c>
      <c r="Q144" s="1144">
        <f t="shared" si="67"/>
        <v>215</v>
      </c>
      <c r="R144" s="1218" t="s">
        <v>1610</v>
      </c>
    </row>
    <row r="145" spans="1:18" ht="40.950000000000003" customHeight="1" thickBot="1">
      <c r="A145" s="2506" t="s">
        <v>349</v>
      </c>
      <c r="B145" s="2507"/>
      <c r="C145" s="1310"/>
      <c r="D145" s="1310"/>
      <c r="E145" s="1219"/>
      <c r="F145" s="1220">
        <f>SUM(F127:F144)</f>
        <v>11700</v>
      </c>
      <c r="G145" s="1220">
        <f t="shared" ref="G145:Q145" si="68">SUM(G127:G144)</f>
        <v>4160</v>
      </c>
      <c r="H145" s="1220">
        <f t="shared" si="68"/>
        <v>4270</v>
      </c>
      <c r="I145" s="1220">
        <f t="shared" si="68"/>
        <v>3270</v>
      </c>
      <c r="J145" s="1220">
        <f t="shared" si="68"/>
        <v>814</v>
      </c>
      <c r="K145" s="1220">
        <f t="shared" si="68"/>
        <v>419.5</v>
      </c>
      <c r="L145" s="1220">
        <f t="shared" si="68"/>
        <v>394.5</v>
      </c>
      <c r="M145" s="1351">
        <f t="shared" si="68"/>
        <v>0</v>
      </c>
      <c r="N145" s="1220">
        <f t="shared" si="68"/>
        <v>10886</v>
      </c>
      <c r="O145" s="1220">
        <f t="shared" si="68"/>
        <v>3740.5</v>
      </c>
      <c r="P145" s="1220">
        <f t="shared" si="68"/>
        <v>3875.5</v>
      </c>
      <c r="Q145" s="1220">
        <f t="shared" si="68"/>
        <v>3270</v>
      </c>
      <c r="R145" s="1221"/>
    </row>
    <row r="146" spans="1:18" ht="15" thickTop="1">
      <c r="A146" s="1126"/>
      <c r="B146" s="1245"/>
      <c r="C146" s="1245"/>
      <c r="D146" s="1245"/>
      <c r="E146" s="1246"/>
      <c r="F146" s="1246"/>
      <c r="G146" s="1246"/>
      <c r="H146" s="1246"/>
      <c r="I146" s="1246"/>
      <c r="J146" s="1246"/>
      <c r="K146" s="1246"/>
      <c r="L146" s="1246"/>
      <c r="M146" s="1247"/>
      <c r="N146" s="1246"/>
      <c r="O146" s="1246"/>
      <c r="P146" s="1246"/>
      <c r="Q146" s="1246"/>
      <c r="R146" s="1127"/>
    </row>
    <row r="147" spans="1:18" ht="15" thickBot="1">
      <c r="A147" s="1126" t="s">
        <v>1611</v>
      </c>
      <c r="B147" s="1245" t="s">
        <v>1612</v>
      </c>
      <c r="C147" s="1245"/>
      <c r="D147" s="1245"/>
      <c r="E147" s="1246"/>
      <c r="F147" s="1246"/>
      <c r="G147" s="1246"/>
      <c r="H147" s="1246"/>
      <c r="I147" s="1246"/>
      <c r="J147" s="1246"/>
      <c r="K147" s="1246"/>
      <c r="L147" s="1246"/>
      <c r="M147" s="1247"/>
      <c r="N147" s="1246"/>
      <c r="O147" s="1246"/>
      <c r="P147" s="1246"/>
      <c r="Q147" s="1246"/>
      <c r="R147" s="1127"/>
    </row>
    <row r="148" spans="1:18" ht="27" thickTop="1">
      <c r="A148" s="1126"/>
      <c r="B148" s="1154" t="s">
        <v>1613</v>
      </c>
      <c r="C148" s="1222"/>
      <c r="D148" s="1222"/>
      <c r="E148" s="2392" t="s">
        <v>296</v>
      </c>
      <c r="F148" s="2503" t="s">
        <v>335</v>
      </c>
      <c r="G148" s="2504"/>
      <c r="H148" s="2504"/>
      <c r="I148" s="2505"/>
      <c r="J148" s="2503" t="s">
        <v>336</v>
      </c>
      <c r="K148" s="2504"/>
      <c r="L148" s="2504"/>
      <c r="M148" s="2505"/>
      <c r="N148" s="2503" t="s">
        <v>337</v>
      </c>
      <c r="O148" s="2504"/>
      <c r="P148" s="2504"/>
      <c r="Q148" s="2505"/>
      <c r="R148" s="2389" t="s">
        <v>7</v>
      </c>
    </row>
    <row r="149" spans="1:18" ht="39.6">
      <c r="A149" s="1153"/>
      <c r="B149" s="1223" t="s">
        <v>1586</v>
      </c>
      <c r="C149" s="1340"/>
      <c r="D149" s="1156" t="s">
        <v>1516</v>
      </c>
      <c r="E149" s="2502"/>
      <c r="F149" s="1209" t="s">
        <v>338</v>
      </c>
      <c r="G149" s="1209" t="s">
        <v>339</v>
      </c>
      <c r="H149" s="1209" t="s">
        <v>340</v>
      </c>
      <c r="I149" s="1209" t="s">
        <v>341</v>
      </c>
      <c r="J149" s="1209" t="s">
        <v>338</v>
      </c>
      <c r="K149" s="1209" t="s">
        <v>339</v>
      </c>
      <c r="L149" s="1209" t="s">
        <v>340</v>
      </c>
      <c r="M149" s="1209" t="s">
        <v>341</v>
      </c>
      <c r="N149" s="1209" t="s">
        <v>338</v>
      </c>
      <c r="O149" s="1209" t="s">
        <v>339</v>
      </c>
      <c r="P149" s="1209" t="s">
        <v>340</v>
      </c>
      <c r="Q149" s="1209" t="s">
        <v>341</v>
      </c>
      <c r="R149" s="2499"/>
    </row>
    <row r="150" spans="1:18">
      <c r="A150" s="1157"/>
      <c r="B150" s="1158" t="s">
        <v>1614</v>
      </c>
      <c r="C150" s="1222"/>
      <c r="D150" s="1222"/>
      <c r="E150" s="1210" t="s">
        <v>233</v>
      </c>
      <c r="F150" s="1210" t="s">
        <v>234</v>
      </c>
      <c r="G150" s="1210" t="s">
        <v>235</v>
      </c>
      <c r="H150" s="1210" t="s">
        <v>236</v>
      </c>
      <c r="I150" s="1210" t="s">
        <v>237</v>
      </c>
      <c r="J150" s="1210" t="s">
        <v>300</v>
      </c>
      <c r="K150" s="1210" t="s">
        <v>342</v>
      </c>
      <c r="L150" s="1210" t="s">
        <v>238</v>
      </c>
      <c r="M150" s="1211" t="s">
        <v>239</v>
      </c>
      <c r="N150" s="1210" t="s">
        <v>240</v>
      </c>
      <c r="O150" s="1210" t="s">
        <v>241</v>
      </c>
      <c r="P150" s="1210" t="s">
        <v>242</v>
      </c>
      <c r="Q150" s="1210" t="s">
        <v>243</v>
      </c>
      <c r="R150" s="1212" t="s">
        <v>244</v>
      </c>
    </row>
    <row r="151" spans="1:18" ht="26.4">
      <c r="A151" s="1157"/>
      <c r="B151" s="1158" t="s">
        <v>1471</v>
      </c>
      <c r="C151" s="1158"/>
      <c r="D151" s="1158"/>
      <c r="E151" s="1159"/>
      <c r="F151" s="1159"/>
      <c r="G151" s="1159"/>
      <c r="H151" s="1159"/>
      <c r="I151" s="1159"/>
      <c r="J151" s="1159"/>
      <c r="K151" s="1159"/>
      <c r="L151" s="1159"/>
      <c r="M151" s="1159"/>
      <c r="N151" s="1159"/>
      <c r="O151" s="1159"/>
      <c r="P151" s="1159"/>
      <c r="Q151" s="1159"/>
      <c r="R151" s="1161"/>
    </row>
    <row r="152" spans="1:18" ht="26.4">
      <c r="A152" s="1157"/>
      <c r="B152" s="1158" t="s">
        <v>1615</v>
      </c>
      <c r="C152" s="1158"/>
      <c r="D152" s="1158"/>
      <c r="E152" s="1159"/>
      <c r="F152" s="1159"/>
      <c r="G152" s="1159"/>
      <c r="H152" s="1159"/>
      <c r="I152" s="1159"/>
      <c r="J152" s="1159"/>
      <c r="K152" s="1159"/>
      <c r="L152" s="1159"/>
      <c r="M152" s="1159"/>
      <c r="N152" s="1159"/>
      <c r="O152" s="1159"/>
      <c r="P152" s="1159"/>
      <c r="Q152" s="1159"/>
      <c r="R152" s="1161"/>
    </row>
    <row r="153" spans="1:18">
      <c r="A153" s="1157"/>
      <c r="B153" s="1158" t="s">
        <v>1616</v>
      </c>
      <c r="C153" s="1158"/>
      <c r="D153" s="1158"/>
      <c r="E153" s="1159"/>
      <c r="F153" s="1159"/>
      <c r="G153" s="1159"/>
      <c r="H153" s="1159"/>
      <c r="I153" s="1159"/>
      <c r="J153" s="1159"/>
      <c r="K153" s="1159"/>
      <c r="L153" s="1159"/>
      <c r="M153" s="1159"/>
      <c r="N153" s="1159"/>
      <c r="O153" s="1159"/>
      <c r="P153" s="1159"/>
      <c r="Q153" s="1159"/>
      <c r="R153" s="1161"/>
    </row>
    <row r="154" spans="1:18" ht="26.4">
      <c r="A154" s="1224">
        <v>1</v>
      </c>
      <c r="B154" s="1196" t="s">
        <v>1617</v>
      </c>
      <c r="C154" s="1143" t="str">
        <f t="shared" ref="C154:C165" si="69">IF(G154=200, "Nhóm 3",IF(G154=350, "Nhóm 2", "Nhóm 1"))</f>
        <v>Nhóm 3</v>
      </c>
      <c r="D154" s="1196">
        <v>4.4000000000000004</v>
      </c>
      <c r="E154" s="1197" t="s">
        <v>1475</v>
      </c>
      <c r="F154" s="1144">
        <f>G154+H154+I154</f>
        <v>650</v>
      </c>
      <c r="G154" s="1225">
        <v>200</v>
      </c>
      <c r="H154" s="1225">
        <v>295</v>
      </c>
      <c r="I154" s="1225">
        <v>155</v>
      </c>
      <c r="J154" s="1144">
        <f>K154+L154+M154</f>
        <v>148.5</v>
      </c>
      <c r="K154" s="1144">
        <f t="shared" ref="K154" si="70">IF(E154="HT",G154*0.75,IF(E154="PHT",G154*0.7,IF(E154="TK",G154*0.3,IF(E154="PK",G154*0.2,IF(OR(E154="CTCĐT",E154="BTĐT"),G154*0.1,IF(OR(E154="TLĐTTT",E154="CTCĐK"),G154*0.1,IF(OR(E154="TLĐT",E154="CVHT"),G154*0.15,IF(E154="NCS",G154*0.7,IF(E154="NN",G154*1,0)))))))))</f>
        <v>60</v>
      </c>
      <c r="L154" s="1144">
        <f t="shared" ref="L154" si="71">IF(E154="HT",H154*0.75,IF(E154="PHT",H154*0.7,IF(E154="TK",H154*0.3,IF(E154="PK",H154*0.2,IF(OR(E154="CTCĐT",E154="BTĐT"),H154*0.1,IF(OR(E154="TLĐTTT",E154="CTCĐK"),H154*0.1,IF(OR(E154="TLĐT",E154="CVHT"),H154*0.15,IF(E154="NCS",H154*0.7,IF(E154="NN",H154*1,0)))))))))</f>
        <v>88.5</v>
      </c>
      <c r="M154" s="1144">
        <f>0</f>
        <v>0</v>
      </c>
      <c r="N154" s="1144">
        <f>O154+P154+Q154</f>
        <v>501.5</v>
      </c>
      <c r="O154" s="1144">
        <f>G154-K154</f>
        <v>140</v>
      </c>
      <c r="P154" s="1144">
        <f>H154-L154</f>
        <v>206.5</v>
      </c>
      <c r="Q154" s="1144">
        <f>I154-M154</f>
        <v>155</v>
      </c>
      <c r="R154" s="1226" t="s">
        <v>1618</v>
      </c>
    </row>
    <row r="155" spans="1:18">
      <c r="A155" s="1227">
        <v>2</v>
      </c>
      <c r="B155" s="1196" t="s">
        <v>1619</v>
      </c>
      <c r="C155" s="1143" t="str">
        <f t="shared" si="69"/>
        <v>Nhóm 3</v>
      </c>
      <c r="D155" s="1196">
        <v>4.4000000000000004</v>
      </c>
      <c r="E155" s="1197" t="s">
        <v>1555</v>
      </c>
      <c r="F155" s="1144">
        <f t="shared" ref="F155:F165" si="72">G155+H155+I155</f>
        <v>650</v>
      </c>
      <c r="G155" s="1225">
        <v>200</v>
      </c>
      <c r="H155" s="1225">
        <v>295</v>
      </c>
      <c r="I155" s="1225">
        <v>155</v>
      </c>
      <c r="J155" s="1144">
        <f t="shared" ref="J155:J165" si="73">K155+L155+M155</f>
        <v>99</v>
      </c>
      <c r="K155" s="1144">
        <f t="shared" ref="K155:K165" si="74">IF(E155="HT",G155*0.75,IF(E155="PHT",G155*0.7,IF(E155="TK",G155*0.3,IF(E155="PK",G155*0.2,IF(OR(E155="CTCĐT",E155="BTĐT"),G155*0.1,IF(OR(E155="TLĐTTT",E155="CTCĐK"),G155*0.1,IF(OR(E155="TLĐT",E155="CVHT"),G155*0.15,IF(E155="NCS",G155*0.7,IF(E155="NN",G155*1,0)))))))))</f>
        <v>40</v>
      </c>
      <c r="L155" s="1144">
        <f t="shared" ref="L155:L165" si="75">IF(E155="HT",H155*0.75,IF(E155="PHT",H155*0.7,IF(E155="TK",H155*0.3,IF(E155="PK",H155*0.2,IF(OR(E155="CTCĐT",E155="BTĐT"),H155*0.1,IF(OR(E155="TLĐTTT",E155="CTCĐK"),H155*0.1,IF(OR(E155="TLĐT",E155="CVHT"),H155*0.15,IF(E155="NCS",H155*0.7,IF(E155="NN",H155*1,0)))))))))</f>
        <v>59</v>
      </c>
      <c r="M155" s="1144">
        <f>0</f>
        <v>0</v>
      </c>
      <c r="N155" s="1144">
        <f t="shared" ref="N155:N165" si="76">O155+P155+Q155</f>
        <v>551</v>
      </c>
      <c r="O155" s="1144">
        <f t="shared" ref="O155:Q165" si="77">G155-K155</f>
        <v>160</v>
      </c>
      <c r="P155" s="1144">
        <f t="shared" si="77"/>
        <v>236</v>
      </c>
      <c r="Q155" s="1144">
        <f t="shared" si="77"/>
        <v>155</v>
      </c>
      <c r="R155" s="1226" t="s">
        <v>1558</v>
      </c>
    </row>
    <row r="156" spans="1:18">
      <c r="A156" s="1227">
        <v>3</v>
      </c>
      <c r="B156" s="1196" t="s">
        <v>1620</v>
      </c>
      <c r="C156" s="1143" t="str">
        <f t="shared" si="69"/>
        <v>Nhóm 3</v>
      </c>
      <c r="D156" s="1196">
        <v>4.4000000000000004</v>
      </c>
      <c r="E156" s="1197"/>
      <c r="F156" s="1144">
        <f t="shared" si="72"/>
        <v>650</v>
      </c>
      <c r="G156" s="1225">
        <v>200</v>
      </c>
      <c r="H156" s="1225">
        <v>295</v>
      </c>
      <c r="I156" s="1225">
        <v>155</v>
      </c>
      <c r="J156" s="1144">
        <f t="shared" si="73"/>
        <v>0</v>
      </c>
      <c r="K156" s="1144">
        <f t="shared" si="74"/>
        <v>0</v>
      </c>
      <c r="L156" s="1144">
        <f t="shared" si="75"/>
        <v>0</v>
      </c>
      <c r="M156" s="1144">
        <f>0</f>
        <v>0</v>
      </c>
      <c r="N156" s="1144">
        <f t="shared" si="76"/>
        <v>650</v>
      </c>
      <c r="O156" s="1144">
        <f t="shared" si="77"/>
        <v>200</v>
      </c>
      <c r="P156" s="1144">
        <f t="shared" si="77"/>
        <v>295</v>
      </c>
      <c r="Q156" s="1144">
        <f t="shared" si="77"/>
        <v>155</v>
      </c>
      <c r="R156" s="1226"/>
    </row>
    <row r="157" spans="1:18">
      <c r="A157" s="1227">
        <v>4</v>
      </c>
      <c r="B157" s="1196" t="s">
        <v>1621</v>
      </c>
      <c r="C157" s="1143" t="str">
        <f t="shared" si="69"/>
        <v>Nhóm 3</v>
      </c>
      <c r="D157" s="1196">
        <v>4.4000000000000004</v>
      </c>
      <c r="E157" s="1197" t="s">
        <v>1499</v>
      </c>
      <c r="F157" s="1144">
        <f t="shared" si="72"/>
        <v>650</v>
      </c>
      <c r="G157" s="1225">
        <v>200</v>
      </c>
      <c r="H157" s="1225">
        <v>295</v>
      </c>
      <c r="I157" s="1225">
        <v>155</v>
      </c>
      <c r="J157" s="1144">
        <f t="shared" si="73"/>
        <v>74.25</v>
      </c>
      <c r="K157" s="1144">
        <f t="shared" si="74"/>
        <v>30</v>
      </c>
      <c r="L157" s="1144">
        <f t="shared" si="75"/>
        <v>44.25</v>
      </c>
      <c r="M157" s="1144">
        <f>0</f>
        <v>0</v>
      </c>
      <c r="N157" s="1144">
        <f t="shared" si="76"/>
        <v>575.75</v>
      </c>
      <c r="O157" s="1144">
        <f t="shared" si="77"/>
        <v>170</v>
      </c>
      <c r="P157" s="1144">
        <f t="shared" si="77"/>
        <v>250.75</v>
      </c>
      <c r="Q157" s="1144">
        <f t="shared" si="77"/>
        <v>155</v>
      </c>
      <c r="R157" s="1226" t="s">
        <v>1500</v>
      </c>
    </row>
    <row r="158" spans="1:18">
      <c r="A158" s="1227">
        <v>5</v>
      </c>
      <c r="B158" s="1196" t="s">
        <v>1622</v>
      </c>
      <c r="C158" s="1143" t="str">
        <f t="shared" si="69"/>
        <v>Nhóm 1</v>
      </c>
      <c r="D158" s="1196">
        <v>3.66</v>
      </c>
      <c r="E158" s="1197"/>
      <c r="F158" s="1144">
        <f t="shared" si="72"/>
        <v>650</v>
      </c>
      <c r="G158" s="1225">
        <v>270</v>
      </c>
      <c r="H158" s="1225">
        <v>175</v>
      </c>
      <c r="I158" s="1225">
        <v>205</v>
      </c>
      <c r="J158" s="1144">
        <f t="shared" si="73"/>
        <v>0</v>
      </c>
      <c r="K158" s="1144">
        <f t="shared" si="74"/>
        <v>0</v>
      </c>
      <c r="L158" s="1144">
        <f t="shared" si="75"/>
        <v>0</v>
      </c>
      <c r="M158" s="1144">
        <f>0</f>
        <v>0</v>
      </c>
      <c r="N158" s="1144">
        <f t="shared" si="76"/>
        <v>650</v>
      </c>
      <c r="O158" s="1144">
        <f t="shared" si="77"/>
        <v>270</v>
      </c>
      <c r="P158" s="1144">
        <f t="shared" si="77"/>
        <v>175</v>
      </c>
      <c r="Q158" s="1144">
        <f t="shared" si="77"/>
        <v>205</v>
      </c>
      <c r="R158" s="1226" t="s">
        <v>1623</v>
      </c>
    </row>
    <row r="159" spans="1:18">
      <c r="A159" s="1025">
        <v>6</v>
      </c>
      <c r="B159" s="1196" t="s">
        <v>1624</v>
      </c>
      <c r="C159" s="1143" t="str">
        <f t="shared" si="69"/>
        <v>Nhóm 3</v>
      </c>
      <c r="D159" s="1196">
        <v>6.56</v>
      </c>
      <c r="E159" s="1197"/>
      <c r="F159" s="1144">
        <f t="shared" si="72"/>
        <v>650</v>
      </c>
      <c r="G159" s="1225">
        <v>200</v>
      </c>
      <c r="H159" s="1225">
        <v>350</v>
      </c>
      <c r="I159" s="1225">
        <v>100</v>
      </c>
      <c r="J159" s="1144">
        <f t="shared" si="73"/>
        <v>0</v>
      </c>
      <c r="K159" s="1144">
        <f t="shared" si="74"/>
        <v>0</v>
      </c>
      <c r="L159" s="1144">
        <f t="shared" si="75"/>
        <v>0</v>
      </c>
      <c r="M159" s="1144">
        <f>0</f>
        <v>0</v>
      </c>
      <c r="N159" s="1144">
        <f t="shared" si="76"/>
        <v>650</v>
      </c>
      <c r="O159" s="1144">
        <f t="shared" si="77"/>
        <v>200</v>
      </c>
      <c r="P159" s="1144">
        <f t="shared" si="77"/>
        <v>350</v>
      </c>
      <c r="Q159" s="1144">
        <f t="shared" si="77"/>
        <v>100</v>
      </c>
      <c r="R159" s="1226"/>
    </row>
    <row r="160" spans="1:18">
      <c r="A160" s="1227">
        <v>7</v>
      </c>
      <c r="B160" s="1196" t="s">
        <v>1625</v>
      </c>
      <c r="C160" s="1143" t="str">
        <f t="shared" si="69"/>
        <v>Nhóm 3</v>
      </c>
      <c r="D160" s="1196">
        <v>4.4000000000000004</v>
      </c>
      <c r="E160" s="1197" t="s">
        <v>1555</v>
      </c>
      <c r="F160" s="1144">
        <f t="shared" si="72"/>
        <v>650</v>
      </c>
      <c r="G160" s="1225">
        <v>200</v>
      </c>
      <c r="H160" s="1225">
        <v>295</v>
      </c>
      <c r="I160" s="1225">
        <v>155</v>
      </c>
      <c r="J160" s="1144">
        <f t="shared" si="73"/>
        <v>99</v>
      </c>
      <c r="K160" s="1144">
        <f t="shared" si="74"/>
        <v>40</v>
      </c>
      <c r="L160" s="1144">
        <f t="shared" si="75"/>
        <v>59</v>
      </c>
      <c r="M160" s="1144">
        <f>0</f>
        <v>0</v>
      </c>
      <c r="N160" s="1144">
        <f t="shared" si="76"/>
        <v>551</v>
      </c>
      <c r="O160" s="1144">
        <f t="shared" si="77"/>
        <v>160</v>
      </c>
      <c r="P160" s="1144">
        <f t="shared" si="77"/>
        <v>236</v>
      </c>
      <c r="Q160" s="1144">
        <f t="shared" si="77"/>
        <v>155</v>
      </c>
      <c r="R160" s="1226" t="s">
        <v>1558</v>
      </c>
    </row>
    <row r="161" spans="1:18">
      <c r="A161" s="1227">
        <v>8</v>
      </c>
      <c r="B161" s="1196" t="s">
        <v>1626</v>
      </c>
      <c r="C161" s="1143" t="str">
        <f t="shared" si="69"/>
        <v>Nhóm 3</v>
      </c>
      <c r="D161" s="1196">
        <v>4.4000000000000004</v>
      </c>
      <c r="E161" s="1197"/>
      <c r="F161" s="1144">
        <f t="shared" si="72"/>
        <v>650</v>
      </c>
      <c r="G161" s="1225">
        <v>200</v>
      </c>
      <c r="H161" s="1225">
        <v>295</v>
      </c>
      <c r="I161" s="1225">
        <v>155</v>
      </c>
      <c r="J161" s="1144">
        <f t="shared" si="73"/>
        <v>0</v>
      </c>
      <c r="K161" s="1144">
        <f t="shared" si="74"/>
        <v>0</v>
      </c>
      <c r="L161" s="1144">
        <f t="shared" si="75"/>
        <v>0</v>
      </c>
      <c r="M161" s="1144">
        <f>0</f>
        <v>0</v>
      </c>
      <c r="N161" s="1144">
        <f t="shared" si="76"/>
        <v>650</v>
      </c>
      <c r="O161" s="1144">
        <f t="shared" si="77"/>
        <v>200</v>
      </c>
      <c r="P161" s="1144">
        <f t="shared" si="77"/>
        <v>295</v>
      </c>
      <c r="Q161" s="1144">
        <f t="shared" si="77"/>
        <v>155</v>
      </c>
      <c r="R161" s="1226"/>
    </row>
    <row r="162" spans="1:18" ht="26.4">
      <c r="A162" s="1227">
        <v>9</v>
      </c>
      <c r="B162" s="1196" t="s">
        <v>1627</v>
      </c>
      <c r="C162" s="1143" t="str">
        <f t="shared" si="69"/>
        <v>Nhóm 3</v>
      </c>
      <c r="D162" s="1196">
        <v>4.4000000000000004</v>
      </c>
      <c r="E162" s="1197"/>
      <c r="F162" s="1144">
        <f t="shared" si="72"/>
        <v>650</v>
      </c>
      <c r="G162" s="1225">
        <v>200</v>
      </c>
      <c r="H162" s="1225">
        <v>295</v>
      </c>
      <c r="I162" s="1225">
        <v>155</v>
      </c>
      <c r="J162" s="1144">
        <f t="shared" si="73"/>
        <v>0</v>
      </c>
      <c r="K162" s="1144">
        <f t="shared" si="74"/>
        <v>0</v>
      </c>
      <c r="L162" s="1144">
        <f t="shared" si="75"/>
        <v>0</v>
      </c>
      <c r="M162" s="1144">
        <f>0</f>
        <v>0</v>
      </c>
      <c r="N162" s="1144">
        <f t="shared" si="76"/>
        <v>650</v>
      </c>
      <c r="O162" s="1144">
        <f t="shared" si="77"/>
        <v>200</v>
      </c>
      <c r="P162" s="1144">
        <f t="shared" si="77"/>
        <v>295</v>
      </c>
      <c r="Q162" s="1144">
        <f t="shared" si="77"/>
        <v>155</v>
      </c>
      <c r="R162" s="1226" t="s">
        <v>1628</v>
      </c>
    </row>
    <row r="163" spans="1:18">
      <c r="A163" s="1227">
        <v>10</v>
      </c>
      <c r="B163" s="1196" t="s">
        <v>1629</v>
      </c>
      <c r="C163" s="1143" t="str">
        <f t="shared" si="69"/>
        <v>Nhóm 3</v>
      </c>
      <c r="D163" s="1196">
        <v>4.4000000000000004</v>
      </c>
      <c r="E163" s="1197"/>
      <c r="F163" s="1144">
        <f t="shared" si="72"/>
        <v>650</v>
      </c>
      <c r="G163" s="1225">
        <v>200</v>
      </c>
      <c r="H163" s="1225">
        <v>295</v>
      </c>
      <c r="I163" s="1225">
        <v>155</v>
      </c>
      <c r="J163" s="1144">
        <f t="shared" si="73"/>
        <v>0</v>
      </c>
      <c r="K163" s="1144">
        <f t="shared" si="74"/>
        <v>0</v>
      </c>
      <c r="L163" s="1144">
        <f t="shared" si="75"/>
        <v>0</v>
      </c>
      <c r="M163" s="1144">
        <f>0</f>
        <v>0</v>
      </c>
      <c r="N163" s="1144">
        <f t="shared" si="76"/>
        <v>650</v>
      </c>
      <c r="O163" s="1144">
        <f t="shared" si="77"/>
        <v>200</v>
      </c>
      <c r="P163" s="1144">
        <f t="shared" si="77"/>
        <v>295</v>
      </c>
      <c r="Q163" s="1144">
        <f t="shared" si="77"/>
        <v>155</v>
      </c>
      <c r="R163" s="1228" t="s">
        <v>1630</v>
      </c>
    </row>
    <row r="164" spans="1:18">
      <c r="A164" s="1227">
        <v>11</v>
      </c>
      <c r="B164" s="1196" t="s">
        <v>1631</v>
      </c>
      <c r="C164" s="1143" t="str">
        <f t="shared" si="69"/>
        <v>Nhóm 3</v>
      </c>
      <c r="D164" s="1196">
        <v>5.76</v>
      </c>
      <c r="E164" s="1197"/>
      <c r="F164" s="1144">
        <f t="shared" si="72"/>
        <v>650</v>
      </c>
      <c r="G164" s="1225">
        <v>200</v>
      </c>
      <c r="H164" s="1225">
        <v>325</v>
      </c>
      <c r="I164" s="1225">
        <v>125</v>
      </c>
      <c r="J164" s="1144">
        <f t="shared" si="73"/>
        <v>0</v>
      </c>
      <c r="K164" s="1144">
        <f t="shared" si="74"/>
        <v>0</v>
      </c>
      <c r="L164" s="1144">
        <f t="shared" si="75"/>
        <v>0</v>
      </c>
      <c r="M164" s="1144">
        <f>0</f>
        <v>0</v>
      </c>
      <c r="N164" s="1144">
        <f t="shared" si="76"/>
        <v>650</v>
      </c>
      <c r="O164" s="1144">
        <f t="shared" si="77"/>
        <v>200</v>
      </c>
      <c r="P164" s="1144">
        <f t="shared" si="77"/>
        <v>325</v>
      </c>
      <c r="Q164" s="1144">
        <f t="shared" si="77"/>
        <v>125</v>
      </c>
      <c r="R164" s="1228"/>
    </row>
    <row r="165" spans="1:18">
      <c r="A165" s="1227">
        <v>12</v>
      </c>
      <c r="B165" s="1229" t="s">
        <v>1632</v>
      </c>
      <c r="C165" s="1143" t="str">
        <f t="shared" si="69"/>
        <v>Nhóm 3</v>
      </c>
      <c r="D165" s="1229">
        <v>4.74</v>
      </c>
      <c r="E165" s="1230" t="s">
        <v>1484</v>
      </c>
      <c r="F165" s="1144">
        <f t="shared" si="72"/>
        <v>650</v>
      </c>
      <c r="G165" s="1231">
        <v>200</v>
      </c>
      <c r="H165" s="1231">
        <v>295</v>
      </c>
      <c r="I165" s="1231">
        <v>155</v>
      </c>
      <c r="J165" s="1144">
        <f t="shared" si="73"/>
        <v>49.5</v>
      </c>
      <c r="K165" s="1144">
        <f t="shared" si="74"/>
        <v>20</v>
      </c>
      <c r="L165" s="1144">
        <f t="shared" si="75"/>
        <v>29.5</v>
      </c>
      <c r="M165" s="1144">
        <f>0</f>
        <v>0</v>
      </c>
      <c r="N165" s="1144">
        <f t="shared" si="76"/>
        <v>600.5</v>
      </c>
      <c r="O165" s="1144">
        <f t="shared" si="77"/>
        <v>180</v>
      </c>
      <c r="P165" s="1144">
        <f t="shared" si="77"/>
        <v>265.5</v>
      </c>
      <c r="Q165" s="1144">
        <f t="shared" si="77"/>
        <v>155</v>
      </c>
      <c r="R165" s="1228" t="s">
        <v>1630</v>
      </c>
    </row>
    <row r="166" spans="1:18" s="1180" customFormat="1">
      <c r="A166" s="1232"/>
      <c r="B166" s="1233" t="s">
        <v>1633</v>
      </c>
      <c r="C166" s="1233"/>
      <c r="D166" s="1233"/>
      <c r="E166" s="1234"/>
      <c r="F166" s="1235">
        <f>SUM(F154:F165)</f>
        <v>7800</v>
      </c>
      <c r="G166" s="1235">
        <f t="shared" ref="G166:Q166" si="78">SUM(G154:G165)</f>
        <v>2470</v>
      </c>
      <c r="H166" s="1235">
        <f t="shared" si="78"/>
        <v>3505</v>
      </c>
      <c r="I166" s="1235">
        <f t="shared" si="78"/>
        <v>1825</v>
      </c>
      <c r="J166" s="1235">
        <f t="shared" si="78"/>
        <v>470.25</v>
      </c>
      <c r="K166" s="1235">
        <f t="shared" si="78"/>
        <v>190</v>
      </c>
      <c r="L166" s="1235">
        <f t="shared" si="78"/>
        <v>280.25</v>
      </c>
      <c r="M166" s="1235">
        <f t="shared" si="78"/>
        <v>0</v>
      </c>
      <c r="N166" s="1235">
        <f t="shared" si="78"/>
        <v>7329.75</v>
      </c>
      <c r="O166" s="1235">
        <f t="shared" si="78"/>
        <v>2280</v>
      </c>
      <c r="P166" s="1235">
        <f t="shared" si="78"/>
        <v>3224.75</v>
      </c>
      <c r="Q166" s="1235">
        <f t="shared" si="78"/>
        <v>1825</v>
      </c>
      <c r="R166" s="1236"/>
    </row>
    <row r="167" spans="1:18">
      <c r="A167" s="311"/>
      <c r="B167" s="1245"/>
      <c r="C167" s="1245"/>
      <c r="D167" s="1245"/>
      <c r="E167" s="1246"/>
      <c r="F167" s="1246"/>
      <c r="G167" s="1246"/>
      <c r="H167" s="1246"/>
      <c r="I167" s="1246"/>
      <c r="J167" s="1246"/>
      <c r="K167" s="1246"/>
      <c r="L167" s="1246"/>
      <c r="M167" s="1247"/>
      <c r="N167" s="1246"/>
      <c r="O167" s="1246"/>
      <c r="P167" s="1246"/>
      <c r="Q167" s="1246"/>
      <c r="R167" s="1127"/>
    </row>
    <row r="168" spans="1:18" ht="15" thickBot="1">
      <c r="A168" s="1126" t="s">
        <v>1634</v>
      </c>
      <c r="B168" s="1261" t="s">
        <v>1635</v>
      </c>
      <c r="C168" s="1245"/>
      <c r="D168" s="1245"/>
      <c r="E168" s="1246"/>
      <c r="F168" s="1246"/>
      <c r="G168" s="1246"/>
      <c r="H168" s="1246"/>
      <c r="I168" s="1246"/>
      <c r="J168" s="1246"/>
      <c r="K168" s="1246"/>
      <c r="L168" s="1246"/>
      <c r="M168" s="1247"/>
      <c r="N168" s="1246"/>
      <c r="O168" s="1246"/>
      <c r="P168" s="1246"/>
      <c r="Q168" s="1246"/>
      <c r="R168" s="1127"/>
    </row>
    <row r="169" spans="1:18" ht="27" thickTop="1">
      <c r="A169" s="1153"/>
      <c r="B169" s="1154" t="s">
        <v>1636</v>
      </c>
      <c r="C169" s="1222"/>
      <c r="D169" s="1222"/>
      <c r="E169" s="2392" t="s">
        <v>296</v>
      </c>
      <c r="F169" s="2503" t="s">
        <v>335</v>
      </c>
      <c r="G169" s="2504"/>
      <c r="H169" s="2504"/>
      <c r="I169" s="2505"/>
      <c r="J169" s="2503" t="s">
        <v>336</v>
      </c>
      <c r="K169" s="2504"/>
      <c r="L169" s="2504"/>
      <c r="M169" s="2505"/>
      <c r="N169" s="2503" t="s">
        <v>337</v>
      </c>
      <c r="O169" s="2504"/>
      <c r="P169" s="2504"/>
      <c r="Q169" s="2505"/>
      <c r="R169" s="2389" t="s">
        <v>7</v>
      </c>
    </row>
    <row r="170" spans="1:18" ht="39.6">
      <c r="A170" s="1157"/>
      <c r="B170" s="1158" t="s">
        <v>1637</v>
      </c>
      <c r="C170" s="1155"/>
      <c r="D170" s="1156" t="s">
        <v>1516</v>
      </c>
      <c r="E170" s="2502"/>
      <c r="F170" s="1209" t="s">
        <v>338</v>
      </c>
      <c r="G170" s="1209" t="s">
        <v>339</v>
      </c>
      <c r="H170" s="1209" t="s">
        <v>340</v>
      </c>
      <c r="I170" s="1209" t="s">
        <v>341</v>
      </c>
      <c r="J170" s="1209" t="s">
        <v>338</v>
      </c>
      <c r="K170" s="1209" t="s">
        <v>339</v>
      </c>
      <c r="L170" s="1209" t="s">
        <v>340</v>
      </c>
      <c r="M170" s="1209" t="s">
        <v>341</v>
      </c>
      <c r="N170" s="1209" t="s">
        <v>338</v>
      </c>
      <c r="O170" s="1209" t="s">
        <v>339</v>
      </c>
      <c r="P170" s="1209" t="s">
        <v>340</v>
      </c>
      <c r="Q170" s="1209" t="s">
        <v>341</v>
      </c>
      <c r="R170" s="2499"/>
    </row>
    <row r="171" spans="1:18">
      <c r="A171" s="1157"/>
      <c r="B171" s="1158" t="s">
        <v>1638</v>
      </c>
      <c r="C171" s="1222"/>
      <c r="D171" s="1222"/>
      <c r="E171" s="1210" t="s">
        <v>233</v>
      </c>
      <c r="F171" s="1210" t="s">
        <v>234</v>
      </c>
      <c r="G171" s="1210" t="s">
        <v>235</v>
      </c>
      <c r="H171" s="1210" t="s">
        <v>236</v>
      </c>
      <c r="I171" s="1210" t="s">
        <v>237</v>
      </c>
      <c r="J171" s="1210" t="s">
        <v>300</v>
      </c>
      <c r="K171" s="1210" t="s">
        <v>342</v>
      </c>
      <c r="L171" s="1210" t="s">
        <v>238</v>
      </c>
      <c r="M171" s="1211" t="s">
        <v>239</v>
      </c>
      <c r="N171" s="1210" t="s">
        <v>240</v>
      </c>
      <c r="O171" s="1210" t="s">
        <v>241</v>
      </c>
      <c r="P171" s="1210" t="s">
        <v>242</v>
      </c>
      <c r="Q171" s="1210" t="s">
        <v>243</v>
      </c>
      <c r="R171" s="1212" t="s">
        <v>244</v>
      </c>
    </row>
    <row r="172" spans="1:18" ht="26.4">
      <c r="A172" s="1157"/>
      <c r="B172" s="1158" t="s">
        <v>1639</v>
      </c>
      <c r="C172" s="1158"/>
      <c r="D172" s="1158"/>
      <c r="E172" s="1159"/>
      <c r="F172" s="1159"/>
      <c r="G172" s="1159"/>
      <c r="H172" s="1159"/>
      <c r="I172" s="1159"/>
      <c r="J172" s="1159"/>
      <c r="K172" s="1159"/>
      <c r="L172" s="1159"/>
      <c r="M172" s="1159"/>
      <c r="N172" s="1159"/>
      <c r="O172" s="1159"/>
      <c r="P172" s="1159"/>
      <c r="Q172" s="1159"/>
      <c r="R172" s="1161"/>
    </row>
    <row r="173" spans="1:18" ht="26.4">
      <c r="A173" s="1157"/>
      <c r="B173" s="1158" t="s">
        <v>1640</v>
      </c>
      <c r="C173" s="1158"/>
      <c r="D173" s="1158"/>
      <c r="E173" s="1159"/>
      <c r="F173" s="1159"/>
      <c r="G173" s="1159"/>
      <c r="H173" s="1159"/>
      <c r="I173" s="1159"/>
      <c r="J173" s="1159"/>
      <c r="K173" s="1159"/>
      <c r="L173" s="1159"/>
      <c r="M173" s="1159"/>
      <c r="N173" s="1159"/>
      <c r="O173" s="1159"/>
      <c r="P173" s="1159"/>
      <c r="Q173" s="1159"/>
      <c r="R173" s="1161"/>
    </row>
    <row r="174" spans="1:18" ht="26.4">
      <c r="A174" s="1157"/>
      <c r="B174" s="1158" t="s">
        <v>1641</v>
      </c>
      <c r="C174" s="1158"/>
      <c r="D174" s="1158"/>
      <c r="E174" s="1159"/>
      <c r="F174" s="1159"/>
      <c r="G174" s="1159"/>
      <c r="H174" s="1159"/>
      <c r="I174" s="1159"/>
      <c r="J174" s="1159"/>
      <c r="K174" s="1159"/>
      <c r="L174" s="1159"/>
      <c r="M174" s="1159"/>
      <c r="N174" s="1159"/>
      <c r="O174" s="1159"/>
      <c r="P174" s="1159"/>
      <c r="Q174" s="1159"/>
      <c r="R174" s="1161"/>
    </row>
    <row r="175" spans="1:18">
      <c r="A175" s="1224" t="s">
        <v>81</v>
      </c>
      <c r="B175" s="1237" t="s">
        <v>1642</v>
      </c>
      <c r="C175" s="1158"/>
      <c r="D175" s="1237"/>
      <c r="E175" s="1238"/>
      <c r="F175" s="1235">
        <f>SUM(G175:I175)</f>
        <v>0</v>
      </c>
      <c r="G175" s="1235"/>
      <c r="H175" s="1235"/>
      <c r="I175" s="1235"/>
      <c r="J175" s="1235">
        <f>SUM(K175:M175)</f>
        <v>0</v>
      </c>
      <c r="K175" s="1235"/>
      <c r="L175" s="1235"/>
      <c r="M175" s="1235"/>
      <c r="N175" s="1235">
        <f>SUM(O175:Q175)</f>
        <v>0</v>
      </c>
      <c r="O175" s="1235"/>
      <c r="P175" s="1235"/>
      <c r="Q175" s="1235"/>
      <c r="R175" s="1239"/>
    </row>
    <row r="176" spans="1:18">
      <c r="A176" s="1227">
        <v>1</v>
      </c>
      <c r="B176" s="1240" t="s">
        <v>1643</v>
      </c>
      <c r="C176" s="1143" t="str">
        <f t="shared" ref="C176:C184" si="79">IF(G176=200, "Nhóm 3",IF(G176=350, "Nhóm 2", "Nhóm 1"))</f>
        <v>Nhóm 3</v>
      </c>
      <c r="D176" s="1241">
        <v>4.4400000000000004</v>
      </c>
      <c r="E176" s="1197"/>
      <c r="F176" s="1144">
        <f>G176+H176+I176</f>
        <v>650</v>
      </c>
      <c r="G176" s="1225">
        <v>200</v>
      </c>
      <c r="H176" s="1225">
        <v>295</v>
      </c>
      <c r="I176" s="1225">
        <v>155</v>
      </c>
      <c r="J176" s="1144">
        <f>K176+L176+M176</f>
        <v>0</v>
      </c>
      <c r="K176" s="1144">
        <f t="shared" ref="K176" si="80">IF(E176="HT",G176*0.75,IF(E176="PHT",G176*0.7,IF(E176="TK",G176*0.3,IF(E176="PK",G176*0.2,IF(OR(E176="CTCĐT",E176="BTĐT"),G176*0.1,IF(OR(E176="TLĐTTT",E176="CTCĐK"),G176*0.1,IF(OR(E176="TLĐT",E176="CVHT"),G176*0.15,IF(E176="NCS",G176*0.7,IF(E176="NN",G176*1,0)))))))))</f>
        <v>0</v>
      </c>
      <c r="L176" s="1144">
        <f t="shared" ref="L176" si="81">IF(E176="HT",H176*0.75,IF(E176="PHT",H176*0.7,IF(E176="TK",H176*0.3,IF(E176="PK",H176*0.2,IF(OR(E176="CTCĐT",E176="BTĐT"),H176*0.1,IF(OR(E176="TLĐTTT",E176="CTCĐK"),H176*0.1,IF(OR(E176="TLĐT",E176="CVHT"),H176*0.15,IF(E176="NCS",H176*0.7,IF(E176="NN",H176*1,0)))))))))</f>
        <v>0</v>
      </c>
      <c r="M176" s="1144">
        <f>0</f>
        <v>0</v>
      </c>
      <c r="N176" s="1144">
        <f>O176+P176+Q176</f>
        <v>650</v>
      </c>
      <c r="O176" s="1144">
        <f>G176-K176</f>
        <v>200</v>
      </c>
      <c r="P176" s="1144">
        <f>H176-L176</f>
        <v>295</v>
      </c>
      <c r="Q176" s="1144">
        <f>I176-M176</f>
        <v>155</v>
      </c>
      <c r="R176" s="1228"/>
    </row>
    <row r="177" spans="1:18">
      <c r="A177" s="1227">
        <v>2</v>
      </c>
      <c r="B177" s="1196" t="s">
        <v>1644</v>
      </c>
      <c r="C177" s="1143" t="str">
        <f t="shared" si="79"/>
        <v>Nhóm 3</v>
      </c>
      <c r="D177" s="1196"/>
      <c r="E177" s="1197"/>
      <c r="F177" s="1144">
        <f t="shared" ref="F177:F184" si="82">G177+H177+I177</f>
        <v>650</v>
      </c>
      <c r="G177" s="1225">
        <v>200</v>
      </c>
      <c r="H177" s="1225">
        <v>270</v>
      </c>
      <c r="I177" s="1225">
        <v>180</v>
      </c>
      <c r="J177" s="1144">
        <f t="shared" ref="J177:J184" si="83">K177+L177+M177</f>
        <v>0</v>
      </c>
      <c r="K177" s="1144">
        <f t="shared" ref="K177:K184" si="84">IF(E177="HT",G177*0.75,IF(E177="PHT",G177*0.7,IF(E177="TK",G177*0.3,IF(E177="PK",G177*0.2,IF(OR(E177="CTCĐT",E177="BTĐT"),G177*0.1,IF(OR(E177="TLĐTTT",E177="CTCĐK"),G177*0.1,IF(OR(E177="TLĐT",E177="CVHT"),G177*0.15,IF(E177="NCS",G177*0.7,IF(E177="NN",G177*1,0)))))))))</f>
        <v>0</v>
      </c>
      <c r="L177" s="1144">
        <f t="shared" ref="L177:L184" si="85">IF(E177="HT",H177*0.75,IF(E177="PHT",H177*0.7,IF(E177="TK",H177*0.3,IF(E177="PK",H177*0.2,IF(OR(E177="CTCĐT",E177="BTĐT"),H177*0.1,IF(OR(E177="TLĐTTT",E177="CTCĐK"),H177*0.1,IF(OR(E177="TLĐT",E177="CVHT"),H177*0.15,IF(E177="NCS",H177*0.7,IF(E177="NN",H177*1,0)))))))))</f>
        <v>0</v>
      </c>
      <c r="M177" s="1144">
        <f>0</f>
        <v>0</v>
      </c>
      <c r="N177" s="1144">
        <f t="shared" ref="N177:N184" si="86">O177+P177+Q177</f>
        <v>650</v>
      </c>
      <c r="O177" s="1144">
        <f t="shared" ref="O177:Q184" si="87">G177-K177</f>
        <v>200</v>
      </c>
      <c r="P177" s="1144">
        <f t="shared" si="87"/>
        <v>270</v>
      </c>
      <c r="Q177" s="1144">
        <f t="shared" si="87"/>
        <v>180</v>
      </c>
      <c r="R177" s="1228"/>
    </row>
    <row r="178" spans="1:18">
      <c r="A178" s="1227">
        <v>3</v>
      </c>
      <c r="B178" s="1196" t="s">
        <v>1645</v>
      </c>
      <c r="C178" s="1143" t="str">
        <f t="shared" si="79"/>
        <v>Nhóm 3</v>
      </c>
      <c r="D178" s="1196">
        <v>4.4000000000000004</v>
      </c>
      <c r="E178" s="1197" t="s">
        <v>1555</v>
      </c>
      <c r="F178" s="1144">
        <f t="shared" si="82"/>
        <v>650</v>
      </c>
      <c r="G178" s="2311">
        <v>200</v>
      </c>
      <c r="H178" s="2311">
        <v>295</v>
      </c>
      <c r="I178" s="2311">
        <v>155</v>
      </c>
      <c r="J178" s="1144">
        <f t="shared" si="83"/>
        <v>99</v>
      </c>
      <c r="K178" s="1144">
        <f t="shared" si="84"/>
        <v>40</v>
      </c>
      <c r="L178" s="1144">
        <f t="shared" si="85"/>
        <v>59</v>
      </c>
      <c r="M178" s="1144">
        <f>0</f>
        <v>0</v>
      </c>
      <c r="N178" s="1144">
        <f t="shared" si="86"/>
        <v>551</v>
      </c>
      <c r="O178" s="1144">
        <f t="shared" si="87"/>
        <v>160</v>
      </c>
      <c r="P178" s="1144">
        <f t="shared" si="87"/>
        <v>236</v>
      </c>
      <c r="Q178" s="1144">
        <f t="shared" si="87"/>
        <v>155</v>
      </c>
      <c r="R178" s="1228"/>
    </row>
    <row r="179" spans="1:18">
      <c r="A179" s="1227">
        <v>4</v>
      </c>
      <c r="B179" s="1196" t="s">
        <v>1646</v>
      </c>
      <c r="C179" s="1143" t="str">
        <f t="shared" si="79"/>
        <v>Nhóm 3</v>
      </c>
      <c r="D179" s="1196">
        <v>4.32</v>
      </c>
      <c r="E179" s="1197"/>
      <c r="F179" s="1144">
        <f t="shared" si="82"/>
        <v>650</v>
      </c>
      <c r="G179" s="1225">
        <v>200</v>
      </c>
      <c r="H179" s="1225">
        <v>270</v>
      </c>
      <c r="I179" s="1225">
        <v>180</v>
      </c>
      <c r="J179" s="1144">
        <f t="shared" si="83"/>
        <v>0</v>
      </c>
      <c r="K179" s="1144">
        <f t="shared" si="84"/>
        <v>0</v>
      </c>
      <c r="L179" s="1144">
        <f t="shared" si="85"/>
        <v>0</v>
      </c>
      <c r="M179" s="1144">
        <f>0</f>
        <v>0</v>
      </c>
      <c r="N179" s="1144">
        <f t="shared" si="86"/>
        <v>650</v>
      </c>
      <c r="O179" s="1144">
        <f t="shared" si="87"/>
        <v>200</v>
      </c>
      <c r="P179" s="1144">
        <f t="shared" si="87"/>
        <v>270</v>
      </c>
      <c r="Q179" s="1144">
        <f t="shared" si="87"/>
        <v>180</v>
      </c>
      <c r="R179" s="1228"/>
    </row>
    <row r="180" spans="1:18">
      <c r="A180" s="1227">
        <v>5</v>
      </c>
      <c r="B180" s="1196" t="s">
        <v>1647</v>
      </c>
      <c r="C180" s="1143" t="str">
        <f t="shared" si="79"/>
        <v>Nhóm 3</v>
      </c>
      <c r="D180" s="1196">
        <v>4.4000000000000004</v>
      </c>
      <c r="E180" s="1197" t="s">
        <v>1499</v>
      </c>
      <c r="F180" s="1144">
        <f t="shared" si="82"/>
        <v>650</v>
      </c>
      <c r="G180" s="1225">
        <v>200</v>
      </c>
      <c r="H180" s="1225">
        <v>295</v>
      </c>
      <c r="I180" s="1225">
        <v>155</v>
      </c>
      <c r="J180" s="1144">
        <f t="shared" si="83"/>
        <v>74.25</v>
      </c>
      <c r="K180" s="1144">
        <f t="shared" si="84"/>
        <v>30</v>
      </c>
      <c r="L180" s="1144">
        <f t="shared" si="85"/>
        <v>44.25</v>
      </c>
      <c r="M180" s="1144">
        <f>0</f>
        <v>0</v>
      </c>
      <c r="N180" s="1144">
        <f t="shared" si="86"/>
        <v>575.75</v>
      </c>
      <c r="O180" s="1144">
        <f t="shared" si="87"/>
        <v>170</v>
      </c>
      <c r="P180" s="1144">
        <f t="shared" si="87"/>
        <v>250.75</v>
      </c>
      <c r="Q180" s="1144">
        <f t="shared" si="87"/>
        <v>155</v>
      </c>
      <c r="R180" s="1228" t="s">
        <v>1610</v>
      </c>
    </row>
    <row r="181" spans="1:18">
      <c r="A181" s="1227">
        <v>6</v>
      </c>
      <c r="B181" s="1240" t="s">
        <v>1648</v>
      </c>
      <c r="C181" s="1143" t="str">
        <f t="shared" si="79"/>
        <v>Nhóm 3</v>
      </c>
      <c r="D181" s="1241">
        <v>4.4400000000000004</v>
      </c>
      <c r="E181" s="1197" t="s">
        <v>1555</v>
      </c>
      <c r="F181" s="1144">
        <f t="shared" si="82"/>
        <v>650</v>
      </c>
      <c r="G181" s="1225">
        <v>200</v>
      </c>
      <c r="H181" s="1225">
        <v>295</v>
      </c>
      <c r="I181" s="1225">
        <v>155</v>
      </c>
      <c r="J181" s="1144">
        <f t="shared" si="83"/>
        <v>99</v>
      </c>
      <c r="K181" s="1144">
        <f t="shared" si="84"/>
        <v>40</v>
      </c>
      <c r="L181" s="1144">
        <f t="shared" si="85"/>
        <v>59</v>
      </c>
      <c r="M181" s="1144">
        <f>0</f>
        <v>0</v>
      </c>
      <c r="N181" s="1144">
        <f t="shared" si="86"/>
        <v>551</v>
      </c>
      <c r="O181" s="1144">
        <f t="shared" si="87"/>
        <v>160</v>
      </c>
      <c r="P181" s="1144">
        <f t="shared" si="87"/>
        <v>236</v>
      </c>
      <c r="Q181" s="1144">
        <f t="shared" si="87"/>
        <v>155</v>
      </c>
      <c r="R181" s="1228"/>
    </row>
    <row r="182" spans="1:18">
      <c r="A182" s="1227">
        <v>7</v>
      </c>
      <c r="B182" s="1196" t="s">
        <v>1649</v>
      </c>
      <c r="C182" s="1143" t="str">
        <f t="shared" si="79"/>
        <v>Nhóm 3</v>
      </c>
      <c r="D182" s="1196">
        <v>6.2</v>
      </c>
      <c r="E182" s="1197" t="s">
        <v>1475</v>
      </c>
      <c r="F182" s="1144">
        <f t="shared" si="82"/>
        <v>650</v>
      </c>
      <c r="G182" s="2311">
        <v>200</v>
      </c>
      <c r="H182" s="2311">
        <v>350</v>
      </c>
      <c r="I182" s="2311">
        <v>100</v>
      </c>
      <c r="J182" s="1144">
        <f t="shared" si="83"/>
        <v>165</v>
      </c>
      <c r="K182" s="1144">
        <f t="shared" si="84"/>
        <v>60</v>
      </c>
      <c r="L182" s="1144">
        <f t="shared" si="85"/>
        <v>105</v>
      </c>
      <c r="M182" s="1144">
        <f>0</f>
        <v>0</v>
      </c>
      <c r="N182" s="1144">
        <f t="shared" si="86"/>
        <v>485</v>
      </c>
      <c r="O182" s="1144">
        <f t="shared" si="87"/>
        <v>140</v>
      </c>
      <c r="P182" s="1144">
        <f t="shared" si="87"/>
        <v>245</v>
      </c>
      <c r="Q182" s="1144">
        <f t="shared" si="87"/>
        <v>100</v>
      </c>
      <c r="R182" s="1228" t="s">
        <v>1476</v>
      </c>
    </row>
    <row r="183" spans="1:18">
      <c r="A183" s="1227">
        <v>8</v>
      </c>
      <c r="B183" s="1196" t="s">
        <v>1650</v>
      </c>
      <c r="C183" s="1143" t="str">
        <f t="shared" si="79"/>
        <v>Nhóm 3</v>
      </c>
      <c r="D183" s="1196">
        <v>4.4400000000000004</v>
      </c>
      <c r="E183" s="1197" t="s">
        <v>1651</v>
      </c>
      <c r="F183" s="1144">
        <f t="shared" si="82"/>
        <v>650</v>
      </c>
      <c r="G183" s="2311">
        <v>200</v>
      </c>
      <c r="H183" s="2311">
        <v>295</v>
      </c>
      <c r="I183" s="2311">
        <v>155</v>
      </c>
      <c r="J183" s="1144">
        <f t="shared" si="83"/>
        <v>49.5</v>
      </c>
      <c r="K183" s="1144">
        <f t="shared" si="84"/>
        <v>20</v>
      </c>
      <c r="L183" s="1144">
        <f t="shared" si="85"/>
        <v>29.5</v>
      </c>
      <c r="M183" s="1144">
        <f>0</f>
        <v>0</v>
      </c>
      <c r="N183" s="1144">
        <f t="shared" si="86"/>
        <v>600.5</v>
      </c>
      <c r="O183" s="1144">
        <f t="shared" si="87"/>
        <v>180</v>
      </c>
      <c r="P183" s="1144">
        <f t="shared" si="87"/>
        <v>265.5</v>
      </c>
      <c r="Q183" s="1144">
        <f t="shared" si="87"/>
        <v>155</v>
      </c>
      <c r="R183" s="1228"/>
    </row>
    <row r="184" spans="1:18">
      <c r="A184" s="1227">
        <v>9</v>
      </c>
      <c r="B184" s="1196" t="s">
        <v>1652</v>
      </c>
      <c r="C184" s="1143" t="str">
        <f t="shared" si="79"/>
        <v>Nhóm 3</v>
      </c>
      <c r="D184" s="1196">
        <v>4.7</v>
      </c>
      <c r="E184" s="1197"/>
      <c r="F184" s="1144">
        <f t="shared" si="82"/>
        <v>650</v>
      </c>
      <c r="G184" s="1225">
        <v>200</v>
      </c>
      <c r="H184" s="1225">
        <v>295</v>
      </c>
      <c r="I184" s="1225">
        <v>155</v>
      </c>
      <c r="J184" s="1144">
        <f t="shared" si="83"/>
        <v>0</v>
      </c>
      <c r="K184" s="1144">
        <f t="shared" si="84"/>
        <v>0</v>
      </c>
      <c r="L184" s="1144">
        <f t="shared" si="85"/>
        <v>0</v>
      </c>
      <c r="M184" s="1144">
        <f>0</f>
        <v>0</v>
      </c>
      <c r="N184" s="1144">
        <f t="shared" si="86"/>
        <v>650</v>
      </c>
      <c r="O184" s="1144">
        <f t="shared" si="87"/>
        <v>200</v>
      </c>
      <c r="P184" s="1144">
        <f t="shared" si="87"/>
        <v>295</v>
      </c>
      <c r="Q184" s="1144">
        <f t="shared" si="87"/>
        <v>155</v>
      </c>
      <c r="R184" s="1228"/>
    </row>
    <row r="185" spans="1:18" ht="15" thickBot="1">
      <c r="A185" s="2492" t="s">
        <v>349</v>
      </c>
      <c r="B185" s="2493"/>
      <c r="C185" s="1306"/>
      <c r="D185" s="1306"/>
      <c r="E185" s="1242"/>
      <c r="F185" s="1243">
        <f>SUM(F176:F184)</f>
        <v>5850</v>
      </c>
      <c r="G185" s="1243">
        <f>SUM(G176:G184)</f>
        <v>1800</v>
      </c>
      <c r="H185" s="1243">
        <f>SUM(H176:H184)</f>
        <v>2660</v>
      </c>
      <c r="I185" s="1243">
        <f>SUM(I176:I184)</f>
        <v>1390</v>
      </c>
      <c r="J185" s="1243">
        <f>SUM(J180:J184)</f>
        <v>387.75</v>
      </c>
      <c r="K185" s="1243">
        <f>SUM(K180:K184)</f>
        <v>150</v>
      </c>
      <c r="L185" s="1243">
        <f>SUM(L180:L184)</f>
        <v>237.75</v>
      </c>
      <c r="M185" s="1243">
        <f>SUM(M180:M184)</f>
        <v>0</v>
      </c>
      <c r="N185" s="1243">
        <f t="shared" ref="N185:Q185" si="88">SUM(N176:N184)</f>
        <v>5363.25</v>
      </c>
      <c r="O185" s="1243">
        <f t="shared" si="88"/>
        <v>1610</v>
      </c>
      <c r="P185" s="1243">
        <f t="shared" si="88"/>
        <v>2363.25</v>
      </c>
      <c r="Q185" s="1243">
        <f t="shared" si="88"/>
        <v>1390</v>
      </c>
      <c r="R185" s="1244"/>
    </row>
    <row r="186" spans="1:18" ht="15" thickTop="1">
      <c r="A186" s="1126"/>
      <c r="B186" s="1245"/>
      <c r="C186" s="1245"/>
      <c r="D186" s="1245"/>
      <c r="E186" s="1246"/>
      <c r="F186" s="1246"/>
      <c r="G186" s="1246"/>
      <c r="H186" s="1246"/>
      <c r="I186" s="1246"/>
      <c r="J186" s="1246"/>
      <c r="K186" s="1246"/>
      <c r="L186" s="1246"/>
      <c r="M186" s="1247"/>
      <c r="N186" s="1246"/>
      <c r="O186" s="1246"/>
      <c r="P186" s="1246"/>
      <c r="Q186" s="1246"/>
      <c r="R186" s="1127"/>
    </row>
    <row r="187" spans="1:18" ht="15" thickBot="1">
      <c r="A187" s="1126" t="s">
        <v>1653</v>
      </c>
      <c r="B187" s="1245" t="s">
        <v>1654</v>
      </c>
      <c r="C187" s="1245"/>
      <c r="D187" s="1245"/>
      <c r="E187" s="1246"/>
      <c r="F187" s="1246"/>
      <c r="G187" s="1246"/>
      <c r="H187" s="1246"/>
      <c r="I187" s="1246"/>
      <c r="J187" s="1246"/>
      <c r="K187" s="1246"/>
      <c r="L187" s="1246"/>
      <c r="M187" s="1247"/>
      <c r="N187" s="1246"/>
      <c r="O187" s="1246"/>
      <c r="P187" s="1246"/>
      <c r="Q187" s="1246"/>
      <c r="R187" s="1127"/>
    </row>
    <row r="188" spans="1:18" ht="27" thickTop="1">
      <c r="A188" s="1153"/>
      <c r="B188" s="1154" t="s">
        <v>1655</v>
      </c>
      <c r="C188" s="1222"/>
      <c r="D188" s="1222"/>
      <c r="E188" s="2392" t="s">
        <v>296</v>
      </c>
      <c r="F188" s="2503" t="s">
        <v>335</v>
      </c>
      <c r="G188" s="2504"/>
      <c r="H188" s="2504"/>
      <c r="I188" s="2505"/>
      <c r="J188" s="2503" t="s">
        <v>336</v>
      </c>
      <c r="K188" s="2504"/>
      <c r="L188" s="2504"/>
      <c r="M188" s="2505"/>
      <c r="N188" s="2503" t="s">
        <v>337</v>
      </c>
      <c r="O188" s="2504"/>
      <c r="P188" s="2504"/>
      <c r="Q188" s="2505"/>
      <c r="R188" s="2389" t="s">
        <v>7</v>
      </c>
    </row>
    <row r="189" spans="1:18" ht="39.6">
      <c r="A189" s="1157"/>
      <c r="B189" s="1158" t="s">
        <v>344</v>
      </c>
      <c r="C189" s="1155"/>
      <c r="D189" s="1156" t="s">
        <v>1516</v>
      </c>
      <c r="E189" s="2502"/>
      <c r="F189" s="1209" t="s">
        <v>338</v>
      </c>
      <c r="G189" s="1209" t="s">
        <v>339</v>
      </c>
      <c r="H189" s="1209" t="s">
        <v>340</v>
      </c>
      <c r="I189" s="1209" t="s">
        <v>341</v>
      </c>
      <c r="J189" s="1209" t="s">
        <v>338</v>
      </c>
      <c r="K189" s="1209" t="s">
        <v>339</v>
      </c>
      <c r="L189" s="1209" t="s">
        <v>340</v>
      </c>
      <c r="M189" s="1209" t="s">
        <v>341</v>
      </c>
      <c r="N189" s="1209" t="s">
        <v>338</v>
      </c>
      <c r="O189" s="1209" t="s">
        <v>339</v>
      </c>
      <c r="P189" s="1209" t="s">
        <v>340</v>
      </c>
      <c r="Q189" s="1209" t="s">
        <v>341</v>
      </c>
      <c r="R189" s="2499"/>
    </row>
    <row r="190" spans="1:18">
      <c r="A190" s="1157"/>
      <c r="B190" s="1158" t="s">
        <v>1656</v>
      </c>
      <c r="C190" s="1222"/>
      <c r="D190" s="1222"/>
      <c r="E190" s="1210" t="s">
        <v>233</v>
      </c>
      <c r="F190" s="1210" t="s">
        <v>234</v>
      </c>
      <c r="G190" s="1210" t="s">
        <v>235</v>
      </c>
      <c r="H190" s="1210" t="s">
        <v>236</v>
      </c>
      <c r="I190" s="1210" t="s">
        <v>237</v>
      </c>
      <c r="J190" s="1210" t="s">
        <v>300</v>
      </c>
      <c r="K190" s="1210" t="s">
        <v>342</v>
      </c>
      <c r="L190" s="1210" t="s">
        <v>238</v>
      </c>
      <c r="M190" s="1211" t="s">
        <v>239</v>
      </c>
      <c r="N190" s="1210" t="s">
        <v>240</v>
      </c>
      <c r="O190" s="1210" t="s">
        <v>241</v>
      </c>
      <c r="P190" s="1210" t="s">
        <v>242</v>
      </c>
      <c r="Q190" s="1210" t="s">
        <v>243</v>
      </c>
      <c r="R190" s="1212" t="s">
        <v>244</v>
      </c>
    </row>
    <row r="191" spans="1:18" ht="26.4">
      <c r="A191" s="1157"/>
      <c r="B191" s="1158" t="s">
        <v>1471</v>
      </c>
      <c r="C191" s="1158"/>
      <c r="D191" s="1158"/>
      <c r="E191" s="1159"/>
      <c r="F191" s="1159"/>
      <c r="G191" s="1159"/>
      <c r="H191" s="1159"/>
      <c r="I191" s="1159"/>
      <c r="J191" s="1159"/>
      <c r="K191" s="1159"/>
      <c r="L191" s="1159"/>
      <c r="M191" s="1159"/>
      <c r="N191" s="1159"/>
      <c r="O191" s="1159"/>
      <c r="P191" s="1159"/>
      <c r="Q191" s="1159"/>
      <c r="R191" s="1161"/>
    </row>
    <row r="192" spans="1:18" ht="26.4">
      <c r="A192" s="1157"/>
      <c r="B192" s="1158" t="s">
        <v>1657</v>
      </c>
      <c r="C192" s="1158"/>
      <c r="D192" s="1158"/>
      <c r="E192" s="1159"/>
      <c r="F192" s="1159"/>
      <c r="G192" s="1159"/>
      <c r="H192" s="1159"/>
      <c r="I192" s="1159"/>
      <c r="J192" s="1159"/>
      <c r="K192" s="1159"/>
      <c r="L192" s="1159"/>
      <c r="M192" s="1159"/>
      <c r="N192" s="1159"/>
      <c r="O192" s="1159"/>
      <c r="P192" s="1159"/>
      <c r="Q192" s="1159"/>
      <c r="R192" s="1161"/>
    </row>
    <row r="193" spans="1:18">
      <c r="A193" s="1157"/>
      <c r="B193" s="1158" t="s">
        <v>1472</v>
      </c>
      <c r="C193" s="1158"/>
      <c r="D193" s="1158"/>
      <c r="E193" s="1159"/>
      <c r="F193" s="1159"/>
      <c r="G193" s="1159"/>
      <c r="H193" s="1159"/>
      <c r="I193" s="1159"/>
      <c r="J193" s="1159"/>
      <c r="K193" s="1159"/>
      <c r="L193" s="1159"/>
      <c r="M193" s="1159"/>
      <c r="N193" s="1159"/>
      <c r="O193" s="1159"/>
      <c r="P193" s="1159"/>
      <c r="Q193" s="1159"/>
      <c r="R193" s="1161"/>
    </row>
    <row r="194" spans="1:18">
      <c r="A194" s="1224" t="s">
        <v>81</v>
      </c>
      <c r="B194" s="1237" t="s">
        <v>1658</v>
      </c>
      <c r="C194" s="1237"/>
      <c r="D194" s="1237"/>
      <c r="E194" s="1248"/>
      <c r="F194" s="1235"/>
      <c r="G194" s="1235"/>
      <c r="H194" s="1235"/>
      <c r="I194" s="1235"/>
      <c r="J194" s="1235"/>
      <c r="K194" s="1235"/>
      <c r="L194" s="1235"/>
      <c r="M194" s="1235"/>
      <c r="N194" s="1235"/>
      <c r="O194" s="1235"/>
      <c r="P194" s="1235"/>
      <c r="Q194" s="1249"/>
      <c r="R194" s="1239"/>
    </row>
    <row r="195" spans="1:18">
      <c r="A195" s="1250">
        <v>1</v>
      </c>
      <c r="B195" s="1251" t="s">
        <v>1659</v>
      </c>
      <c r="C195" s="1143" t="str">
        <f t="shared" ref="C195:C208" si="89">IF(G195=200, "Nhóm 3",IF(G195=350, "Nhóm 2", "Nhóm 1"))</f>
        <v>Nhóm 1</v>
      </c>
      <c r="D195" s="1252"/>
      <c r="E195" s="1253" t="s">
        <v>1555</v>
      </c>
      <c r="F195" s="1144">
        <f>G195+H195+I195</f>
        <v>650</v>
      </c>
      <c r="G195" s="2308">
        <v>270</v>
      </c>
      <c r="H195" s="2308">
        <v>175</v>
      </c>
      <c r="I195" s="2308">
        <v>205</v>
      </c>
      <c r="J195" s="1144">
        <f>K195+L195+M195</f>
        <v>89</v>
      </c>
      <c r="K195" s="1144">
        <f t="shared" ref="K195" si="90">IF(E195="HT",G195*0.75,IF(E195="PHT",G195*0.7,IF(E195="TK",G195*0.3,IF(E195="PK",G195*0.2,IF(OR(E195="CTCĐT",E195="BTĐT"),G195*0.1,IF(OR(E195="TLĐTTT",E195="CTCĐK"),G195*0.1,IF(OR(E195="TLĐT",E195="CVHT"),G195*0.15,IF(E195="NCS",G195*0.7,IF(E195="NN",G195*1,0)))))))))</f>
        <v>54</v>
      </c>
      <c r="L195" s="1144">
        <f t="shared" ref="L195" si="91">IF(E195="HT",H195*0.75,IF(E195="PHT",H195*0.7,IF(E195="TK",H195*0.3,IF(E195="PK",H195*0.2,IF(OR(E195="CTCĐT",E195="BTĐT"),H195*0.1,IF(OR(E195="TLĐTTT",E195="CTCĐK"),H195*0.1,IF(OR(E195="TLĐT",E195="CVHT"),H195*0.15,IF(E195="NCS",H195*0.7,IF(E195="NN",H195*1,0)))))))))</f>
        <v>35</v>
      </c>
      <c r="M195" s="1144">
        <f>0</f>
        <v>0</v>
      </c>
      <c r="N195" s="1144">
        <f>O195+P195+Q195</f>
        <v>561</v>
      </c>
      <c r="O195" s="1144">
        <f>G195-K195</f>
        <v>216</v>
      </c>
      <c r="P195" s="1144">
        <f>H195-L195</f>
        <v>140</v>
      </c>
      <c r="Q195" s="1144">
        <f>I195-M195</f>
        <v>205</v>
      </c>
      <c r="R195" s="1254" t="s">
        <v>1660</v>
      </c>
    </row>
    <row r="196" spans="1:18">
      <c r="A196" s="1250">
        <v>2</v>
      </c>
      <c r="B196" s="1251" t="s">
        <v>1661</v>
      </c>
      <c r="C196" s="1143" t="str">
        <f t="shared" si="89"/>
        <v>Nhóm 1</v>
      </c>
      <c r="D196" s="1252"/>
      <c r="E196" s="1253"/>
      <c r="F196" s="1144">
        <f t="shared" ref="F196:F208" si="92">G196+H196+I196</f>
        <v>650</v>
      </c>
      <c r="G196" s="2308">
        <v>270</v>
      </c>
      <c r="H196" s="2308">
        <v>175</v>
      </c>
      <c r="I196" s="2308">
        <v>205</v>
      </c>
      <c r="J196" s="1144">
        <f t="shared" ref="J196:J208" si="93">K196+L196+M196</f>
        <v>0</v>
      </c>
      <c r="K196" s="1144">
        <f t="shared" ref="K196:K208" si="94">IF(E196="HT",G196*0.75,IF(E196="PHT",G196*0.7,IF(E196="TK",G196*0.3,IF(E196="PK",G196*0.2,IF(OR(E196="CTCĐT",E196="BTĐT"),G196*0.1,IF(OR(E196="TLĐTTT",E196="CTCĐK"),G196*0.1,IF(OR(E196="TLĐT",E196="CVHT"),G196*0.15,IF(E196="NCS",G196*0.7,IF(E196="NN",G196*1,0)))))))))</f>
        <v>0</v>
      </c>
      <c r="L196" s="1144">
        <f t="shared" ref="L196:L208" si="95">IF(E196="HT",H196*0.75,IF(E196="PHT",H196*0.7,IF(E196="TK",H196*0.3,IF(E196="PK",H196*0.2,IF(OR(E196="CTCĐT",E196="BTĐT"),H196*0.1,IF(OR(E196="TLĐTTT",E196="CTCĐK"),H196*0.1,IF(OR(E196="TLĐT",E196="CVHT"),H196*0.15,IF(E196="NCS",H196*0.7,IF(E196="NN",H196*1,0)))))))))</f>
        <v>0</v>
      </c>
      <c r="M196" s="1144">
        <f>0</f>
        <v>0</v>
      </c>
      <c r="N196" s="1144">
        <f t="shared" ref="N196:N208" si="96">O196+P196+Q196</f>
        <v>650</v>
      </c>
      <c r="O196" s="1144">
        <f t="shared" ref="O196:Q208" si="97">G196-K196</f>
        <v>270</v>
      </c>
      <c r="P196" s="1144">
        <f t="shared" si="97"/>
        <v>175</v>
      </c>
      <c r="Q196" s="1144">
        <f t="shared" si="97"/>
        <v>205</v>
      </c>
      <c r="R196" s="1254" t="s">
        <v>1662</v>
      </c>
    </row>
    <row r="197" spans="1:18">
      <c r="A197" s="1250">
        <v>3</v>
      </c>
      <c r="B197" s="1251" t="s">
        <v>1663</v>
      </c>
      <c r="C197" s="1143" t="str">
        <f t="shared" si="89"/>
        <v>Nhóm 1</v>
      </c>
      <c r="D197" s="1252"/>
      <c r="E197" s="1253" t="s">
        <v>143</v>
      </c>
      <c r="F197" s="1144">
        <f t="shared" si="92"/>
        <v>650</v>
      </c>
      <c r="G197" s="2308">
        <v>270</v>
      </c>
      <c r="H197" s="2308">
        <v>175</v>
      </c>
      <c r="I197" s="2308">
        <v>205</v>
      </c>
      <c r="J197" s="1144">
        <f t="shared" si="93"/>
        <v>311.5</v>
      </c>
      <c r="K197" s="1144">
        <f t="shared" si="94"/>
        <v>189</v>
      </c>
      <c r="L197" s="1144">
        <f t="shared" si="95"/>
        <v>122.49999999999999</v>
      </c>
      <c r="M197" s="1144">
        <f>0</f>
        <v>0</v>
      </c>
      <c r="N197" s="1144">
        <f t="shared" si="96"/>
        <v>338.5</v>
      </c>
      <c r="O197" s="1144">
        <f t="shared" si="97"/>
        <v>81</v>
      </c>
      <c r="P197" s="1144">
        <f t="shared" si="97"/>
        <v>52.500000000000014</v>
      </c>
      <c r="Q197" s="1144">
        <f t="shared" si="97"/>
        <v>205</v>
      </c>
      <c r="R197" s="1254" t="s">
        <v>1664</v>
      </c>
    </row>
    <row r="198" spans="1:18">
      <c r="A198" s="1250">
        <v>4</v>
      </c>
      <c r="B198" s="1251" t="s">
        <v>1665</v>
      </c>
      <c r="C198" s="1143" t="str">
        <f t="shared" si="89"/>
        <v>Nhóm 1</v>
      </c>
      <c r="D198" s="1252"/>
      <c r="E198" s="1253" t="s">
        <v>1475</v>
      </c>
      <c r="F198" s="1144">
        <f t="shared" si="92"/>
        <v>650</v>
      </c>
      <c r="G198" s="2309">
        <v>270</v>
      </c>
      <c r="H198" s="2309">
        <v>260</v>
      </c>
      <c r="I198" s="2309">
        <v>120</v>
      </c>
      <c r="J198" s="1144">
        <f t="shared" si="93"/>
        <v>159</v>
      </c>
      <c r="K198" s="1144">
        <f t="shared" si="94"/>
        <v>81</v>
      </c>
      <c r="L198" s="1144">
        <f t="shared" si="95"/>
        <v>78</v>
      </c>
      <c r="M198" s="1144">
        <f>0</f>
        <v>0</v>
      </c>
      <c r="N198" s="1144">
        <f t="shared" si="96"/>
        <v>491</v>
      </c>
      <c r="O198" s="1144">
        <f t="shared" si="97"/>
        <v>189</v>
      </c>
      <c r="P198" s="1144">
        <f t="shared" si="97"/>
        <v>182</v>
      </c>
      <c r="Q198" s="1144">
        <f t="shared" si="97"/>
        <v>120</v>
      </c>
      <c r="R198" s="1254" t="s">
        <v>1666</v>
      </c>
    </row>
    <row r="199" spans="1:18">
      <c r="A199" s="1250">
        <v>5</v>
      </c>
      <c r="B199" s="1251" t="s">
        <v>1667</v>
      </c>
      <c r="C199" s="1143" t="str">
        <f t="shared" si="89"/>
        <v>Nhóm 3</v>
      </c>
      <c r="D199" s="1252"/>
      <c r="E199" s="1253" t="s">
        <v>1497</v>
      </c>
      <c r="F199" s="1144">
        <f t="shared" si="92"/>
        <v>650</v>
      </c>
      <c r="G199" s="2310">
        <v>200</v>
      </c>
      <c r="H199" s="2310">
        <v>295</v>
      </c>
      <c r="I199" s="2310">
        <v>155</v>
      </c>
      <c r="J199" s="1144">
        <f t="shared" si="93"/>
        <v>49.5</v>
      </c>
      <c r="K199" s="1144">
        <f t="shared" si="94"/>
        <v>20</v>
      </c>
      <c r="L199" s="1144">
        <f t="shared" si="95"/>
        <v>29.5</v>
      </c>
      <c r="M199" s="1144">
        <f>0</f>
        <v>0</v>
      </c>
      <c r="N199" s="1144">
        <f t="shared" si="96"/>
        <v>600.5</v>
      </c>
      <c r="O199" s="1144">
        <f t="shared" si="97"/>
        <v>180</v>
      </c>
      <c r="P199" s="1144">
        <f t="shared" si="97"/>
        <v>265.5</v>
      </c>
      <c r="Q199" s="1144">
        <f t="shared" si="97"/>
        <v>155</v>
      </c>
      <c r="R199" s="1254" t="s">
        <v>1668</v>
      </c>
    </row>
    <row r="200" spans="1:18">
      <c r="A200" s="1250">
        <v>6</v>
      </c>
      <c r="B200" s="1251" t="s">
        <v>1669</v>
      </c>
      <c r="C200" s="1143" t="str">
        <f t="shared" si="89"/>
        <v>Nhóm 1</v>
      </c>
      <c r="D200" s="1252"/>
      <c r="E200" s="1253"/>
      <c r="F200" s="1144">
        <f t="shared" si="92"/>
        <v>650</v>
      </c>
      <c r="G200" s="2310">
        <v>270</v>
      </c>
      <c r="H200" s="2310">
        <v>220</v>
      </c>
      <c r="I200" s="2310">
        <v>160</v>
      </c>
      <c r="J200" s="1144">
        <f t="shared" si="93"/>
        <v>0</v>
      </c>
      <c r="K200" s="1144">
        <f t="shared" si="94"/>
        <v>0</v>
      </c>
      <c r="L200" s="1144">
        <f t="shared" si="95"/>
        <v>0</v>
      </c>
      <c r="M200" s="1144">
        <f>0</f>
        <v>0</v>
      </c>
      <c r="N200" s="1144">
        <f t="shared" si="96"/>
        <v>650</v>
      </c>
      <c r="O200" s="1144">
        <f t="shared" si="97"/>
        <v>270</v>
      </c>
      <c r="P200" s="1144">
        <f t="shared" si="97"/>
        <v>220</v>
      </c>
      <c r="Q200" s="1144">
        <f t="shared" si="97"/>
        <v>160</v>
      </c>
      <c r="R200" s="1254"/>
    </row>
    <row r="201" spans="1:18">
      <c r="A201" s="1250">
        <v>7</v>
      </c>
      <c r="B201" s="1251" t="s">
        <v>1670</v>
      </c>
      <c r="C201" s="1143" t="str">
        <f t="shared" si="89"/>
        <v>Nhóm 1</v>
      </c>
      <c r="D201" s="1252"/>
      <c r="E201" s="1253" t="s">
        <v>143</v>
      </c>
      <c r="F201" s="1144">
        <f t="shared" si="92"/>
        <v>650</v>
      </c>
      <c r="G201" s="2310">
        <v>270</v>
      </c>
      <c r="H201" s="2310">
        <v>200</v>
      </c>
      <c r="I201" s="2310">
        <v>180</v>
      </c>
      <c r="J201" s="1144">
        <f t="shared" si="93"/>
        <v>329</v>
      </c>
      <c r="K201" s="1144">
        <f t="shared" si="94"/>
        <v>189</v>
      </c>
      <c r="L201" s="1144">
        <f t="shared" si="95"/>
        <v>140</v>
      </c>
      <c r="M201" s="1144">
        <f>0</f>
        <v>0</v>
      </c>
      <c r="N201" s="1144">
        <f t="shared" si="96"/>
        <v>321</v>
      </c>
      <c r="O201" s="1144">
        <f t="shared" si="97"/>
        <v>81</v>
      </c>
      <c r="P201" s="1144">
        <f t="shared" si="97"/>
        <v>60</v>
      </c>
      <c r="Q201" s="1144">
        <f t="shared" si="97"/>
        <v>180</v>
      </c>
      <c r="R201" s="1254" t="s">
        <v>1664</v>
      </c>
    </row>
    <row r="202" spans="1:18">
      <c r="A202" s="1250">
        <v>8</v>
      </c>
      <c r="B202" s="1251" t="s">
        <v>1398</v>
      </c>
      <c r="C202" s="1143" t="str">
        <f t="shared" si="89"/>
        <v>Nhóm 1</v>
      </c>
      <c r="D202" s="1252"/>
      <c r="E202" s="1253" t="s">
        <v>1555</v>
      </c>
      <c r="F202" s="1144">
        <f t="shared" si="92"/>
        <v>650</v>
      </c>
      <c r="G202" s="2308">
        <v>270</v>
      </c>
      <c r="H202" s="2308">
        <v>220</v>
      </c>
      <c r="I202" s="2308">
        <v>160</v>
      </c>
      <c r="J202" s="1144">
        <f t="shared" si="93"/>
        <v>98</v>
      </c>
      <c r="K202" s="1144">
        <f t="shared" si="94"/>
        <v>54</v>
      </c>
      <c r="L202" s="1144">
        <f t="shared" si="95"/>
        <v>44</v>
      </c>
      <c r="M202" s="1144">
        <f>0</f>
        <v>0</v>
      </c>
      <c r="N202" s="1144">
        <f t="shared" si="96"/>
        <v>552</v>
      </c>
      <c r="O202" s="1144">
        <f t="shared" si="97"/>
        <v>216</v>
      </c>
      <c r="P202" s="1144">
        <f t="shared" si="97"/>
        <v>176</v>
      </c>
      <c r="Q202" s="1144">
        <f t="shared" si="97"/>
        <v>160</v>
      </c>
      <c r="R202" s="1254" t="s">
        <v>1660</v>
      </c>
    </row>
    <row r="203" spans="1:18">
      <c r="A203" s="1250">
        <v>9</v>
      </c>
      <c r="B203" s="1251" t="s">
        <v>1671</v>
      </c>
      <c r="C203" s="1143" t="str">
        <f t="shared" si="89"/>
        <v>Nhóm 1</v>
      </c>
      <c r="D203" s="1252"/>
      <c r="E203" s="1253"/>
      <c r="F203" s="1144">
        <f t="shared" si="92"/>
        <v>650</v>
      </c>
      <c r="G203" s="2308">
        <v>270</v>
      </c>
      <c r="H203" s="2308">
        <v>240</v>
      </c>
      <c r="I203" s="2308">
        <v>140</v>
      </c>
      <c r="J203" s="1144">
        <f t="shared" si="93"/>
        <v>0</v>
      </c>
      <c r="K203" s="1144">
        <f t="shared" si="94"/>
        <v>0</v>
      </c>
      <c r="L203" s="1144">
        <f t="shared" si="95"/>
        <v>0</v>
      </c>
      <c r="M203" s="1144">
        <f>0</f>
        <v>0</v>
      </c>
      <c r="N203" s="1144">
        <f t="shared" si="96"/>
        <v>650</v>
      </c>
      <c r="O203" s="1144">
        <f t="shared" si="97"/>
        <v>270</v>
      </c>
      <c r="P203" s="1144">
        <f t="shared" si="97"/>
        <v>240</v>
      </c>
      <c r="Q203" s="1144">
        <f t="shared" si="97"/>
        <v>140</v>
      </c>
      <c r="R203" s="1254"/>
    </row>
    <row r="204" spans="1:18">
      <c r="A204" s="1250">
        <v>10</v>
      </c>
      <c r="B204" s="1251" t="s">
        <v>1672</v>
      </c>
      <c r="C204" s="1143" t="str">
        <f t="shared" si="89"/>
        <v>Nhóm 1</v>
      </c>
      <c r="D204" s="1252"/>
      <c r="E204" s="1253"/>
      <c r="F204" s="1144">
        <f t="shared" si="92"/>
        <v>650</v>
      </c>
      <c r="G204" s="2308">
        <v>270</v>
      </c>
      <c r="H204" s="2308">
        <v>165</v>
      </c>
      <c r="I204" s="2308">
        <v>215</v>
      </c>
      <c r="J204" s="1144">
        <f t="shared" si="93"/>
        <v>0</v>
      </c>
      <c r="K204" s="1144">
        <f t="shared" si="94"/>
        <v>0</v>
      </c>
      <c r="L204" s="1144">
        <f t="shared" si="95"/>
        <v>0</v>
      </c>
      <c r="M204" s="1144">
        <f>0</f>
        <v>0</v>
      </c>
      <c r="N204" s="1144">
        <f t="shared" si="96"/>
        <v>650</v>
      </c>
      <c r="O204" s="1144">
        <f t="shared" si="97"/>
        <v>270</v>
      </c>
      <c r="P204" s="1144">
        <f t="shared" si="97"/>
        <v>165</v>
      </c>
      <c r="Q204" s="1144">
        <f t="shared" si="97"/>
        <v>215</v>
      </c>
      <c r="R204" s="1254"/>
    </row>
    <row r="205" spans="1:18">
      <c r="A205" s="1250">
        <v>11</v>
      </c>
      <c r="B205" s="1251" t="s">
        <v>1673</v>
      </c>
      <c r="C205" s="1143" t="str">
        <f t="shared" si="89"/>
        <v>Nhóm 1</v>
      </c>
      <c r="D205" s="1252"/>
      <c r="E205" s="1253"/>
      <c r="F205" s="1144">
        <f t="shared" si="92"/>
        <v>650</v>
      </c>
      <c r="G205" s="2308">
        <v>270</v>
      </c>
      <c r="H205" s="2308">
        <v>175</v>
      </c>
      <c r="I205" s="2308">
        <v>205</v>
      </c>
      <c r="J205" s="1144">
        <f t="shared" si="93"/>
        <v>0</v>
      </c>
      <c r="K205" s="1144">
        <f t="shared" si="94"/>
        <v>0</v>
      </c>
      <c r="L205" s="1144">
        <f t="shared" si="95"/>
        <v>0</v>
      </c>
      <c r="M205" s="1144">
        <f>0</f>
        <v>0</v>
      </c>
      <c r="N205" s="1144">
        <f t="shared" si="96"/>
        <v>650</v>
      </c>
      <c r="O205" s="1144">
        <f t="shared" si="97"/>
        <v>270</v>
      </c>
      <c r="P205" s="1144">
        <f t="shared" si="97"/>
        <v>175</v>
      </c>
      <c r="Q205" s="1144">
        <f t="shared" si="97"/>
        <v>205</v>
      </c>
      <c r="R205" s="1254"/>
    </row>
    <row r="206" spans="1:18" ht="26.4">
      <c r="A206" s="1250">
        <v>12</v>
      </c>
      <c r="B206" s="1255" t="s">
        <v>1674</v>
      </c>
      <c r="C206" s="1143" t="str">
        <f t="shared" si="89"/>
        <v>Nhóm 1</v>
      </c>
      <c r="D206" s="1256"/>
      <c r="E206" s="1253" t="s">
        <v>1499</v>
      </c>
      <c r="F206" s="1144">
        <f t="shared" si="92"/>
        <v>650</v>
      </c>
      <c r="G206" s="2308">
        <v>270</v>
      </c>
      <c r="H206" s="2308">
        <v>220</v>
      </c>
      <c r="I206" s="2308">
        <v>160</v>
      </c>
      <c r="J206" s="1144">
        <f t="shared" si="93"/>
        <v>73.5</v>
      </c>
      <c r="K206" s="1144">
        <f t="shared" si="94"/>
        <v>40.5</v>
      </c>
      <c r="L206" s="1144">
        <f t="shared" si="95"/>
        <v>33</v>
      </c>
      <c r="M206" s="1144">
        <f>0</f>
        <v>0</v>
      </c>
      <c r="N206" s="1144">
        <f t="shared" si="96"/>
        <v>576.5</v>
      </c>
      <c r="O206" s="1144">
        <f t="shared" si="97"/>
        <v>229.5</v>
      </c>
      <c r="P206" s="1144">
        <f t="shared" si="97"/>
        <v>187</v>
      </c>
      <c r="Q206" s="1144">
        <f t="shared" si="97"/>
        <v>160</v>
      </c>
      <c r="R206" s="1255" t="s">
        <v>1675</v>
      </c>
    </row>
    <row r="207" spans="1:18">
      <c r="A207" s="1250">
        <v>13</v>
      </c>
      <c r="B207" s="1255" t="s">
        <v>1676</v>
      </c>
      <c r="C207" s="1143" t="str">
        <f t="shared" si="89"/>
        <v>Nhóm 1</v>
      </c>
      <c r="D207" s="1256"/>
      <c r="E207" s="1253"/>
      <c r="F207" s="1144">
        <f t="shared" si="92"/>
        <v>650</v>
      </c>
      <c r="G207" s="2308">
        <v>270</v>
      </c>
      <c r="H207" s="2308">
        <v>220</v>
      </c>
      <c r="I207" s="2308">
        <v>160</v>
      </c>
      <c r="J207" s="1144">
        <f t="shared" si="93"/>
        <v>0</v>
      </c>
      <c r="K207" s="1144">
        <f t="shared" si="94"/>
        <v>0</v>
      </c>
      <c r="L207" s="1144">
        <f t="shared" si="95"/>
        <v>0</v>
      </c>
      <c r="M207" s="1144">
        <f>0</f>
        <v>0</v>
      </c>
      <c r="N207" s="1144">
        <f t="shared" si="96"/>
        <v>650</v>
      </c>
      <c r="O207" s="1144">
        <f t="shared" si="97"/>
        <v>270</v>
      </c>
      <c r="P207" s="1144">
        <f t="shared" si="97"/>
        <v>220</v>
      </c>
      <c r="Q207" s="1144">
        <f t="shared" si="97"/>
        <v>160</v>
      </c>
      <c r="R207" s="1257"/>
    </row>
    <row r="208" spans="1:18">
      <c r="A208" s="1250">
        <v>14</v>
      </c>
      <c r="B208" s="1255" t="s">
        <v>1677</v>
      </c>
      <c r="C208" s="1143" t="str">
        <f t="shared" si="89"/>
        <v>Nhóm 1</v>
      </c>
      <c r="D208" s="1256"/>
      <c r="E208" s="1253"/>
      <c r="F208" s="1144">
        <f t="shared" si="92"/>
        <v>650</v>
      </c>
      <c r="G208" s="2308">
        <v>270</v>
      </c>
      <c r="H208" s="2308">
        <v>220</v>
      </c>
      <c r="I208" s="2308">
        <v>160</v>
      </c>
      <c r="J208" s="1144">
        <f t="shared" si="93"/>
        <v>0</v>
      </c>
      <c r="K208" s="1144">
        <f t="shared" si="94"/>
        <v>0</v>
      </c>
      <c r="L208" s="1144">
        <f t="shared" si="95"/>
        <v>0</v>
      </c>
      <c r="M208" s="1144">
        <f>0</f>
        <v>0</v>
      </c>
      <c r="N208" s="1144">
        <f t="shared" si="96"/>
        <v>650</v>
      </c>
      <c r="O208" s="1144">
        <f t="shared" si="97"/>
        <v>270</v>
      </c>
      <c r="P208" s="1144">
        <f t="shared" si="97"/>
        <v>220</v>
      </c>
      <c r="Q208" s="1144">
        <f t="shared" si="97"/>
        <v>160</v>
      </c>
      <c r="R208" s="1257"/>
    </row>
    <row r="209" spans="1:18" ht="15" thickBot="1">
      <c r="A209" s="2500" t="s">
        <v>349</v>
      </c>
      <c r="B209" s="2501"/>
      <c r="C209" s="1309"/>
      <c r="D209" s="1309"/>
      <c r="E209" s="1258"/>
      <c r="F209" s="1259">
        <f>SUM(F195:F208)</f>
        <v>9100</v>
      </c>
      <c r="G209" s="1259">
        <f t="shared" ref="G209:Q209" si="98">SUM(G195:G208)</f>
        <v>3710</v>
      </c>
      <c r="H209" s="1259">
        <f t="shared" si="98"/>
        <v>2960</v>
      </c>
      <c r="I209" s="1259">
        <f t="shared" si="98"/>
        <v>2430</v>
      </c>
      <c r="J209" s="1259">
        <f t="shared" si="98"/>
        <v>1109.5</v>
      </c>
      <c r="K209" s="1259">
        <f t="shared" si="98"/>
        <v>627.5</v>
      </c>
      <c r="L209" s="1259">
        <f t="shared" si="98"/>
        <v>482</v>
      </c>
      <c r="M209" s="1259">
        <f t="shared" si="98"/>
        <v>0</v>
      </c>
      <c r="N209" s="1259">
        <f t="shared" si="98"/>
        <v>7990.5</v>
      </c>
      <c r="O209" s="1259">
        <f t="shared" si="98"/>
        <v>3082.5</v>
      </c>
      <c r="P209" s="1259">
        <f t="shared" si="98"/>
        <v>2478</v>
      </c>
      <c r="Q209" s="1259">
        <f t="shared" si="98"/>
        <v>2430</v>
      </c>
      <c r="R209" s="1260"/>
    </row>
    <row r="210" spans="1:18" ht="15" thickTop="1">
      <c r="A210" s="1126"/>
      <c r="B210" s="1245"/>
      <c r="C210" s="1245"/>
      <c r="D210" s="1245"/>
      <c r="E210" s="1246"/>
      <c r="F210" s="1246"/>
      <c r="G210" s="1246"/>
      <c r="H210" s="1246"/>
      <c r="I210" s="1246"/>
      <c r="J210" s="1246"/>
      <c r="K210" s="1246"/>
      <c r="L210" s="1246"/>
      <c r="M210" s="1247"/>
      <c r="N210" s="1246"/>
      <c r="O210" s="1246"/>
      <c r="P210" s="1246"/>
      <c r="Q210" s="1246"/>
      <c r="R210" s="1127"/>
    </row>
    <row r="211" spans="1:18" ht="15" thickBot="1">
      <c r="A211" s="1126" t="s">
        <v>1678</v>
      </c>
      <c r="B211" s="1261" t="s">
        <v>1679</v>
      </c>
      <c r="C211" s="1245"/>
      <c r="D211" s="1245"/>
      <c r="E211" s="1246"/>
      <c r="F211" s="1246"/>
      <c r="G211" s="1246"/>
      <c r="H211" s="1246"/>
      <c r="I211" s="1246"/>
      <c r="J211" s="1246"/>
      <c r="K211" s="1246"/>
      <c r="L211" s="1246"/>
      <c r="M211" s="1247"/>
      <c r="N211" s="1246"/>
      <c r="O211" s="1246"/>
      <c r="P211" s="1246"/>
      <c r="Q211" s="1246"/>
      <c r="R211" s="1127"/>
    </row>
    <row r="212" spans="1:18" ht="27" thickTop="1">
      <c r="A212" s="1128"/>
      <c r="B212" s="1129" t="s">
        <v>1680</v>
      </c>
      <c r="C212" s="1262"/>
      <c r="D212" s="1262"/>
      <c r="E212" s="2392" t="s">
        <v>296</v>
      </c>
      <c r="F212" s="2503" t="s">
        <v>335</v>
      </c>
      <c r="G212" s="2504"/>
      <c r="H212" s="2504"/>
      <c r="I212" s="2505"/>
      <c r="J212" s="2503" t="s">
        <v>336</v>
      </c>
      <c r="K212" s="2504"/>
      <c r="L212" s="2504"/>
      <c r="M212" s="2505"/>
      <c r="N212" s="2503" t="s">
        <v>337</v>
      </c>
      <c r="O212" s="2504"/>
      <c r="P212" s="2504"/>
      <c r="Q212" s="2505"/>
      <c r="R212" s="2402" t="s">
        <v>7</v>
      </c>
    </row>
    <row r="213" spans="1:18" ht="39.6">
      <c r="A213" s="1132"/>
      <c r="B213" s="1133" t="s">
        <v>1586</v>
      </c>
      <c r="C213" s="1163"/>
      <c r="D213" s="1156" t="s">
        <v>1516</v>
      </c>
      <c r="E213" s="2502"/>
      <c r="F213" s="1209" t="s">
        <v>338</v>
      </c>
      <c r="G213" s="1209" t="s">
        <v>339</v>
      </c>
      <c r="H213" s="1209" t="s">
        <v>340</v>
      </c>
      <c r="I213" s="1209" t="s">
        <v>341</v>
      </c>
      <c r="J213" s="1209" t="s">
        <v>338</v>
      </c>
      <c r="K213" s="1209" t="s">
        <v>339</v>
      </c>
      <c r="L213" s="1209" t="s">
        <v>340</v>
      </c>
      <c r="M213" s="1209" t="s">
        <v>341</v>
      </c>
      <c r="N213" s="1209" t="s">
        <v>338</v>
      </c>
      <c r="O213" s="1209" t="s">
        <v>339</v>
      </c>
      <c r="P213" s="1209" t="s">
        <v>340</v>
      </c>
      <c r="Q213" s="1209" t="s">
        <v>341</v>
      </c>
      <c r="R213" s="2403"/>
    </row>
    <row r="214" spans="1:18">
      <c r="A214" s="1132"/>
      <c r="B214" s="1133" t="s">
        <v>1681</v>
      </c>
      <c r="C214" s="1262"/>
      <c r="D214" s="1262"/>
      <c r="E214" s="1210" t="s">
        <v>233</v>
      </c>
      <c r="F214" s="1210" t="s">
        <v>234</v>
      </c>
      <c r="G214" s="1210" t="s">
        <v>235</v>
      </c>
      <c r="H214" s="1210" t="s">
        <v>236</v>
      </c>
      <c r="I214" s="1210" t="s">
        <v>237</v>
      </c>
      <c r="J214" s="1210" t="s">
        <v>300</v>
      </c>
      <c r="K214" s="1210" t="s">
        <v>342</v>
      </c>
      <c r="L214" s="1210" t="s">
        <v>238</v>
      </c>
      <c r="M214" s="1211" t="s">
        <v>239</v>
      </c>
      <c r="N214" s="1210" t="s">
        <v>240</v>
      </c>
      <c r="O214" s="1210" t="s">
        <v>241</v>
      </c>
      <c r="P214" s="1210" t="s">
        <v>242</v>
      </c>
      <c r="Q214" s="1210" t="s">
        <v>243</v>
      </c>
      <c r="R214" s="1263" t="s">
        <v>244</v>
      </c>
    </row>
    <row r="215" spans="1:18" ht="26.4">
      <c r="A215" s="1132"/>
      <c r="B215" s="1133" t="s">
        <v>1471</v>
      </c>
      <c r="C215" s="1133"/>
      <c r="D215" s="1133"/>
      <c r="E215" s="1134"/>
      <c r="F215" s="1134"/>
      <c r="G215" s="1134"/>
      <c r="H215" s="1134"/>
      <c r="I215" s="1134"/>
      <c r="J215" s="1134"/>
      <c r="K215" s="1134"/>
      <c r="L215" s="1134"/>
      <c r="M215" s="1134"/>
      <c r="N215" s="1134"/>
      <c r="O215" s="1134"/>
      <c r="P215" s="1134"/>
      <c r="Q215" s="1134"/>
      <c r="R215" s="1135"/>
    </row>
    <row r="216" spans="1:18" ht="26.4">
      <c r="A216" s="1132"/>
      <c r="B216" s="1133" t="s">
        <v>1682</v>
      </c>
      <c r="C216" s="1133"/>
      <c r="D216" s="1133"/>
      <c r="E216" s="1134"/>
      <c r="F216" s="1134"/>
      <c r="G216" s="1134"/>
      <c r="H216" s="1134"/>
      <c r="I216" s="1134"/>
      <c r="J216" s="1134"/>
      <c r="K216" s="1134"/>
      <c r="L216" s="1134"/>
      <c r="M216" s="1134"/>
      <c r="N216" s="1134"/>
      <c r="O216" s="1134"/>
      <c r="P216" s="1134"/>
      <c r="Q216" s="1134"/>
      <c r="R216" s="1135"/>
    </row>
    <row r="217" spans="1:18">
      <c r="A217" s="1132"/>
      <c r="B217" s="1133" t="s">
        <v>1472</v>
      </c>
      <c r="C217" s="1133"/>
      <c r="D217" s="1133"/>
      <c r="E217" s="1134"/>
      <c r="F217" s="1134"/>
      <c r="G217" s="1134"/>
      <c r="H217" s="1134"/>
      <c r="I217" s="1134"/>
      <c r="J217" s="1134"/>
      <c r="K217" s="1134"/>
      <c r="L217" s="1134"/>
      <c r="M217" s="1134"/>
      <c r="N217" s="1134"/>
      <c r="O217" s="1134"/>
      <c r="P217" s="1134"/>
      <c r="Q217" s="1134"/>
      <c r="R217" s="1135"/>
    </row>
    <row r="218" spans="1:18">
      <c r="A218" s="1141"/>
      <c r="B218" s="1142" t="s">
        <v>1683</v>
      </c>
      <c r="C218" s="1143" t="str">
        <f t="shared" ref="C218:C226" si="99">IF(G218=200, "Nhóm 3",IF(G218=350, "Nhóm 2", "Nhóm 1"))</f>
        <v>Nhóm 3</v>
      </c>
      <c r="D218" s="1142" t="s">
        <v>1684</v>
      </c>
      <c r="E218" s="1143" t="s">
        <v>1499</v>
      </c>
      <c r="F218" s="1144">
        <f>G218+H218+I218</f>
        <v>650</v>
      </c>
      <c r="G218" s="2314">
        <v>200</v>
      </c>
      <c r="H218" s="2314">
        <v>270</v>
      </c>
      <c r="I218" s="2314">
        <v>180</v>
      </c>
      <c r="J218" s="1144">
        <f>K218+L218+M218</f>
        <v>70.5</v>
      </c>
      <c r="K218" s="1144">
        <f t="shared" ref="K218" si="100">IF(E218="HT",G218*0.75,IF(E218="PHT",G218*0.7,IF(E218="TK",G218*0.3,IF(E218="PK",G218*0.2,IF(OR(E218="CTCĐT",E218="BTĐT"),G218*0.1,IF(OR(E218="TLĐTTT",E218="CTCĐK"),G218*0.1,IF(OR(E218="TLĐT",E218="CVHT"),G218*0.15,IF(E218="NCS",G218*0.7,IF(E218="NN",G218*1,0)))))))))</f>
        <v>30</v>
      </c>
      <c r="L218" s="1144">
        <f t="shared" ref="L218" si="101">IF(E218="HT",H218*0.75,IF(E218="PHT",H218*0.7,IF(E218="TK",H218*0.3,IF(E218="PK",H218*0.2,IF(OR(E218="CTCĐT",E218="BTĐT"),H218*0.1,IF(OR(E218="TLĐTTT",E218="CTCĐK"),H218*0.1,IF(OR(E218="TLĐT",E218="CVHT"),H218*0.15,IF(E218="NCS",H218*0.7,IF(E218="NN",H218*1,0)))))))))</f>
        <v>40.5</v>
      </c>
      <c r="M218" s="1144">
        <f>0</f>
        <v>0</v>
      </c>
      <c r="N218" s="1144">
        <f>O218+P218+Q218</f>
        <v>579.5</v>
      </c>
      <c r="O218" s="1144">
        <f>G218-K218</f>
        <v>170</v>
      </c>
      <c r="P218" s="1144">
        <f>H218-L218</f>
        <v>229.5</v>
      </c>
      <c r="Q218" s="1144">
        <f>I218-M218</f>
        <v>180</v>
      </c>
      <c r="R218" s="1146" t="s">
        <v>1500</v>
      </c>
    </row>
    <row r="219" spans="1:18">
      <c r="A219" s="1141"/>
      <c r="B219" s="1142" t="s">
        <v>1685</v>
      </c>
      <c r="C219" s="1143" t="str">
        <f t="shared" si="99"/>
        <v>Nhóm 3</v>
      </c>
      <c r="D219" s="1142" t="s">
        <v>1686</v>
      </c>
      <c r="E219" s="1143"/>
      <c r="F219" s="1144">
        <f t="shared" ref="F219:F226" si="102">G219+H219+I219</f>
        <v>650</v>
      </c>
      <c r="G219" s="2314">
        <v>200</v>
      </c>
      <c r="H219" s="2314">
        <v>235</v>
      </c>
      <c r="I219" s="2314">
        <v>215</v>
      </c>
      <c r="J219" s="1144">
        <f t="shared" ref="J219:J226" si="103">K219+L219+M219</f>
        <v>0</v>
      </c>
      <c r="K219" s="1144">
        <f t="shared" ref="K219:K226" si="104">IF(E219="HT",G219*0.75,IF(E219="PHT",G219*0.7,IF(E219="TK",G219*0.3,IF(E219="PK",G219*0.2,IF(OR(E219="CTCĐT",E219="BTĐT"),G219*0.1,IF(OR(E219="TLĐTTT",E219="CTCĐK"),G219*0.1,IF(OR(E219="TLĐT",E219="CVHT"),G219*0.15,IF(E219="NCS",G219*0.7,IF(E219="NN",G219*1,0)))))))))</f>
        <v>0</v>
      </c>
      <c r="L219" s="1144">
        <f t="shared" ref="L219:L226" si="105">IF(E219="HT",H219*0.75,IF(E219="PHT",H219*0.7,IF(E219="TK",H219*0.3,IF(E219="PK",H219*0.2,IF(OR(E219="CTCĐT",E219="BTĐT"),H219*0.1,IF(OR(E219="TLĐTTT",E219="CTCĐK"),H219*0.1,IF(OR(E219="TLĐT",E219="CVHT"),H219*0.15,IF(E219="NCS",H219*0.7,IF(E219="NN",H219*1,0)))))))))</f>
        <v>0</v>
      </c>
      <c r="M219" s="1144">
        <f>0</f>
        <v>0</v>
      </c>
      <c r="N219" s="1144">
        <f t="shared" ref="N219:N226" si="106">O219+P219+Q219</f>
        <v>650</v>
      </c>
      <c r="O219" s="1144">
        <f t="shared" ref="O219:Q226" si="107">G219-K219</f>
        <v>200</v>
      </c>
      <c r="P219" s="1144">
        <f t="shared" si="107"/>
        <v>235</v>
      </c>
      <c r="Q219" s="1144">
        <f t="shared" si="107"/>
        <v>215</v>
      </c>
      <c r="R219" s="1146"/>
    </row>
    <row r="220" spans="1:18">
      <c r="A220" s="1141"/>
      <c r="B220" s="1142" t="s">
        <v>1687</v>
      </c>
      <c r="C220" s="1143" t="str">
        <f t="shared" si="99"/>
        <v>Nhóm 2</v>
      </c>
      <c r="D220" s="1142" t="s">
        <v>1688</v>
      </c>
      <c r="E220" s="1143" t="s">
        <v>1555</v>
      </c>
      <c r="F220" s="1144">
        <f t="shared" si="102"/>
        <v>645</v>
      </c>
      <c r="G220" s="2314">
        <v>350</v>
      </c>
      <c r="H220" s="2314">
        <v>135</v>
      </c>
      <c r="I220" s="2314">
        <v>160</v>
      </c>
      <c r="J220" s="1144">
        <f t="shared" si="103"/>
        <v>97</v>
      </c>
      <c r="K220" s="1144">
        <f t="shared" si="104"/>
        <v>70</v>
      </c>
      <c r="L220" s="1144">
        <f t="shared" si="105"/>
        <v>27</v>
      </c>
      <c r="M220" s="1144">
        <f>0</f>
        <v>0</v>
      </c>
      <c r="N220" s="1144">
        <f t="shared" si="106"/>
        <v>548</v>
      </c>
      <c r="O220" s="1144">
        <f t="shared" si="107"/>
        <v>280</v>
      </c>
      <c r="P220" s="1144">
        <f t="shared" si="107"/>
        <v>108</v>
      </c>
      <c r="Q220" s="1144">
        <f t="shared" si="107"/>
        <v>160</v>
      </c>
      <c r="R220" s="1146" t="s">
        <v>1503</v>
      </c>
    </row>
    <row r="221" spans="1:18">
      <c r="A221" s="1141"/>
      <c r="B221" s="1142" t="s">
        <v>1689</v>
      </c>
      <c r="C221" s="1143" t="str">
        <f t="shared" si="99"/>
        <v>Nhóm 1</v>
      </c>
      <c r="D221" s="1265">
        <v>4.74</v>
      </c>
      <c r="E221" s="1143" t="s">
        <v>1555</v>
      </c>
      <c r="F221" s="1144">
        <f t="shared" si="102"/>
        <v>650</v>
      </c>
      <c r="G221" s="2314">
        <v>270</v>
      </c>
      <c r="H221" s="2314">
        <v>220</v>
      </c>
      <c r="I221" s="2314">
        <v>160</v>
      </c>
      <c r="J221" s="1144">
        <f t="shared" si="103"/>
        <v>98</v>
      </c>
      <c r="K221" s="1144">
        <f t="shared" si="104"/>
        <v>54</v>
      </c>
      <c r="L221" s="1144">
        <f t="shared" si="105"/>
        <v>44</v>
      </c>
      <c r="M221" s="1144">
        <f>0</f>
        <v>0</v>
      </c>
      <c r="N221" s="1144">
        <f t="shared" si="106"/>
        <v>552</v>
      </c>
      <c r="O221" s="1144">
        <f t="shared" si="107"/>
        <v>216</v>
      </c>
      <c r="P221" s="1144">
        <f t="shared" si="107"/>
        <v>176</v>
      </c>
      <c r="Q221" s="1144">
        <f t="shared" si="107"/>
        <v>160</v>
      </c>
      <c r="R221" s="1146" t="s">
        <v>1690</v>
      </c>
    </row>
    <row r="222" spans="1:18">
      <c r="A222" s="1141"/>
      <c r="B222" s="1142" t="s">
        <v>1691</v>
      </c>
      <c r="C222" s="1143" t="str">
        <f t="shared" si="99"/>
        <v>Nhóm 1</v>
      </c>
      <c r="D222" s="1142" t="s">
        <v>1692</v>
      </c>
      <c r="E222" s="1143" t="s">
        <v>1502</v>
      </c>
      <c r="F222" s="1144">
        <f t="shared" si="102"/>
        <v>650</v>
      </c>
      <c r="G222" s="2314">
        <v>270</v>
      </c>
      <c r="H222" s="2314">
        <v>165</v>
      </c>
      <c r="I222" s="2314">
        <v>215</v>
      </c>
      <c r="J222" s="1144">
        <f t="shared" si="103"/>
        <v>65.25</v>
      </c>
      <c r="K222" s="1144">
        <f t="shared" si="104"/>
        <v>40.5</v>
      </c>
      <c r="L222" s="1144">
        <f t="shared" si="105"/>
        <v>24.75</v>
      </c>
      <c r="M222" s="1144">
        <f>0</f>
        <v>0</v>
      </c>
      <c r="N222" s="1144">
        <f t="shared" si="106"/>
        <v>584.75</v>
      </c>
      <c r="O222" s="1144">
        <f t="shared" si="107"/>
        <v>229.5</v>
      </c>
      <c r="P222" s="1144">
        <f t="shared" si="107"/>
        <v>140.25</v>
      </c>
      <c r="Q222" s="1144">
        <f t="shared" si="107"/>
        <v>215</v>
      </c>
      <c r="R222" s="1146"/>
    </row>
    <row r="223" spans="1:18">
      <c r="A223" s="1141"/>
      <c r="B223" s="1142" t="s">
        <v>1693</v>
      </c>
      <c r="C223" s="1143" t="str">
        <f t="shared" si="99"/>
        <v>Nhóm 3</v>
      </c>
      <c r="D223" s="1142" t="s">
        <v>1688</v>
      </c>
      <c r="E223" s="1143" t="s">
        <v>1499</v>
      </c>
      <c r="F223" s="1144">
        <f t="shared" si="102"/>
        <v>650</v>
      </c>
      <c r="G223" s="2314">
        <v>200</v>
      </c>
      <c r="H223" s="2314">
        <v>235</v>
      </c>
      <c r="I223" s="2314">
        <v>215</v>
      </c>
      <c r="J223" s="1144">
        <f t="shared" si="103"/>
        <v>65.25</v>
      </c>
      <c r="K223" s="1144">
        <f t="shared" si="104"/>
        <v>30</v>
      </c>
      <c r="L223" s="1144">
        <f t="shared" si="105"/>
        <v>35.25</v>
      </c>
      <c r="M223" s="1144">
        <f>0</f>
        <v>0</v>
      </c>
      <c r="N223" s="1144">
        <f t="shared" si="106"/>
        <v>584.75</v>
      </c>
      <c r="O223" s="1144">
        <f t="shared" si="107"/>
        <v>170</v>
      </c>
      <c r="P223" s="1144">
        <f t="shared" si="107"/>
        <v>199.75</v>
      </c>
      <c r="Q223" s="1144">
        <f t="shared" si="107"/>
        <v>215</v>
      </c>
      <c r="R223" s="1146" t="s">
        <v>1500</v>
      </c>
    </row>
    <row r="224" spans="1:18">
      <c r="A224" s="1141"/>
      <c r="B224" s="1142" t="s">
        <v>1694</v>
      </c>
      <c r="C224" s="1143" t="str">
        <f t="shared" si="99"/>
        <v>Nhóm 1</v>
      </c>
      <c r="D224" s="1142" t="s">
        <v>1692</v>
      </c>
      <c r="E224" s="1143" t="s">
        <v>1695</v>
      </c>
      <c r="F224" s="1144">
        <f t="shared" si="102"/>
        <v>650</v>
      </c>
      <c r="G224" s="2314">
        <v>270</v>
      </c>
      <c r="H224" s="2314">
        <v>165</v>
      </c>
      <c r="I224" s="2314">
        <v>215</v>
      </c>
      <c r="J224" s="1144">
        <f t="shared" si="103"/>
        <v>217.5</v>
      </c>
      <c r="K224" s="1144">
        <f>IF(E224="HT",G224*0.75,IF(E224="PHT",G224*0.7,IF(E224="TK",G224*0.3,IF(E224="PK",G224*0.2,IF(OR(E224="CTCĐT",E224="BTĐT"),G224*0.5,IF(OR(E224="TLĐTTT",E224="CTCĐK"),G224*0.1,IF(OR(E224="TLĐT",E224="CVHT"),G224*0.15,IF(E224="NCS",G224*0.7,IF(E224="NN",G224*1,0)))))))))</f>
        <v>135</v>
      </c>
      <c r="L224" s="1144">
        <f>IF(E224="HT",H224*0.75,IF(E224="PHT",H224*0.7,IF(E224="TK",H224*0.3,IF(E224="PK",H224*0.2,IF(OR(E224="CTCĐT",E224="BTĐT"),H224*0.5,IF(OR(E224="TLĐTTT",E224="CTCĐK"),H224*0.1,IF(OR(E224="TLĐT",E224="CVHT"),H224*0.15,IF(E224="NCS",H224*0.7,IF(E224="NN",H224*1,0)))))))))</f>
        <v>82.5</v>
      </c>
      <c r="M224" s="1144">
        <f>0</f>
        <v>0</v>
      </c>
      <c r="N224" s="1144">
        <f t="shared" si="106"/>
        <v>432.5</v>
      </c>
      <c r="O224" s="1144">
        <f t="shared" si="107"/>
        <v>135</v>
      </c>
      <c r="P224" s="1144">
        <f t="shared" si="107"/>
        <v>82.5</v>
      </c>
      <c r="Q224" s="1144">
        <f t="shared" si="107"/>
        <v>215</v>
      </c>
      <c r="R224" s="1146" t="s">
        <v>1696</v>
      </c>
    </row>
    <row r="225" spans="1:18">
      <c r="A225" s="1141"/>
      <c r="B225" s="1142" t="s">
        <v>1697</v>
      </c>
      <c r="C225" s="1143" t="str">
        <f t="shared" si="99"/>
        <v>Nhóm 1</v>
      </c>
      <c r="D225" s="1142">
        <v>4.4000000000000004</v>
      </c>
      <c r="E225" s="1143"/>
      <c r="F225" s="1144">
        <f t="shared" si="102"/>
        <v>650</v>
      </c>
      <c r="G225" s="2314">
        <v>270</v>
      </c>
      <c r="H225" s="2314">
        <v>220</v>
      </c>
      <c r="I225" s="2314">
        <v>160</v>
      </c>
      <c r="J225" s="1144">
        <f t="shared" si="103"/>
        <v>0</v>
      </c>
      <c r="K225" s="1144">
        <f t="shared" si="104"/>
        <v>0</v>
      </c>
      <c r="L225" s="1144">
        <f t="shared" si="105"/>
        <v>0</v>
      </c>
      <c r="M225" s="1144">
        <f>0</f>
        <v>0</v>
      </c>
      <c r="N225" s="1144">
        <f t="shared" si="106"/>
        <v>650</v>
      </c>
      <c r="O225" s="1144">
        <f t="shared" si="107"/>
        <v>270</v>
      </c>
      <c r="P225" s="1144">
        <f t="shared" si="107"/>
        <v>220</v>
      </c>
      <c r="Q225" s="1144">
        <f t="shared" si="107"/>
        <v>160</v>
      </c>
      <c r="R225" s="1146"/>
    </row>
    <row r="226" spans="1:18">
      <c r="A226" s="1141"/>
      <c r="B226" s="1142" t="s">
        <v>1698</v>
      </c>
      <c r="C226" s="1143" t="str">
        <f t="shared" si="99"/>
        <v>Nhóm 1</v>
      </c>
      <c r="D226" s="1265">
        <v>4.74</v>
      </c>
      <c r="E226" s="1143" t="s">
        <v>1475</v>
      </c>
      <c r="F226" s="1144">
        <f t="shared" si="102"/>
        <v>650</v>
      </c>
      <c r="G226" s="2314">
        <v>270</v>
      </c>
      <c r="H226" s="2314">
        <v>220</v>
      </c>
      <c r="I226" s="2314">
        <v>160</v>
      </c>
      <c r="J226" s="1144">
        <f t="shared" si="103"/>
        <v>147</v>
      </c>
      <c r="K226" s="1144">
        <f t="shared" si="104"/>
        <v>81</v>
      </c>
      <c r="L226" s="1144">
        <f t="shared" si="105"/>
        <v>66</v>
      </c>
      <c r="M226" s="1144">
        <f>0</f>
        <v>0</v>
      </c>
      <c r="N226" s="1144">
        <f t="shared" si="106"/>
        <v>503</v>
      </c>
      <c r="O226" s="1144">
        <f t="shared" si="107"/>
        <v>189</v>
      </c>
      <c r="P226" s="1144">
        <f t="shared" si="107"/>
        <v>154</v>
      </c>
      <c r="Q226" s="1144">
        <f t="shared" si="107"/>
        <v>160</v>
      </c>
      <c r="R226" s="1146" t="s">
        <v>1579</v>
      </c>
    </row>
    <row r="227" spans="1:18" ht="15" thickBot="1">
      <c r="A227" s="2492" t="s">
        <v>349</v>
      </c>
      <c r="B227" s="2493"/>
      <c r="C227" s="1306"/>
      <c r="D227" s="1306"/>
      <c r="E227" s="1266"/>
      <c r="F227" s="1267">
        <f>SUM(F218:F226)</f>
        <v>5845</v>
      </c>
      <c r="G227" s="1267">
        <f t="shared" ref="G227:Q227" si="108">SUM(G218:G226)</f>
        <v>2300</v>
      </c>
      <c r="H227" s="1267">
        <f t="shared" si="108"/>
        <v>1865</v>
      </c>
      <c r="I227" s="1267">
        <f t="shared" si="108"/>
        <v>1680</v>
      </c>
      <c r="J227" s="1267">
        <f t="shared" si="108"/>
        <v>760.5</v>
      </c>
      <c r="K227" s="1267">
        <f t="shared" si="108"/>
        <v>440.5</v>
      </c>
      <c r="L227" s="1267">
        <f t="shared" si="108"/>
        <v>320</v>
      </c>
      <c r="M227" s="1267">
        <f t="shared" si="108"/>
        <v>0</v>
      </c>
      <c r="N227" s="1267">
        <f t="shared" si="108"/>
        <v>5084.5</v>
      </c>
      <c r="O227" s="1267">
        <f>SUM(O218:O226)</f>
        <v>1859.5</v>
      </c>
      <c r="P227" s="1267">
        <f t="shared" si="108"/>
        <v>1545</v>
      </c>
      <c r="Q227" s="1267">
        <f t="shared" si="108"/>
        <v>1680</v>
      </c>
      <c r="R227" s="1268"/>
    </row>
    <row r="228" spans="1:18" ht="15" thickTop="1">
      <c r="A228" s="1141"/>
      <c r="B228" s="1142"/>
      <c r="C228" s="1142"/>
      <c r="D228" s="1142"/>
      <c r="E228" s="1143"/>
      <c r="F228" s="1264"/>
      <c r="G228" s="1264"/>
      <c r="H228" s="1264"/>
      <c r="I228" s="1264"/>
      <c r="J228" s="1264"/>
      <c r="K228" s="1264"/>
      <c r="L228" s="1264"/>
      <c r="M228" s="1264"/>
      <c r="N228" s="1264"/>
      <c r="O228" s="1264"/>
      <c r="P228" s="1264"/>
      <c r="Q228" s="1264"/>
      <c r="R228" s="1146"/>
    </row>
    <row r="229" spans="1:18" ht="15" thickBot="1">
      <c r="A229" s="1136">
        <v>11</v>
      </c>
      <c r="B229" s="1137" t="s">
        <v>1699</v>
      </c>
      <c r="C229" s="744"/>
      <c r="D229" s="744"/>
      <c r="E229" s="1143"/>
      <c r="F229" s="1138"/>
      <c r="G229" s="1264"/>
      <c r="H229" s="1264"/>
      <c r="I229" s="1264"/>
      <c r="J229" s="1138"/>
      <c r="K229" s="1264"/>
      <c r="L229" s="1264"/>
      <c r="M229" s="1264"/>
      <c r="N229" s="1138"/>
      <c r="O229" s="1264"/>
      <c r="P229" s="1264"/>
      <c r="Q229" s="1264"/>
      <c r="R229" s="1146"/>
    </row>
    <row r="230" spans="1:18" ht="27" thickTop="1">
      <c r="A230" s="1312"/>
      <c r="B230" s="309" t="s">
        <v>1700</v>
      </c>
      <c r="C230" s="1155"/>
      <c r="D230" s="1155"/>
      <c r="E230" s="2496" t="s">
        <v>296</v>
      </c>
      <c r="F230" s="2498" t="s">
        <v>335</v>
      </c>
      <c r="G230" s="2498"/>
      <c r="H230" s="2498"/>
      <c r="I230" s="2498"/>
      <c r="J230" s="2498" t="s">
        <v>336</v>
      </c>
      <c r="K230" s="2498"/>
      <c r="L230" s="2498"/>
      <c r="M230" s="2498"/>
      <c r="N230" s="2498" t="s">
        <v>337</v>
      </c>
      <c r="O230" s="2498"/>
      <c r="P230" s="2498"/>
      <c r="Q230" s="2498"/>
      <c r="R230" s="2494" t="s">
        <v>7</v>
      </c>
    </row>
    <row r="231" spans="1:18" ht="39.6">
      <c r="A231" s="1312"/>
      <c r="B231" s="309" t="s">
        <v>1701</v>
      </c>
      <c r="C231" s="1155"/>
      <c r="D231" s="1156" t="s">
        <v>1516</v>
      </c>
      <c r="E231" s="2497"/>
      <c r="F231" s="1308" t="s">
        <v>338</v>
      </c>
      <c r="G231" s="1308" t="s">
        <v>339</v>
      </c>
      <c r="H231" s="1308" t="s">
        <v>340</v>
      </c>
      <c r="I231" s="1308" t="s">
        <v>341</v>
      </c>
      <c r="J231" s="1308" t="s">
        <v>338</v>
      </c>
      <c r="K231" s="1308" t="s">
        <v>339</v>
      </c>
      <c r="L231" s="1308" t="s">
        <v>340</v>
      </c>
      <c r="M231" s="1308" t="s">
        <v>341</v>
      </c>
      <c r="N231" s="1308" t="s">
        <v>338</v>
      </c>
      <c r="O231" s="1308" t="s">
        <v>339</v>
      </c>
      <c r="P231" s="1308" t="s">
        <v>340</v>
      </c>
      <c r="Q231" s="1308" t="s">
        <v>341</v>
      </c>
      <c r="R231" s="2495"/>
    </row>
    <row r="232" spans="1:18">
      <c r="A232" s="1312"/>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1312"/>
      <c r="B233" s="309" t="s">
        <v>1471</v>
      </c>
      <c r="C233" s="309"/>
      <c r="D233" s="309"/>
      <c r="E233" s="1312"/>
      <c r="F233" s="1312"/>
      <c r="G233" s="1312"/>
      <c r="H233" s="1312"/>
      <c r="I233" s="1312"/>
      <c r="J233" s="1312"/>
      <c r="K233" s="1312"/>
      <c r="L233" s="1312"/>
      <c r="M233" s="1312"/>
      <c r="N233" s="1312"/>
      <c r="O233" s="1312"/>
      <c r="P233" s="1312"/>
      <c r="Q233" s="1312"/>
      <c r="R233" s="1312"/>
    </row>
    <row r="234" spans="1:18" ht="26.4">
      <c r="A234" s="1312"/>
      <c r="B234" s="309" t="s">
        <v>1682</v>
      </c>
      <c r="C234" s="309"/>
      <c r="D234" s="309"/>
      <c r="E234" s="1312"/>
      <c r="F234" s="1312"/>
      <c r="G234" s="1312"/>
      <c r="H234" s="1312"/>
      <c r="I234" s="1312"/>
      <c r="J234" s="1312"/>
      <c r="K234" s="1312"/>
      <c r="L234" s="1312"/>
      <c r="M234" s="1312"/>
      <c r="N234" s="1312"/>
      <c r="O234" s="1312"/>
      <c r="P234" s="1312"/>
      <c r="Q234" s="1312"/>
      <c r="R234" s="1312"/>
    </row>
    <row r="235" spans="1:18" ht="26.4">
      <c r="A235" s="1312"/>
      <c r="B235" s="309" t="s">
        <v>1703</v>
      </c>
      <c r="C235" s="309"/>
      <c r="D235" s="309"/>
      <c r="E235" s="1312"/>
      <c r="F235" s="1312"/>
      <c r="G235" s="1312"/>
      <c r="H235" s="1312"/>
      <c r="I235" s="1312"/>
      <c r="J235" s="1312"/>
      <c r="K235" s="1312"/>
      <c r="L235" s="1312"/>
      <c r="M235" s="1312"/>
      <c r="N235" s="1312"/>
      <c r="O235" s="1312"/>
      <c r="P235" s="1312"/>
      <c r="Q235" s="1312"/>
      <c r="R235" s="1312"/>
    </row>
    <row r="236" spans="1:18">
      <c r="A236" s="311" t="s">
        <v>81</v>
      </c>
      <c r="B236" s="497" t="s">
        <v>724</v>
      </c>
      <c r="C236" s="497"/>
      <c r="D236" s="497"/>
      <c r="E236" s="311"/>
      <c r="R236" s="475"/>
    </row>
    <row r="237" spans="1:18" ht="26.4">
      <c r="A237" s="311">
        <v>1</v>
      </c>
      <c r="B237" s="481" t="s">
        <v>1704</v>
      </c>
      <c r="C237" s="1143" t="str">
        <f t="shared" ref="C237:C246" si="109">IF(G237=200, "Nhóm 3",IF(G237=350, "Nhóm 2", "Nhóm 1"))</f>
        <v>Nhóm 1</v>
      </c>
      <c r="D237" s="193">
        <v>6.56</v>
      </c>
      <c r="E237" s="193" t="s">
        <v>1475</v>
      </c>
      <c r="F237" s="1144">
        <f>G237+H237+I237</f>
        <v>650</v>
      </c>
      <c r="G237" s="1144">
        <f>270</f>
        <v>270</v>
      </c>
      <c r="H237" s="1144">
        <v>260</v>
      </c>
      <c r="I237" s="1144">
        <v>120</v>
      </c>
      <c r="J237" s="1144">
        <f>K237+L237+M237</f>
        <v>159</v>
      </c>
      <c r="K237" s="1144">
        <f t="shared" ref="K237" si="110">IF(E237="HT",G237*0.75,IF(E237="PHT",G237*0.7,IF(E237="TK",G237*0.3,IF(E237="PK",G237*0.2,IF(OR(E237="CTCĐT",E237="BTĐT"),G237*0.1,IF(OR(E237="TLĐTTT",E237="CTCĐK"),G237*0.1,IF(OR(E237="TLĐT",E237="CVHT"),G237*0.15,IF(E237="NCS",G237*0.7,IF(E237="NN",G237*1,0)))))))))</f>
        <v>81</v>
      </c>
      <c r="L237" s="1144">
        <f t="shared" ref="L237" si="111">IF(E237="HT",H237*0.75,IF(E237="PHT",H237*0.7,IF(E237="TK",H237*0.3,IF(E237="PK",H237*0.2,IF(OR(E237="CTCĐT",E237="BTĐT"),H237*0.1,IF(OR(E237="TLĐTTT",E237="CTCĐK"),H237*0.1,IF(OR(E237="TLĐT",E237="CVHT"),H237*0.15,IF(E237="NCS",H237*0.7,IF(E237="NN",H237*1,0)))))))))</f>
        <v>78</v>
      </c>
      <c r="M237" s="1144">
        <f>0</f>
        <v>0</v>
      </c>
      <c r="N237" s="1144">
        <f>O237+P237+Q237</f>
        <v>491</v>
      </c>
      <c r="O237" s="1144">
        <f>G237-K237</f>
        <v>189</v>
      </c>
      <c r="P237" s="1144">
        <f>H237-L237</f>
        <v>182</v>
      </c>
      <c r="Q237" s="1144">
        <f>I237-M237</f>
        <v>120</v>
      </c>
      <c r="R237" s="1269" t="s">
        <v>1705</v>
      </c>
    </row>
    <row r="238" spans="1:18" ht="26.4">
      <c r="A238" s="311">
        <v>2</v>
      </c>
      <c r="B238" s="481" t="s">
        <v>1706</v>
      </c>
      <c r="C238" s="1143" t="str">
        <f t="shared" si="109"/>
        <v>Nhóm 1</v>
      </c>
      <c r="D238" s="193">
        <v>4.7</v>
      </c>
      <c r="E238" s="193" t="s">
        <v>1555</v>
      </c>
      <c r="F238" s="1144">
        <f t="shared" ref="F238:F246" si="112">G238+H238+I238</f>
        <v>650</v>
      </c>
      <c r="G238" s="1144">
        <f>270</f>
        <v>270</v>
      </c>
      <c r="H238" s="1144">
        <f t="shared" ref="H238:H244" si="113">IF(D238&lt;3.33,165,IF(D238&lt;4.32,175,IF(D238&lt;4.4,200,IF(D238&lt;5.76,220,IF(D238&lt;6.2,260,315)))))</f>
        <v>220</v>
      </c>
      <c r="I238" s="1144">
        <v>160</v>
      </c>
      <c r="J238" s="1144">
        <f t="shared" ref="J238:J246" si="114">K238+L238+M238</f>
        <v>98</v>
      </c>
      <c r="K238" s="1144">
        <f t="shared" ref="K238:K246" si="115">IF(E238="HT",G238*0.75,IF(E238="PHT",G238*0.7,IF(E238="TK",G238*0.3,IF(E238="PK",G238*0.2,IF(OR(E238="CTCĐT",E238="BTĐT"),G238*0.1,IF(OR(E238="TLĐTTT",E238="CTCĐK"),G238*0.1,IF(OR(E238="TLĐT",E238="CVHT"),G238*0.15,IF(E238="NCS",G238*0.7,IF(E238="NN",G238*1,0)))))))))</f>
        <v>54</v>
      </c>
      <c r="L238" s="1144">
        <f t="shared" ref="L238:L246" si="116">IF(E238="HT",H238*0.75,IF(E238="PHT",H238*0.7,IF(E238="TK",H238*0.3,IF(E238="PK",H238*0.2,IF(OR(E238="CTCĐT",E238="BTĐT"),H238*0.1,IF(OR(E238="TLĐTTT",E238="CTCĐK"),H238*0.1,IF(OR(E238="TLĐT",E238="CVHT"),H238*0.15,IF(E238="NCS",H238*0.7,IF(E238="NN",H238*1,0)))))))))</f>
        <v>44</v>
      </c>
      <c r="M238" s="1144">
        <f>0</f>
        <v>0</v>
      </c>
      <c r="N238" s="1144">
        <f t="shared" ref="N238:N246" si="117">O238+P238+Q238</f>
        <v>552</v>
      </c>
      <c r="O238" s="1144">
        <f t="shared" ref="O238:Q246" si="118">G238-K238</f>
        <v>216</v>
      </c>
      <c r="P238" s="1144">
        <f t="shared" si="118"/>
        <v>176</v>
      </c>
      <c r="Q238" s="1144">
        <f t="shared" si="118"/>
        <v>160</v>
      </c>
      <c r="R238" s="1269" t="s">
        <v>1707</v>
      </c>
    </row>
    <row r="239" spans="1:18">
      <c r="A239" s="193">
        <v>3</v>
      </c>
      <c r="B239" s="481" t="s">
        <v>1708</v>
      </c>
      <c r="C239" s="1143" t="str">
        <f t="shared" si="109"/>
        <v>Nhóm 1</v>
      </c>
      <c r="D239" s="193">
        <v>5.42</v>
      </c>
      <c r="E239" s="193" t="s">
        <v>1555</v>
      </c>
      <c r="F239" s="1144">
        <f t="shared" si="112"/>
        <v>650</v>
      </c>
      <c r="G239" s="1144">
        <f>270</f>
        <v>270</v>
      </c>
      <c r="H239" s="1144">
        <v>220</v>
      </c>
      <c r="I239" s="1144">
        <v>160</v>
      </c>
      <c r="J239" s="1144">
        <f t="shared" si="114"/>
        <v>98</v>
      </c>
      <c r="K239" s="1144">
        <f t="shared" si="115"/>
        <v>54</v>
      </c>
      <c r="L239" s="1144">
        <f t="shared" si="116"/>
        <v>44</v>
      </c>
      <c r="M239" s="1144">
        <f>0</f>
        <v>0</v>
      </c>
      <c r="N239" s="1144">
        <f t="shared" si="117"/>
        <v>552</v>
      </c>
      <c r="O239" s="1144">
        <f t="shared" si="118"/>
        <v>216</v>
      </c>
      <c r="P239" s="1144">
        <f t="shared" si="118"/>
        <v>176</v>
      </c>
      <c r="Q239" s="1144">
        <f t="shared" si="118"/>
        <v>160</v>
      </c>
      <c r="R239" s="423"/>
    </row>
    <row r="240" spans="1:18">
      <c r="A240" s="193">
        <v>4</v>
      </c>
      <c r="B240" s="481" t="s">
        <v>1709</v>
      </c>
      <c r="C240" s="1143" t="str">
        <f t="shared" si="109"/>
        <v>Nhóm 1</v>
      </c>
      <c r="D240" s="193">
        <v>4.4000000000000004</v>
      </c>
      <c r="E240" s="193" t="s">
        <v>1710</v>
      </c>
      <c r="F240" s="1144">
        <f t="shared" si="112"/>
        <v>650</v>
      </c>
      <c r="G240" s="1144">
        <f>270</f>
        <v>270</v>
      </c>
      <c r="H240" s="1144">
        <f t="shared" si="113"/>
        <v>220</v>
      </c>
      <c r="I240" s="1144">
        <v>160</v>
      </c>
      <c r="J240" s="1144">
        <f t="shared" si="114"/>
        <v>0</v>
      </c>
      <c r="K240" s="1144">
        <f t="shared" si="115"/>
        <v>0</v>
      </c>
      <c r="L240" s="1144">
        <f t="shared" si="116"/>
        <v>0</v>
      </c>
      <c r="M240" s="1144">
        <f>0</f>
        <v>0</v>
      </c>
      <c r="N240" s="1144">
        <f t="shared" si="117"/>
        <v>650</v>
      </c>
      <c r="O240" s="1144">
        <f t="shared" si="118"/>
        <v>270</v>
      </c>
      <c r="P240" s="1144">
        <f t="shared" si="118"/>
        <v>220</v>
      </c>
      <c r="Q240" s="1144">
        <f t="shared" si="118"/>
        <v>160</v>
      </c>
      <c r="R240" s="423" t="s">
        <v>1711</v>
      </c>
    </row>
    <row r="241" spans="1:18">
      <c r="A241" s="193">
        <v>5</v>
      </c>
      <c r="B241" s="481" t="s">
        <v>1712</v>
      </c>
      <c r="C241" s="1143" t="str">
        <f t="shared" si="109"/>
        <v>Nhóm 3</v>
      </c>
      <c r="D241" s="193">
        <v>4.4000000000000004</v>
      </c>
      <c r="E241" s="193" t="s">
        <v>1499</v>
      </c>
      <c r="F241" s="1144">
        <f t="shared" si="112"/>
        <v>650</v>
      </c>
      <c r="G241" s="1144">
        <v>200</v>
      </c>
      <c r="H241" s="1144">
        <v>270</v>
      </c>
      <c r="I241" s="1144">
        <v>180</v>
      </c>
      <c r="J241" s="1144">
        <f t="shared" si="114"/>
        <v>70.5</v>
      </c>
      <c r="K241" s="1144">
        <f t="shared" si="115"/>
        <v>30</v>
      </c>
      <c r="L241" s="1144">
        <f t="shared" si="116"/>
        <v>40.5</v>
      </c>
      <c r="M241" s="1144">
        <f>0</f>
        <v>0</v>
      </c>
      <c r="N241" s="1144">
        <f t="shared" si="117"/>
        <v>579.5</v>
      </c>
      <c r="O241" s="1144">
        <f t="shared" si="118"/>
        <v>170</v>
      </c>
      <c r="P241" s="1144">
        <f t="shared" si="118"/>
        <v>229.5</v>
      </c>
      <c r="Q241" s="1144">
        <f t="shared" si="118"/>
        <v>180</v>
      </c>
      <c r="R241" s="423" t="s">
        <v>1711</v>
      </c>
    </row>
    <row r="242" spans="1:18">
      <c r="A242" s="193">
        <v>6</v>
      </c>
      <c r="B242" s="481" t="s">
        <v>1713</v>
      </c>
      <c r="C242" s="1143" t="str">
        <f t="shared" si="109"/>
        <v>Nhóm 1</v>
      </c>
      <c r="D242" s="193">
        <v>3.33</v>
      </c>
      <c r="E242" s="193" t="s">
        <v>1502</v>
      </c>
      <c r="F242" s="1144">
        <f t="shared" si="112"/>
        <v>650</v>
      </c>
      <c r="G242" s="1144">
        <v>270</v>
      </c>
      <c r="H242" s="1144">
        <v>175</v>
      </c>
      <c r="I242" s="1144">
        <v>205</v>
      </c>
      <c r="J242" s="1144">
        <f t="shared" si="114"/>
        <v>66.75</v>
      </c>
      <c r="K242" s="1144">
        <f t="shared" si="115"/>
        <v>40.5</v>
      </c>
      <c r="L242" s="1144">
        <f t="shared" si="116"/>
        <v>26.25</v>
      </c>
      <c r="M242" s="1144">
        <f>0</f>
        <v>0</v>
      </c>
      <c r="N242" s="1144">
        <f t="shared" si="117"/>
        <v>583.25</v>
      </c>
      <c r="O242" s="1144">
        <f t="shared" si="118"/>
        <v>229.5</v>
      </c>
      <c r="P242" s="1144">
        <f t="shared" si="118"/>
        <v>148.75</v>
      </c>
      <c r="Q242" s="1144">
        <f t="shared" si="118"/>
        <v>205</v>
      </c>
      <c r="R242" s="423" t="s">
        <v>1714</v>
      </c>
    </row>
    <row r="243" spans="1:18">
      <c r="A243" s="193">
        <v>7</v>
      </c>
      <c r="B243" s="481" t="s">
        <v>1715</v>
      </c>
      <c r="C243" s="1143" t="str">
        <f t="shared" si="109"/>
        <v>Nhóm 1</v>
      </c>
      <c r="D243" s="193">
        <v>4.6500000000000004</v>
      </c>
      <c r="E243" s="193" t="s">
        <v>1716</v>
      </c>
      <c r="F243" s="1144">
        <v>472</v>
      </c>
      <c r="G243" s="1144">
        <v>472</v>
      </c>
      <c r="H243" s="1144">
        <v>0</v>
      </c>
      <c r="I243" s="1144">
        <v>0</v>
      </c>
      <c r="J243" s="1144">
        <v>0</v>
      </c>
      <c r="K243" s="1144">
        <f t="shared" si="115"/>
        <v>0</v>
      </c>
      <c r="L243" s="1144">
        <f t="shared" si="116"/>
        <v>0</v>
      </c>
      <c r="M243" s="1144">
        <f>0</f>
        <v>0</v>
      </c>
      <c r="N243" s="1144">
        <f t="shared" si="117"/>
        <v>472</v>
      </c>
      <c r="O243" s="1144">
        <f t="shared" si="118"/>
        <v>472</v>
      </c>
      <c r="P243" s="1144">
        <f t="shared" si="118"/>
        <v>0</v>
      </c>
      <c r="Q243" s="1144">
        <f t="shared" si="118"/>
        <v>0</v>
      </c>
      <c r="R243" s="423" t="s">
        <v>1716</v>
      </c>
    </row>
    <row r="244" spans="1:18">
      <c r="A244" s="193">
        <v>8</v>
      </c>
      <c r="B244" s="481" t="s">
        <v>1717</v>
      </c>
      <c r="C244" s="1143" t="str">
        <f t="shared" si="109"/>
        <v>Nhóm 1</v>
      </c>
      <c r="D244" s="193">
        <v>3.99</v>
      </c>
      <c r="E244" s="193"/>
      <c r="F244" s="1144">
        <f t="shared" si="112"/>
        <v>650</v>
      </c>
      <c r="G244" s="1144">
        <f>270</f>
        <v>270</v>
      </c>
      <c r="H244" s="1144">
        <f t="shared" si="113"/>
        <v>175</v>
      </c>
      <c r="I244" s="1144">
        <v>205</v>
      </c>
      <c r="J244" s="1144">
        <f t="shared" si="114"/>
        <v>0</v>
      </c>
      <c r="K244" s="1144">
        <f t="shared" si="115"/>
        <v>0</v>
      </c>
      <c r="L244" s="1144">
        <f t="shared" si="116"/>
        <v>0</v>
      </c>
      <c r="M244" s="1144">
        <f>0</f>
        <v>0</v>
      </c>
      <c r="N244" s="1144">
        <f t="shared" si="117"/>
        <v>650</v>
      </c>
      <c r="O244" s="1144">
        <f t="shared" si="118"/>
        <v>270</v>
      </c>
      <c r="P244" s="1144">
        <f t="shared" si="118"/>
        <v>175</v>
      </c>
      <c r="Q244" s="1144">
        <f t="shared" si="118"/>
        <v>205</v>
      </c>
      <c r="R244" s="477"/>
    </row>
    <row r="245" spans="1:18">
      <c r="A245" s="193">
        <v>9</v>
      </c>
      <c r="B245" s="481" t="s">
        <v>1718</v>
      </c>
      <c r="C245" s="1143" t="str">
        <f t="shared" si="109"/>
        <v>Nhóm 1</v>
      </c>
      <c r="D245" s="193">
        <v>4.4000000000000004</v>
      </c>
      <c r="E245" s="193" t="s">
        <v>1502</v>
      </c>
      <c r="F245" s="1144">
        <f t="shared" si="112"/>
        <v>650</v>
      </c>
      <c r="G245" s="1144">
        <v>270</v>
      </c>
      <c r="H245" s="1144">
        <v>220</v>
      </c>
      <c r="I245" s="1144">
        <v>160</v>
      </c>
      <c r="J245" s="1144">
        <f t="shared" si="114"/>
        <v>73.5</v>
      </c>
      <c r="K245" s="1144">
        <f t="shared" si="115"/>
        <v>40.5</v>
      </c>
      <c r="L245" s="1144">
        <f t="shared" si="116"/>
        <v>33</v>
      </c>
      <c r="M245" s="1144">
        <f>0</f>
        <v>0</v>
      </c>
      <c r="N245" s="1144">
        <f t="shared" si="117"/>
        <v>576.5</v>
      </c>
      <c r="O245" s="1144">
        <f t="shared" si="118"/>
        <v>229.5</v>
      </c>
      <c r="P245" s="1144">
        <f t="shared" si="118"/>
        <v>187</v>
      </c>
      <c r="Q245" s="1144">
        <f t="shared" si="118"/>
        <v>160</v>
      </c>
      <c r="R245" s="423" t="s">
        <v>1714</v>
      </c>
    </row>
    <row r="246" spans="1:18">
      <c r="A246" s="193">
        <v>10</v>
      </c>
      <c r="B246" s="481" t="s">
        <v>1719</v>
      </c>
      <c r="C246" s="1143" t="str">
        <f t="shared" si="109"/>
        <v>Nhóm 3</v>
      </c>
      <c r="D246" s="193">
        <v>3.03</v>
      </c>
      <c r="E246" s="193" t="s">
        <v>1499</v>
      </c>
      <c r="F246" s="1144">
        <f t="shared" si="112"/>
        <v>650</v>
      </c>
      <c r="G246" s="1144">
        <v>200</v>
      </c>
      <c r="H246" s="1144">
        <v>225</v>
      </c>
      <c r="I246" s="1144">
        <v>225</v>
      </c>
      <c r="J246" s="1144">
        <f t="shared" si="114"/>
        <v>63.75</v>
      </c>
      <c r="K246" s="1144">
        <f t="shared" si="115"/>
        <v>30</v>
      </c>
      <c r="L246" s="1144">
        <f t="shared" si="116"/>
        <v>33.75</v>
      </c>
      <c r="M246" s="1144">
        <f>0</f>
        <v>0</v>
      </c>
      <c r="N246" s="1144">
        <f t="shared" si="117"/>
        <v>586.25</v>
      </c>
      <c r="O246" s="1144">
        <f t="shared" si="118"/>
        <v>170</v>
      </c>
      <c r="P246" s="1144">
        <f t="shared" si="118"/>
        <v>191.25</v>
      </c>
      <c r="Q246" s="1144">
        <f t="shared" si="118"/>
        <v>225</v>
      </c>
      <c r="R246" s="423" t="s">
        <v>1711</v>
      </c>
    </row>
    <row r="247" spans="1:18" ht="15" thickBot="1">
      <c r="A247" s="2492" t="s">
        <v>349</v>
      </c>
      <c r="B247" s="2493"/>
      <c r="C247" s="1306"/>
      <c r="D247" s="1306"/>
      <c r="E247" s="1242"/>
      <c r="F247" s="1270">
        <f>SUM(F237:F246)</f>
        <v>6322</v>
      </c>
      <c r="G247" s="1270">
        <f t="shared" ref="G247:Q247" si="119">SUM(G237:G246)</f>
        <v>2762</v>
      </c>
      <c r="H247" s="1270">
        <f t="shared" si="119"/>
        <v>1985</v>
      </c>
      <c r="I247" s="1270">
        <f t="shared" si="119"/>
        <v>1575</v>
      </c>
      <c r="J247" s="1270">
        <f t="shared" si="119"/>
        <v>629.5</v>
      </c>
      <c r="K247" s="1270">
        <f t="shared" si="119"/>
        <v>330</v>
      </c>
      <c r="L247" s="1270">
        <f t="shared" si="119"/>
        <v>299.5</v>
      </c>
      <c r="M247" s="1270">
        <f t="shared" si="119"/>
        <v>0</v>
      </c>
      <c r="N247" s="1270">
        <f t="shared" si="119"/>
        <v>5692.5</v>
      </c>
      <c r="O247" s="1270">
        <f>SUM(O237:O246)</f>
        <v>2432</v>
      </c>
      <c r="P247" s="1270">
        <f t="shared" si="119"/>
        <v>1685.5</v>
      </c>
      <c r="Q247" s="1270">
        <f t="shared" si="119"/>
        <v>1575</v>
      </c>
      <c r="R247" s="1271"/>
    </row>
    <row r="248" spans="1:18" ht="15" thickTop="1">
      <c r="A248" s="1126"/>
      <c r="B248" s="1245"/>
      <c r="C248" s="1245"/>
      <c r="D248" s="1245"/>
      <c r="E248" s="1246"/>
      <c r="F248" s="1246"/>
      <c r="G248" s="1246"/>
      <c r="H248" s="1246"/>
      <c r="I248" s="1246"/>
      <c r="J248" s="1246"/>
      <c r="K248" s="1246"/>
      <c r="L248" s="1246"/>
      <c r="M248" s="1247"/>
      <c r="N248" s="1246"/>
      <c r="O248" s="1246"/>
      <c r="P248" s="1246"/>
      <c r="Q248" s="1246"/>
      <c r="R248" s="1127"/>
    </row>
    <row r="249" spans="1:18" ht="15" thickBot="1">
      <c r="A249" s="1126" t="s">
        <v>1720</v>
      </c>
      <c r="B249" s="1261" t="s">
        <v>1721</v>
      </c>
      <c r="C249" s="1245"/>
      <c r="D249" s="1245"/>
      <c r="E249" s="1246"/>
      <c r="F249" s="1246"/>
      <c r="G249" s="1246"/>
      <c r="H249" s="1246"/>
      <c r="I249" s="1246"/>
      <c r="J249" s="1246"/>
      <c r="K249" s="1246"/>
      <c r="L249" s="1246"/>
      <c r="M249" s="1247"/>
      <c r="N249" s="1246"/>
      <c r="O249" s="1246"/>
      <c r="P249" s="1246"/>
      <c r="Q249" s="1246"/>
      <c r="R249" s="1127"/>
    </row>
    <row r="250" spans="1:18" ht="27" thickTop="1">
      <c r="A250" s="1312"/>
      <c r="B250" s="309" t="s">
        <v>1700</v>
      </c>
      <c r="C250" s="1155"/>
      <c r="D250" s="1155"/>
      <c r="E250" s="2496" t="s">
        <v>1722</v>
      </c>
      <c r="F250" s="2498" t="s">
        <v>335</v>
      </c>
      <c r="G250" s="2498"/>
      <c r="H250" s="2498"/>
      <c r="I250" s="2498"/>
      <c r="J250" s="2498" t="s">
        <v>336</v>
      </c>
      <c r="K250" s="2498"/>
      <c r="L250" s="2498"/>
      <c r="M250" s="2498"/>
      <c r="N250" s="2498" t="s">
        <v>337</v>
      </c>
      <c r="O250" s="2498"/>
      <c r="P250" s="2498"/>
      <c r="Q250" s="2498"/>
      <c r="R250" s="2494" t="s">
        <v>7</v>
      </c>
    </row>
    <row r="251" spans="1:18" ht="39.6">
      <c r="A251" s="1312"/>
      <c r="B251" s="309" t="s">
        <v>1701</v>
      </c>
      <c r="C251" s="1155"/>
      <c r="D251" s="1156" t="s">
        <v>1723</v>
      </c>
      <c r="E251" s="2497"/>
      <c r="F251" s="1308" t="s">
        <v>338</v>
      </c>
      <c r="G251" s="1308" t="s">
        <v>339</v>
      </c>
      <c r="H251" s="1308" t="s">
        <v>340</v>
      </c>
      <c r="I251" s="1308" t="s">
        <v>341</v>
      </c>
      <c r="J251" s="1308" t="s">
        <v>338</v>
      </c>
      <c r="K251" s="1308" t="s">
        <v>339</v>
      </c>
      <c r="L251" s="1308" t="s">
        <v>340</v>
      </c>
      <c r="M251" s="1308" t="s">
        <v>341</v>
      </c>
      <c r="N251" s="1308" t="s">
        <v>338</v>
      </c>
      <c r="O251" s="1308" t="s">
        <v>339</v>
      </c>
      <c r="P251" s="1308" t="s">
        <v>340</v>
      </c>
      <c r="Q251" s="1308" t="s">
        <v>341</v>
      </c>
      <c r="R251" s="2495"/>
    </row>
    <row r="252" spans="1:18">
      <c r="A252" s="1312"/>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ht="26.4">
      <c r="A253" s="1312"/>
      <c r="B253" s="309" t="s">
        <v>1471</v>
      </c>
      <c r="C253" s="309"/>
      <c r="D253" s="1312"/>
      <c r="E253" s="1312"/>
      <c r="F253" s="1312"/>
      <c r="G253" s="1312"/>
      <c r="H253" s="1312"/>
      <c r="I253" s="1312"/>
      <c r="J253" s="1312"/>
      <c r="K253" s="1312"/>
      <c r="L253" s="1312"/>
      <c r="M253" s="1312"/>
      <c r="N253" s="1312"/>
      <c r="O253" s="1312"/>
      <c r="P253" s="1312"/>
      <c r="Q253" s="1312"/>
      <c r="R253" s="1312"/>
    </row>
    <row r="254" spans="1:18" ht="26.4">
      <c r="A254" s="1312"/>
      <c r="B254" s="309" t="s">
        <v>1682</v>
      </c>
      <c r="C254" s="309"/>
      <c r="D254" s="1312"/>
      <c r="E254" s="1312"/>
      <c r="F254" s="1312"/>
      <c r="G254" s="1312"/>
      <c r="H254" s="1312"/>
      <c r="I254" s="1312"/>
      <c r="J254" s="1312"/>
      <c r="K254" s="1312"/>
      <c r="L254" s="1312"/>
      <c r="M254" s="1312"/>
      <c r="N254" s="1312"/>
      <c r="O254" s="1312"/>
      <c r="P254" s="1312"/>
      <c r="Q254" s="1312"/>
      <c r="R254" s="1312"/>
    </row>
    <row r="255" spans="1:18" ht="26.4">
      <c r="A255" s="1312"/>
      <c r="B255" s="309" t="s">
        <v>1703</v>
      </c>
      <c r="C255" s="309"/>
      <c r="D255" s="1312"/>
      <c r="E255" s="1312"/>
      <c r="F255" s="1312"/>
      <c r="G255" s="1312"/>
      <c r="H255" s="1312"/>
      <c r="I255" s="1312"/>
      <c r="J255" s="1312"/>
      <c r="K255" s="1312"/>
      <c r="L255" s="1312"/>
      <c r="M255" s="1312"/>
      <c r="N255" s="1312"/>
      <c r="O255" s="1312"/>
      <c r="P255" s="1312"/>
      <c r="Q255" s="1312"/>
      <c r="R255" s="1312"/>
    </row>
    <row r="256" spans="1:18">
      <c r="A256" s="311" t="s">
        <v>81</v>
      </c>
      <c r="B256" s="1272" t="s">
        <v>1724</v>
      </c>
      <c r="C256" s="497"/>
      <c r="D256" s="311"/>
      <c r="E256" s="311"/>
      <c r="R256" s="475"/>
    </row>
    <row r="257" spans="1:18">
      <c r="A257" s="1224">
        <v>1</v>
      </c>
      <c r="B257" s="1273" t="s">
        <v>1725</v>
      </c>
      <c r="C257" s="1143" t="str">
        <f t="shared" ref="C257:C274" si="120">IF(G257=200, "Nhóm 3",IF(G257=350, "Nhóm 2", "Nhóm 1"))</f>
        <v>Nhóm 1</v>
      </c>
      <c r="D257" s="1274">
        <v>6.2</v>
      </c>
      <c r="E257" s="1275" t="s">
        <v>1475</v>
      </c>
      <c r="F257" s="1144">
        <f>G257+H257+I257</f>
        <v>650</v>
      </c>
      <c r="G257" s="2306">
        <f>270</f>
        <v>270</v>
      </c>
      <c r="H257" s="2306">
        <v>260</v>
      </c>
      <c r="I257" s="2306">
        <v>120</v>
      </c>
      <c r="J257" s="1144">
        <f>K257+L257+M257</f>
        <v>159</v>
      </c>
      <c r="K257" s="1144">
        <f t="shared" ref="K257" si="121">IF(E257="HT",G257*0.75,IF(E257="PHT",G257*0.7,IF(E257="TK",G257*0.3,IF(E257="PK",G257*0.2,IF(OR(E257="CTCĐT",E257="BTĐT"),G257*0.1,IF(OR(E257="TLĐTTT",E257="CTCĐK"),G257*0.1,IF(OR(E257="TLĐT",E257="CVHT"),G257*0.15,IF(E257="NCS",G257*0.7,IF(E257="NN",G257*1,0)))))))))</f>
        <v>81</v>
      </c>
      <c r="L257" s="1144">
        <f t="shared" ref="L257" si="122">IF(E257="HT",H257*0.75,IF(E257="PHT",H257*0.7,IF(E257="TK",H257*0.3,IF(E257="PK",H257*0.2,IF(OR(E257="CTCĐT",E257="BTĐT"),H257*0.1,IF(OR(E257="TLĐTTT",E257="CTCĐK"),H257*0.1,IF(OR(E257="TLĐT",E257="CVHT"),H257*0.15,IF(E257="NCS",H257*0.7,IF(E257="NN",H257*1,0)))))))))</f>
        <v>78</v>
      </c>
      <c r="M257" s="1144">
        <f>0</f>
        <v>0</v>
      </c>
      <c r="N257" s="1144">
        <f>O257+P257+Q257</f>
        <v>491</v>
      </c>
      <c r="O257" s="1144">
        <f>G257-K257</f>
        <v>189</v>
      </c>
      <c r="P257" s="1144">
        <f>H257-L257</f>
        <v>182</v>
      </c>
      <c r="Q257" s="1144">
        <f>I257-M257</f>
        <v>120</v>
      </c>
      <c r="R257" s="1269"/>
    </row>
    <row r="258" spans="1:18" ht="26.4">
      <c r="A258" s="1224">
        <v>2</v>
      </c>
      <c r="B258" s="1273" t="s">
        <v>1726</v>
      </c>
      <c r="C258" s="1143" t="str">
        <f t="shared" si="120"/>
        <v>Nhóm 1</v>
      </c>
      <c r="D258" s="1274">
        <v>3.66</v>
      </c>
      <c r="E258" s="1275" t="s">
        <v>1727</v>
      </c>
      <c r="F258" s="1144">
        <f>G258+H258+I258</f>
        <v>650</v>
      </c>
      <c r="G258" s="2306">
        <f>270</f>
        <v>270</v>
      </c>
      <c r="H258" s="2306">
        <v>175</v>
      </c>
      <c r="I258" s="2306">
        <v>205</v>
      </c>
      <c r="J258" s="1144">
        <f>K258+L258+M258</f>
        <v>311.5</v>
      </c>
      <c r="K258" s="1144">
        <f t="shared" ref="K258:K273" si="123">IF(E258="HT",G258*0.75,IF(E258="PHT",G258*0.7,IF(E258="TK",G258*0.3,IF(E258="PK",G258*0.2,IF(OR(E258="CTCĐT",E258="BTĐT"),G258*0.1,IF(OR(E258="TLĐTTT",E258="CTCĐK"),G258*0.1,IF(OR(E258="TLĐT",E258="CVHT"),G258*0.15,IF(E258="NCS",G258*0.7,IF(E258="NN",G258*1,0)))))))))</f>
        <v>189</v>
      </c>
      <c r="L258" s="1144">
        <f t="shared" ref="L258:L273" si="124">IF(E258="HT",H258*0.75,IF(E258="PHT",H258*0.7,IF(E258="TK",H258*0.3,IF(E258="PK",H258*0.2,IF(OR(E258="CTCĐT",E258="BTĐT"),H258*0.1,IF(OR(E258="TLĐTTT",E258="CTCĐK"),H258*0.1,IF(OR(E258="TLĐT",E258="CVHT"),H258*0.15,IF(E258="NCS",H258*0.7,IF(E258="NN",H258*1,0)))))))))</f>
        <v>122.49999999999999</v>
      </c>
      <c r="M258" s="1144">
        <f>0</f>
        <v>0</v>
      </c>
      <c r="N258" s="1144">
        <f t="shared" ref="N258:N273" si="125">O258+P258+Q258</f>
        <v>338.5</v>
      </c>
      <c r="O258" s="1144">
        <f t="shared" ref="O258:Q263" si="126">G258-K258</f>
        <v>81</v>
      </c>
      <c r="P258" s="1144">
        <f t="shared" si="126"/>
        <v>52.500000000000014</v>
      </c>
      <c r="Q258" s="1144">
        <f t="shared" si="126"/>
        <v>205</v>
      </c>
      <c r="R258" s="1269" t="s">
        <v>1705</v>
      </c>
    </row>
    <row r="259" spans="1:18">
      <c r="A259" s="1224">
        <v>3</v>
      </c>
      <c r="B259" s="1276" t="s">
        <v>1728</v>
      </c>
      <c r="C259" s="1143" t="str">
        <f t="shared" si="120"/>
        <v>Nhóm 1</v>
      </c>
      <c r="D259" s="1274">
        <v>4.4000000000000004</v>
      </c>
      <c r="E259" s="1275"/>
      <c r="F259" s="1144">
        <f t="shared" ref="F259:F269" si="127">G259+H259+I259</f>
        <v>650</v>
      </c>
      <c r="G259" s="2306">
        <f>270</f>
        <v>270</v>
      </c>
      <c r="H259" s="2306">
        <v>220</v>
      </c>
      <c r="I259" s="2306">
        <v>160</v>
      </c>
      <c r="J259" s="1144">
        <f t="shared" ref="J259:J269" si="128">K259+L259+M259</f>
        <v>0</v>
      </c>
      <c r="K259" s="1144">
        <f t="shared" si="123"/>
        <v>0</v>
      </c>
      <c r="L259" s="1144">
        <f t="shared" si="124"/>
        <v>0</v>
      </c>
      <c r="M259" s="1144">
        <f>0</f>
        <v>0</v>
      </c>
      <c r="N259" s="1144">
        <f t="shared" si="125"/>
        <v>650</v>
      </c>
      <c r="O259" s="1144">
        <f t="shared" si="126"/>
        <v>270</v>
      </c>
      <c r="P259" s="1144">
        <f t="shared" si="126"/>
        <v>220</v>
      </c>
      <c r="Q259" s="1144">
        <f t="shared" si="126"/>
        <v>160</v>
      </c>
      <c r="R259" s="1277"/>
    </row>
    <row r="260" spans="1:18" ht="26.4">
      <c r="A260" s="1224">
        <v>4</v>
      </c>
      <c r="B260" s="1273" t="s">
        <v>1729</v>
      </c>
      <c r="C260" s="1143" t="str">
        <f t="shared" si="120"/>
        <v>Nhóm 1</v>
      </c>
      <c r="D260" s="1274">
        <v>3.66</v>
      </c>
      <c r="E260" s="1275" t="s">
        <v>1499</v>
      </c>
      <c r="F260" s="1144">
        <f t="shared" si="127"/>
        <v>650</v>
      </c>
      <c r="G260" s="2306">
        <f>270</f>
        <v>270</v>
      </c>
      <c r="H260" s="2306">
        <v>175</v>
      </c>
      <c r="I260" s="2306">
        <v>205</v>
      </c>
      <c r="J260" s="1144">
        <f t="shared" si="128"/>
        <v>66.75</v>
      </c>
      <c r="K260" s="1144">
        <f t="shared" si="123"/>
        <v>40.5</v>
      </c>
      <c r="L260" s="1144">
        <f t="shared" si="124"/>
        <v>26.25</v>
      </c>
      <c r="M260" s="1144">
        <f>0</f>
        <v>0</v>
      </c>
      <c r="N260" s="1144">
        <f t="shared" si="125"/>
        <v>583.25</v>
      </c>
      <c r="O260" s="1144">
        <f t="shared" si="126"/>
        <v>229.5</v>
      </c>
      <c r="P260" s="1144">
        <f t="shared" si="126"/>
        <v>148.75</v>
      </c>
      <c r="Q260" s="1144">
        <f t="shared" si="126"/>
        <v>205</v>
      </c>
      <c r="R260" s="1278" t="s">
        <v>1730</v>
      </c>
    </row>
    <row r="261" spans="1:18">
      <c r="A261" s="1224">
        <v>5</v>
      </c>
      <c r="B261" s="1279" t="s">
        <v>1731</v>
      </c>
      <c r="C261" s="1143" t="str">
        <f t="shared" si="120"/>
        <v>Nhóm 1</v>
      </c>
      <c r="D261" s="1275">
        <v>3</v>
      </c>
      <c r="E261" s="1275"/>
      <c r="F261" s="1144">
        <f t="shared" si="127"/>
        <v>650</v>
      </c>
      <c r="G261" s="2306">
        <f>270</f>
        <v>270</v>
      </c>
      <c r="H261" s="2306">
        <v>175</v>
      </c>
      <c r="I261" s="2306">
        <v>205</v>
      </c>
      <c r="J261" s="1144">
        <f t="shared" si="128"/>
        <v>0</v>
      </c>
      <c r="K261" s="1144">
        <f t="shared" si="123"/>
        <v>0</v>
      </c>
      <c r="L261" s="1144">
        <f t="shared" si="124"/>
        <v>0</v>
      </c>
      <c r="M261" s="1144">
        <f>0</f>
        <v>0</v>
      </c>
      <c r="N261" s="1144">
        <f t="shared" si="125"/>
        <v>650</v>
      </c>
      <c r="O261" s="1144">
        <f t="shared" si="126"/>
        <v>270</v>
      </c>
      <c r="P261" s="1144">
        <f t="shared" si="126"/>
        <v>175</v>
      </c>
      <c r="Q261" s="1144">
        <f t="shared" si="126"/>
        <v>205</v>
      </c>
      <c r="R261" s="1278"/>
    </row>
    <row r="262" spans="1:18">
      <c r="A262" s="1224">
        <v>6</v>
      </c>
      <c r="B262" s="1279" t="s">
        <v>1732</v>
      </c>
      <c r="C262" s="1143" t="str">
        <f t="shared" si="120"/>
        <v>Nhóm 1</v>
      </c>
      <c r="D262" s="1275">
        <v>3</v>
      </c>
      <c r="E262" s="1275" t="s">
        <v>143</v>
      </c>
      <c r="F262" s="1144">
        <f t="shared" si="127"/>
        <v>650</v>
      </c>
      <c r="G262" s="2306">
        <f>270</f>
        <v>270</v>
      </c>
      <c r="H262" s="2306">
        <v>175</v>
      </c>
      <c r="I262" s="2306">
        <v>205</v>
      </c>
      <c r="J262" s="1144">
        <f t="shared" si="128"/>
        <v>311.5</v>
      </c>
      <c r="K262" s="1144">
        <f t="shared" si="123"/>
        <v>189</v>
      </c>
      <c r="L262" s="1144">
        <f t="shared" si="124"/>
        <v>122.49999999999999</v>
      </c>
      <c r="M262" s="1144">
        <f>0</f>
        <v>0</v>
      </c>
      <c r="N262" s="1144">
        <f t="shared" si="125"/>
        <v>338.5</v>
      </c>
      <c r="O262" s="1144">
        <f>G262-K262</f>
        <v>81</v>
      </c>
      <c r="P262" s="1144">
        <f t="shared" si="126"/>
        <v>52.500000000000014</v>
      </c>
      <c r="Q262" s="1144">
        <f t="shared" si="126"/>
        <v>205</v>
      </c>
      <c r="R262" s="1075" t="s">
        <v>1733</v>
      </c>
    </row>
    <row r="263" spans="1:18" s="73" customFormat="1">
      <c r="A263" s="1224">
        <v>7</v>
      </c>
      <c r="B263" s="1273" t="s">
        <v>1734</v>
      </c>
      <c r="C263" s="1143" t="str">
        <f t="shared" si="120"/>
        <v>Nhóm 1</v>
      </c>
      <c r="D263" s="1274">
        <v>6.78</v>
      </c>
      <c r="F263" s="1144">
        <f t="shared" si="127"/>
        <v>650</v>
      </c>
      <c r="G263" s="2306">
        <f>270</f>
        <v>270</v>
      </c>
      <c r="H263" s="2306">
        <v>260</v>
      </c>
      <c r="I263" s="2306">
        <f t="shared" ref="I263:I264" si="129">IF(D263&lt;3.33,70,IF(D263&lt;4.32,90,IF(D263&lt;4.4,100,120)))</f>
        <v>120</v>
      </c>
      <c r="J263" s="1144">
        <f t="shared" si="128"/>
        <v>0</v>
      </c>
      <c r="K263" s="1144">
        <f t="shared" si="123"/>
        <v>0</v>
      </c>
      <c r="L263" s="1144">
        <f t="shared" si="124"/>
        <v>0</v>
      </c>
      <c r="M263" s="1144">
        <f>0</f>
        <v>0</v>
      </c>
      <c r="N263" s="1144">
        <f t="shared" si="125"/>
        <v>650</v>
      </c>
      <c r="O263" s="1144">
        <f>G263-K263</f>
        <v>270</v>
      </c>
      <c r="P263" s="1144">
        <f t="shared" si="126"/>
        <v>260</v>
      </c>
      <c r="Q263" s="1144">
        <f t="shared" si="126"/>
        <v>120</v>
      </c>
      <c r="R263" s="1075"/>
    </row>
    <row r="264" spans="1:18">
      <c r="A264" s="1224">
        <v>8</v>
      </c>
      <c r="B264" s="1273" t="s">
        <v>1735</v>
      </c>
      <c r="C264" s="1143" t="str">
        <f t="shared" si="120"/>
        <v>Nhóm 1</v>
      </c>
      <c r="D264" s="1274">
        <v>6.78</v>
      </c>
      <c r="E264" s="1275"/>
      <c r="F264" s="1144">
        <f t="shared" si="127"/>
        <v>650</v>
      </c>
      <c r="G264" s="2306">
        <f>270</f>
        <v>270</v>
      </c>
      <c r="H264" s="2306">
        <v>260</v>
      </c>
      <c r="I264" s="2306">
        <f t="shared" si="129"/>
        <v>120</v>
      </c>
      <c r="J264" s="1144">
        <f t="shared" si="128"/>
        <v>0</v>
      </c>
      <c r="K264" s="1144">
        <f t="shared" si="123"/>
        <v>0</v>
      </c>
      <c r="L264" s="1144">
        <f t="shared" si="124"/>
        <v>0</v>
      </c>
      <c r="M264" s="1144">
        <f>0</f>
        <v>0</v>
      </c>
      <c r="N264" s="1144">
        <f t="shared" si="125"/>
        <v>650</v>
      </c>
      <c r="O264" s="1144">
        <f>G264-K264</f>
        <v>270</v>
      </c>
      <c r="P264" s="1144">
        <f>H264-L264</f>
        <v>260</v>
      </c>
      <c r="Q264" s="1144">
        <f>I264-M264</f>
        <v>120</v>
      </c>
      <c r="R264" s="1280"/>
    </row>
    <row r="265" spans="1:18">
      <c r="A265" s="1224">
        <v>9</v>
      </c>
      <c r="B265" s="1273" t="s">
        <v>1736</v>
      </c>
      <c r="C265" s="1143" t="str">
        <f t="shared" si="120"/>
        <v>Nhóm 1</v>
      </c>
      <c r="D265" s="1274">
        <v>3.66</v>
      </c>
      <c r="E265" s="1275"/>
      <c r="F265" s="1144">
        <f t="shared" si="127"/>
        <v>650</v>
      </c>
      <c r="G265" s="2306">
        <f>270</f>
        <v>270</v>
      </c>
      <c r="H265" s="2306">
        <v>220</v>
      </c>
      <c r="I265" s="2306">
        <v>160</v>
      </c>
      <c r="J265" s="1144">
        <f t="shared" si="128"/>
        <v>0</v>
      </c>
      <c r="K265" s="1144">
        <f t="shared" si="123"/>
        <v>0</v>
      </c>
      <c r="L265" s="1144">
        <f t="shared" si="124"/>
        <v>0</v>
      </c>
      <c r="M265" s="1144">
        <f>0</f>
        <v>0</v>
      </c>
      <c r="N265" s="1144">
        <f t="shared" si="125"/>
        <v>650</v>
      </c>
      <c r="O265" s="1144">
        <f t="shared" ref="O265:Q273" si="130">G265-K265</f>
        <v>270</v>
      </c>
      <c r="P265" s="1144">
        <f t="shared" si="130"/>
        <v>220</v>
      </c>
      <c r="Q265" s="1144">
        <f t="shared" si="130"/>
        <v>160</v>
      </c>
      <c r="R265" s="1280"/>
    </row>
    <row r="266" spans="1:18">
      <c r="A266" s="1224">
        <v>10</v>
      </c>
      <c r="B266" s="1273" t="s">
        <v>1737</v>
      </c>
      <c r="C266" s="1143" t="str">
        <f t="shared" si="120"/>
        <v>Nhóm 1</v>
      </c>
      <c r="D266" s="1274">
        <v>3.99</v>
      </c>
      <c r="E266" s="1275" t="s">
        <v>1497</v>
      </c>
      <c r="F266" s="1144">
        <f t="shared" si="127"/>
        <v>650</v>
      </c>
      <c r="G266" s="2306">
        <f>270</f>
        <v>270</v>
      </c>
      <c r="H266" s="2306">
        <v>220</v>
      </c>
      <c r="I266" s="2306">
        <v>160</v>
      </c>
      <c r="J266" s="1144">
        <f t="shared" si="128"/>
        <v>49</v>
      </c>
      <c r="K266" s="1144">
        <f t="shared" si="123"/>
        <v>27</v>
      </c>
      <c r="L266" s="1144">
        <f t="shared" si="124"/>
        <v>22</v>
      </c>
      <c r="M266" s="1144">
        <f>0</f>
        <v>0</v>
      </c>
      <c r="N266" s="1144">
        <f t="shared" si="125"/>
        <v>601</v>
      </c>
      <c r="O266" s="1144">
        <f t="shared" si="130"/>
        <v>243</v>
      </c>
      <c r="P266" s="1144">
        <f t="shared" si="130"/>
        <v>198</v>
      </c>
      <c r="Q266" s="1144">
        <f t="shared" si="130"/>
        <v>160</v>
      </c>
      <c r="R266" s="1075" t="s">
        <v>1738</v>
      </c>
    </row>
    <row r="267" spans="1:18">
      <c r="A267" s="1224">
        <v>11</v>
      </c>
      <c r="B267" s="1273" t="s">
        <v>1739</v>
      </c>
      <c r="C267" s="1143" t="str">
        <f t="shared" si="120"/>
        <v>Nhóm 1</v>
      </c>
      <c r="D267" s="1275">
        <v>4.32</v>
      </c>
      <c r="E267" s="1275"/>
      <c r="F267" s="1144">
        <f t="shared" si="127"/>
        <v>650</v>
      </c>
      <c r="G267" s="2306">
        <f>270</f>
        <v>270</v>
      </c>
      <c r="H267" s="2306">
        <v>200</v>
      </c>
      <c r="I267" s="2306">
        <v>180</v>
      </c>
      <c r="J267" s="1144">
        <f t="shared" si="128"/>
        <v>0</v>
      </c>
      <c r="K267" s="1144">
        <f t="shared" si="123"/>
        <v>0</v>
      </c>
      <c r="L267" s="1144">
        <f t="shared" si="124"/>
        <v>0</v>
      </c>
      <c r="M267" s="1144">
        <f>0</f>
        <v>0</v>
      </c>
      <c r="N267" s="1144">
        <f t="shared" si="125"/>
        <v>650</v>
      </c>
      <c r="O267" s="1144">
        <f t="shared" si="130"/>
        <v>270</v>
      </c>
      <c r="P267" s="1144">
        <f t="shared" si="130"/>
        <v>200</v>
      </c>
      <c r="Q267" s="1144">
        <f t="shared" si="130"/>
        <v>180</v>
      </c>
      <c r="R267" s="1281"/>
    </row>
    <row r="268" spans="1:18">
      <c r="A268" s="1224">
        <v>12</v>
      </c>
      <c r="B268" s="1273" t="s">
        <v>1740</v>
      </c>
      <c r="C268" s="1143" t="str">
        <f t="shared" si="120"/>
        <v>Nhóm 1</v>
      </c>
      <c r="D268" s="1275">
        <v>5.08</v>
      </c>
      <c r="E268" s="1275"/>
      <c r="F268" s="1144">
        <f t="shared" si="127"/>
        <v>650</v>
      </c>
      <c r="G268" s="2306">
        <f>270</f>
        <v>270</v>
      </c>
      <c r="H268" s="2306">
        <f t="shared" ref="H268:H269" si="131">IF(D268&lt;3.33,165,IF(D268&lt;4.32,175,IF(D268&lt;4.4,200,IF(D268&lt;5.76,220,IF(D268&lt;6.2,260,315)))))</f>
        <v>220</v>
      </c>
      <c r="I268" s="2306">
        <v>160</v>
      </c>
      <c r="J268" s="1144">
        <f t="shared" si="128"/>
        <v>0</v>
      </c>
      <c r="K268" s="1144">
        <f t="shared" si="123"/>
        <v>0</v>
      </c>
      <c r="L268" s="1144">
        <f t="shared" si="124"/>
        <v>0</v>
      </c>
      <c r="M268" s="1144">
        <f>0</f>
        <v>0</v>
      </c>
      <c r="N268" s="1144">
        <f t="shared" si="125"/>
        <v>650</v>
      </c>
      <c r="O268" s="1144">
        <f t="shared" si="130"/>
        <v>270</v>
      </c>
      <c r="P268" s="1144">
        <f t="shared" si="130"/>
        <v>220</v>
      </c>
      <c r="Q268" s="1144">
        <f t="shared" si="130"/>
        <v>160</v>
      </c>
      <c r="R268" s="1281"/>
    </row>
    <row r="269" spans="1:18" s="59" customFormat="1" ht="13.2">
      <c r="A269" s="1224">
        <v>13</v>
      </c>
      <c r="B269" s="419" t="s">
        <v>1741</v>
      </c>
      <c r="C269" s="1143" t="str">
        <f t="shared" si="120"/>
        <v>Nhóm 1</v>
      </c>
      <c r="D269" s="1274">
        <v>2.34</v>
      </c>
      <c r="E269" s="1275" t="s">
        <v>1502</v>
      </c>
      <c r="F269" s="1144">
        <f t="shared" si="127"/>
        <v>650</v>
      </c>
      <c r="G269" s="2306">
        <f>270</f>
        <v>270</v>
      </c>
      <c r="H269" s="2306">
        <f t="shared" si="131"/>
        <v>165</v>
      </c>
      <c r="I269" s="2306">
        <v>215</v>
      </c>
      <c r="J269" s="1144">
        <f t="shared" si="128"/>
        <v>65.25</v>
      </c>
      <c r="K269" s="1144">
        <f t="shared" si="123"/>
        <v>40.5</v>
      </c>
      <c r="L269" s="1144">
        <f t="shared" si="124"/>
        <v>24.75</v>
      </c>
      <c r="M269" s="1144">
        <f>0</f>
        <v>0</v>
      </c>
      <c r="N269" s="1144">
        <f t="shared" si="125"/>
        <v>584.75</v>
      </c>
      <c r="O269" s="1144">
        <f t="shared" si="130"/>
        <v>229.5</v>
      </c>
      <c r="P269" s="1144">
        <f t="shared" si="130"/>
        <v>140.25</v>
      </c>
      <c r="Q269" s="1144">
        <f t="shared" si="130"/>
        <v>215</v>
      </c>
      <c r="R269" s="1075" t="s">
        <v>1742</v>
      </c>
    </row>
    <row r="270" spans="1:18" s="59" customFormat="1" ht="13.2">
      <c r="A270" s="1224">
        <v>14</v>
      </c>
      <c r="B270" s="1273" t="s">
        <v>1743</v>
      </c>
      <c r="C270" s="1143" t="str">
        <f t="shared" si="120"/>
        <v>Nhóm 1</v>
      </c>
      <c r="D270" s="1274">
        <v>6.2</v>
      </c>
      <c r="E270" s="1275"/>
      <c r="F270" s="1144">
        <f>G270+H270+I270</f>
        <v>650</v>
      </c>
      <c r="G270" s="2306">
        <f>270</f>
        <v>270</v>
      </c>
      <c r="H270" s="2306">
        <v>260</v>
      </c>
      <c r="I270" s="2306">
        <f>IF(D270&lt;3.33,70,IF(D270&lt;4.32,90,IF(D270&lt;4.4,100,120)))</f>
        <v>120</v>
      </c>
      <c r="J270" s="1144">
        <f>K270+L270+M270</f>
        <v>0</v>
      </c>
      <c r="K270" s="1144">
        <f t="shared" si="123"/>
        <v>0</v>
      </c>
      <c r="L270" s="1144">
        <f t="shared" si="124"/>
        <v>0</v>
      </c>
      <c r="M270" s="1144">
        <f>0</f>
        <v>0</v>
      </c>
      <c r="N270" s="1144">
        <f t="shared" si="125"/>
        <v>650</v>
      </c>
      <c r="O270" s="1144">
        <f t="shared" si="130"/>
        <v>270</v>
      </c>
      <c r="P270" s="1144">
        <f t="shared" si="130"/>
        <v>260</v>
      </c>
      <c r="Q270" s="1144">
        <f t="shared" si="130"/>
        <v>120</v>
      </c>
      <c r="R270" s="1280"/>
    </row>
    <row r="271" spans="1:18" s="59" customFormat="1" ht="13.2">
      <c r="A271" s="1224">
        <v>15</v>
      </c>
      <c r="B271" s="1273" t="s">
        <v>1744</v>
      </c>
      <c r="C271" s="1143" t="str">
        <f t="shared" si="120"/>
        <v>Nhóm 1</v>
      </c>
      <c r="D271" s="1274">
        <v>3.66</v>
      </c>
      <c r="E271" s="1275"/>
      <c r="F271" s="1144">
        <f>G271+H271+I271</f>
        <v>650</v>
      </c>
      <c r="G271" s="2306">
        <f>270</f>
        <v>270</v>
      </c>
      <c r="H271" s="2306">
        <v>220</v>
      </c>
      <c r="I271" s="2306">
        <v>160</v>
      </c>
      <c r="J271" s="1144">
        <f>K271+L271+M271</f>
        <v>0</v>
      </c>
      <c r="K271" s="1144">
        <f t="shared" si="123"/>
        <v>0</v>
      </c>
      <c r="L271" s="1144">
        <f t="shared" si="124"/>
        <v>0</v>
      </c>
      <c r="M271" s="1144">
        <f>0</f>
        <v>0</v>
      </c>
      <c r="N271" s="1144">
        <f t="shared" si="125"/>
        <v>650</v>
      </c>
      <c r="O271" s="1144">
        <f t="shared" si="130"/>
        <v>270</v>
      </c>
      <c r="P271" s="1144">
        <f t="shared" si="130"/>
        <v>220</v>
      </c>
      <c r="Q271" s="1144">
        <f t="shared" si="130"/>
        <v>160</v>
      </c>
      <c r="R271" s="1075"/>
    </row>
    <row r="272" spans="1:18" s="59" customFormat="1" ht="13.2">
      <c r="A272" s="1224">
        <v>16</v>
      </c>
      <c r="B272" s="1273" t="s">
        <v>1745</v>
      </c>
      <c r="C272" s="1143" t="str">
        <f t="shared" si="120"/>
        <v>Nhóm 1</v>
      </c>
      <c r="D272" s="1275">
        <v>3.66</v>
      </c>
      <c r="E272" s="1275"/>
      <c r="F272" s="1144">
        <f>G272+H272+I272</f>
        <v>650</v>
      </c>
      <c r="G272" s="2306">
        <f>270</f>
        <v>270</v>
      </c>
      <c r="H272" s="2306">
        <v>220</v>
      </c>
      <c r="I272" s="2306">
        <v>160</v>
      </c>
      <c r="J272" s="1144">
        <f>K272+L272+M272</f>
        <v>0</v>
      </c>
      <c r="K272" s="1144">
        <f t="shared" si="123"/>
        <v>0</v>
      </c>
      <c r="L272" s="1144">
        <f t="shared" si="124"/>
        <v>0</v>
      </c>
      <c r="M272" s="1144">
        <f>0</f>
        <v>0</v>
      </c>
      <c r="N272" s="1144">
        <f t="shared" si="125"/>
        <v>650</v>
      </c>
      <c r="O272" s="1144">
        <f t="shared" si="130"/>
        <v>270</v>
      </c>
      <c r="P272" s="1144">
        <f t="shared" si="130"/>
        <v>220</v>
      </c>
      <c r="Q272" s="1144">
        <f t="shared" si="130"/>
        <v>160</v>
      </c>
      <c r="R272" s="1281"/>
    </row>
    <row r="273" spans="1:18" s="59" customFormat="1" ht="13.2">
      <c r="A273" s="1224">
        <v>17</v>
      </c>
      <c r="B273" s="1282" t="s">
        <v>1746</v>
      </c>
      <c r="C273" s="1143" t="str">
        <f t="shared" si="120"/>
        <v>Nhóm 1</v>
      </c>
      <c r="D273" s="1283">
        <v>2.34</v>
      </c>
      <c r="E273" s="1275"/>
      <c r="F273" s="1284">
        <f>G273+H273+I273</f>
        <v>650</v>
      </c>
      <c r="G273" s="2306">
        <f>270</f>
        <v>270</v>
      </c>
      <c r="H273" s="2307">
        <f>IF(D273&lt;3.33,165,IF(D273&lt;4.32,175,IF(D273&lt;4.4,200,IF(D273&lt;5.76,220,IF(D273&lt;6.2,260,315)))))</f>
        <v>165</v>
      </c>
      <c r="I273" s="2307">
        <v>215</v>
      </c>
      <c r="J273" s="1284">
        <f>K273+L273+M273</f>
        <v>0</v>
      </c>
      <c r="K273" s="1144">
        <f t="shared" si="123"/>
        <v>0</v>
      </c>
      <c r="L273" s="1144">
        <f t="shared" si="124"/>
        <v>0</v>
      </c>
      <c r="M273" s="1144">
        <f>0</f>
        <v>0</v>
      </c>
      <c r="N273" s="1144">
        <f t="shared" si="125"/>
        <v>650</v>
      </c>
      <c r="O273" s="1284">
        <f t="shared" si="130"/>
        <v>270</v>
      </c>
      <c r="P273" s="1284">
        <f t="shared" si="130"/>
        <v>165</v>
      </c>
      <c r="Q273" s="1284">
        <f t="shared" si="130"/>
        <v>215</v>
      </c>
      <c r="R273" s="1285"/>
    </row>
    <row r="274" spans="1:18" s="59" customFormat="1">
      <c r="A274" s="1286">
        <v>18</v>
      </c>
      <c r="B274" s="1253" t="s">
        <v>1747</v>
      </c>
      <c r="C274" s="1143" t="str">
        <f t="shared" si="120"/>
        <v>Nhóm 1</v>
      </c>
      <c r="D274" s="1253"/>
      <c r="E274" s="1253"/>
      <c r="F274" s="1287"/>
      <c r="G274" s="1287"/>
      <c r="H274" s="1287"/>
      <c r="I274" s="1287"/>
      <c r="J274" s="1287"/>
      <c r="K274" s="1287"/>
      <c r="L274" s="1287"/>
      <c r="M274" s="1287"/>
      <c r="N274" s="1287"/>
      <c r="O274" s="1287"/>
      <c r="P274" s="1287"/>
      <c r="Q274" s="1287"/>
      <c r="R274" s="1075" t="s">
        <v>1544</v>
      </c>
    </row>
    <row r="275" spans="1:18" s="59" customFormat="1" ht="21" customHeight="1" thickBot="1">
      <c r="A275" s="2492" t="s">
        <v>349</v>
      </c>
      <c r="B275" s="2493"/>
      <c r="C275" s="1306"/>
      <c r="D275" s="1242"/>
      <c r="E275" s="1242"/>
      <c r="F275" s="1288">
        <f>SUM(F257:F274)</f>
        <v>11050</v>
      </c>
      <c r="G275" s="1288">
        <f>SUM(G257:G274)</f>
        <v>4590</v>
      </c>
      <c r="H275" s="1288">
        <f t="shared" ref="H275:Q275" si="132">SUM(H257:H274)</f>
        <v>3590</v>
      </c>
      <c r="I275" s="1288">
        <f t="shared" si="132"/>
        <v>2870</v>
      </c>
      <c r="J275" s="1288">
        <f t="shared" si="132"/>
        <v>963</v>
      </c>
      <c r="K275" s="1288">
        <f t="shared" si="132"/>
        <v>567</v>
      </c>
      <c r="L275" s="1288">
        <f t="shared" si="132"/>
        <v>396</v>
      </c>
      <c r="M275" s="1288">
        <f t="shared" si="132"/>
        <v>0</v>
      </c>
      <c r="N275" s="1288">
        <f>SUM(N257:N274)</f>
        <v>10087</v>
      </c>
      <c r="O275" s="1288">
        <f>SUM(O257:O274)</f>
        <v>4023</v>
      </c>
      <c r="P275" s="1288">
        <f t="shared" si="132"/>
        <v>3194</v>
      </c>
      <c r="Q275" s="1288">
        <f t="shared" si="132"/>
        <v>2870</v>
      </c>
      <c r="R275" s="1289"/>
    </row>
    <row r="276" spans="1:18" s="681" customFormat="1" ht="38.25" customHeight="1" thickTop="1" thickBot="1">
      <c r="A276" s="1290"/>
      <c r="B276" s="1291" t="s">
        <v>1748</v>
      </c>
      <c r="C276" s="1291"/>
      <c r="D276" s="1291"/>
      <c r="E276" s="1291"/>
      <c r="F276" s="1292">
        <f>F43+F60+F84+F105+F119+F145+F166+F185+F209+F227+F247+F275</f>
        <v>101827</v>
      </c>
      <c r="G276" s="1292">
        <f t="shared" ref="G276:Q276" si="133">G43+G60+G84+G105+G119+G145+G166+G185+G209+G227+G247+G275</f>
        <v>38412</v>
      </c>
      <c r="H276" s="1292">
        <f t="shared" si="133"/>
        <v>37640</v>
      </c>
      <c r="I276" s="1292">
        <f t="shared" si="133"/>
        <v>25775</v>
      </c>
      <c r="J276" s="1292">
        <f t="shared" si="133"/>
        <v>8695</v>
      </c>
      <c r="K276" s="1292">
        <f t="shared" si="133"/>
        <v>4785</v>
      </c>
      <c r="L276" s="1292">
        <f t="shared" si="133"/>
        <v>4243</v>
      </c>
      <c r="M276" s="1292">
        <f>M43+M60+M84+M105+M119+M145+M166+M185+M209+M227+M247+M275</f>
        <v>84</v>
      </c>
      <c r="N276" s="1292">
        <f t="shared" si="133"/>
        <v>92616</v>
      </c>
      <c r="O276" s="1292">
        <f t="shared" si="133"/>
        <v>33587</v>
      </c>
      <c r="P276" s="1292">
        <f t="shared" si="133"/>
        <v>33338</v>
      </c>
      <c r="Q276" s="1292">
        <f t="shared" si="133"/>
        <v>25691</v>
      </c>
      <c r="R276" s="1293"/>
    </row>
    <row r="277" spans="1:18" ht="15.6" thickTop="1" thickBot="1">
      <c r="A277" s="1305"/>
      <c r="B277" s="1"/>
      <c r="C277" s="1"/>
      <c r="D277" s="1"/>
      <c r="E277" s="1"/>
      <c r="F277" s="2331" t="s">
        <v>350</v>
      </c>
      <c r="G277" s="2331"/>
      <c r="H277" s="2331"/>
      <c r="I277" s="2331"/>
      <c r="J277" s="2331"/>
      <c r="K277" s="2331"/>
      <c r="L277" s="2331"/>
      <c r="M277" s="2331"/>
      <c r="N277" s="2331"/>
      <c r="O277" s="2331"/>
      <c r="P277" s="2331"/>
      <c r="Q277" s="2331"/>
      <c r="R277" s="2331"/>
    </row>
    <row r="278" spans="1:18" ht="15" thickTop="1">
      <c r="A278" s="1315"/>
      <c r="B278" s="52"/>
      <c r="C278" s="52"/>
      <c r="D278" s="52"/>
      <c r="E278" s="1"/>
      <c r="G278" s="74"/>
      <c r="H278" s="74"/>
      <c r="I278" s="74"/>
      <c r="J278" s="74"/>
      <c r="K278" s="74"/>
      <c r="L278" s="74"/>
      <c r="M278" s="74"/>
      <c r="N278" s="74"/>
      <c r="O278" s="2329" t="s">
        <v>351</v>
      </c>
      <c r="P278" s="2329"/>
      <c r="Q278" s="2329"/>
      <c r="R278" s="2329"/>
    </row>
    <row r="279" spans="1:18" ht="19.2">
      <c r="A279" s="1315"/>
      <c r="B279" s="1316"/>
      <c r="C279" s="1316"/>
      <c r="D279" s="1316"/>
      <c r="E279" s="1316"/>
      <c r="F279" s="1316"/>
      <c r="G279" s="1316"/>
      <c r="H279" s="1316"/>
      <c r="I279" s="1316"/>
      <c r="J279" s="1316"/>
      <c r="K279" s="1316"/>
      <c r="L279" s="1316"/>
      <c r="M279" s="1316"/>
      <c r="N279" s="1316"/>
      <c r="O279" s="2"/>
      <c r="P279" s="2"/>
      <c r="Q279" s="2"/>
      <c r="R279" s="2"/>
    </row>
    <row r="280" spans="1:18" s="1341" customFormat="1" ht="19.2">
      <c r="A280" s="1341" t="s">
        <v>352</v>
      </c>
    </row>
    <row r="281" spans="1:18">
      <c r="A281" s="1315"/>
      <c r="B281" s="1"/>
      <c r="C281" s="1"/>
      <c r="D281" s="1"/>
      <c r="E281" s="1"/>
      <c r="F281" s="2491"/>
      <c r="G281" s="2491"/>
      <c r="H281" s="2491"/>
      <c r="I281" s="2491"/>
      <c r="J281" s="2491"/>
      <c r="K281" s="2491"/>
      <c r="L281" s="2491"/>
      <c r="M281" s="2491"/>
      <c r="N281" s="2491"/>
      <c r="O281" s="2491"/>
      <c r="P281" s="2491"/>
      <c r="Q281" s="2491"/>
      <c r="R281" s="2491"/>
    </row>
    <row r="282" spans="1:18">
      <c r="A282" s="1315"/>
    </row>
  </sheetData>
  <autoFilter ref="A8:R8" xr:uid="{00000000-0001-0000-0800-000000000000}"/>
  <mergeCells count="79">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 ref="R45:R46"/>
    <mergeCell ref="E62:E63"/>
    <mergeCell ref="F62:I62"/>
    <mergeCell ref="J62:M62"/>
    <mergeCell ref="N62:Q62"/>
    <mergeCell ref="R62:R63"/>
    <mergeCell ref="E86:E87"/>
    <mergeCell ref="F86:I86"/>
    <mergeCell ref="J86:M86"/>
    <mergeCell ref="N86:Q86"/>
    <mergeCell ref="R86:R87"/>
    <mergeCell ref="E108:E109"/>
    <mergeCell ref="F108:I108"/>
    <mergeCell ref="J108:M108"/>
    <mergeCell ref="N108:Q108"/>
    <mergeCell ref="R108:R109"/>
    <mergeCell ref="A119:B119"/>
    <mergeCell ref="E122:E123"/>
    <mergeCell ref="F122:I122"/>
    <mergeCell ref="J122:M122"/>
    <mergeCell ref="N122:Q122"/>
    <mergeCell ref="R122:R123"/>
    <mergeCell ref="A145:B145"/>
    <mergeCell ref="E148:E149"/>
    <mergeCell ref="F148:I148"/>
    <mergeCell ref="J148:M148"/>
    <mergeCell ref="N148:Q148"/>
    <mergeCell ref="R148:R149"/>
    <mergeCell ref="E169:E170"/>
    <mergeCell ref="F169:I169"/>
    <mergeCell ref="J169:M169"/>
    <mergeCell ref="N169:Q169"/>
    <mergeCell ref="R169:R170"/>
    <mergeCell ref="A185:B185"/>
    <mergeCell ref="E188:E189"/>
    <mergeCell ref="F188:I188"/>
    <mergeCell ref="J188:M188"/>
    <mergeCell ref="N188:Q188"/>
    <mergeCell ref="J230:M230"/>
    <mergeCell ref="N230:Q230"/>
    <mergeCell ref="R188:R189"/>
    <mergeCell ref="A209:B209"/>
    <mergeCell ref="E212:E213"/>
    <mergeCell ref="F212:I212"/>
    <mergeCell ref="J212:M212"/>
    <mergeCell ref="N212:Q212"/>
    <mergeCell ref="R212:R213"/>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7734375" defaultRowHeight="14.4"/>
  <cols>
    <col min="1" max="1" width="4.77734375" style="41" customWidth="1"/>
    <col min="2" max="2" width="31.109375" style="42" customWidth="1"/>
    <col min="3" max="3" width="7.44140625" style="42" customWidth="1"/>
    <col min="4" max="4" width="5" customWidth="1"/>
    <col min="5" max="5" width="7.33203125" customWidth="1"/>
    <col min="6" max="6" width="5.44140625" customWidth="1"/>
    <col min="7" max="7" width="8.33203125" customWidth="1"/>
    <col min="8" max="8" width="5" customWidth="1"/>
    <col min="9" max="9" width="7.33203125" customWidth="1"/>
    <col min="10" max="10" width="6.44140625" customWidth="1"/>
    <col min="11" max="11" width="10.77734375" customWidth="1"/>
    <col min="12" max="12" width="5" customWidth="1"/>
    <col min="13" max="14" width="7.44140625" customWidth="1"/>
    <col min="16" max="16" width="16.44140625" customWidth="1"/>
  </cols>
  <sheetData>
    <row r="1" spans="1:16" ht="15.6">
      <c r="A1" s="2490" t="s">
        <v>64</v>
      </c>
      <c r="B1" s="2490"/>
      <c r="C1" s="1"/>
      <c r="D1" s="2339"/>
      <c r="E1" s="2339"/>
      <c r="F1" s="2339"/>
      <c r="G1" s="2339"/>
      <c r="H1" s="2339"/>
      <c r="I1" s="2339"/>
      <c r="J1" s="2339"/>
      <c r="K1" s="2339"/>
      <c r="L1" s="2339"/>
      <c r="M1" s="2339"/>
      <c r="N1" s="2339"/>
      <c r="O1" s="2339"/>
      <c r="P1" s="66" t="s">
        <v>330</v>
      </c>
    </row>
    <row r="2" spans="1:16" ht="15.6">
      <c r="A2" s="2329" t="s">
        <v>331</v>
      </c>
      <c r="B2" s="2329"/>
      <c r="C2" s="1"/>
      <c r="D2" s="2447"/>
      <c r="E2" s="2447"/>
      <c r="F2" s="2447"/>
      <c r="G2" s="2447"/>
      <c r="H2" s="2447"/>
      <c r="I2" s="2447"/>
      <c r="J2" s="2447"/>
      <c r="K2" s="2447"/>
      <c r="L2" s="2447"/>
      <c r="M2" s="2447"/>
      <c r="N2" s="2447"/>
      <c r="O2" s="2447"/>
      <c r="P2" s="2"/>
    </row>
    <row r="3" spans="1:16" ht="25.05" customHeight="1">
      <c r="A3" s="2330" t="s">
        <v>332</v>
      </c>
      <c r="B3" s="2330"/>
      <c r="C3" s="2330"/>
      <c r="D3" s="2330"/>
      <c r="E3" s="2330"/>
      <c r="F3" s="2330"/>
      <c r="G3" s="2330"/>
      <c r="H3" s="2330"/>
      <c r="I3" s="2330"/>
      <c r="J3" s="2330"/>
      <c r="K3" s="2330"/>
      <c r="L3" s="2330"/>
      <c r="M3" s="2330"/>
      <c r="N3" s="2330"/>
      <c r="O3" s="2330"/>
      <c r="P3" s="2330"/>
    </row>
    <row r="4" spans="1:16" ht="15" thickBot="1">
      <c r="A4" s="3"/>
      <c r="B4" s="3"/>
      <c r="C4" s="3"/>
      <c r="D4" s="3"/>
      <c r="E4" s="3"/>
      <c r="F4" s="3"/>
      <c r="G4" s="2334" t="s">
        <v>333</v>
      </c>
      <c r="H4" s="2334"/>
      <c r="I4" s="2334"/>
      <c r="J4" s="2334"/>
      <c r="K4" s="2334"/>
      <c r="L4" s="2334"/>
      <c r="M4" s="2334"/>
      <c r="N4" s="2334"/>
      <c r="O4" s="2334"/>
      <c r="P4" s="2334"/>
    </row>
    <row r="5" spans="1:16" ht="29.25" customHeight="1" thickTop="1">
      <c r="A5" s="2512" t="s">
        <v>68</v>
      </c>
      <c r="B5" s="2496" t="s">
        <v>334</v>
      </c>
      <c r="C5" s="2496" t="s">
        <v>296</v>
      </c>
      <c r="D5" s="2498" t="s">
        <v>335</v>
      </c>
      <c r="E5" s="2498"/>
      <c r="F5" s="2498"/>
      <c r="G5" s="2498"/>
      <c r="H5" s="2498" t="s">
        <v>336</v>
      </c>
      <c r="I5" s="2498"/>
      <c r="J5" s="2498"/>
      <c r="K5" s="2498"/>
      <c r="L5" s="2498" t="s">
        <v>337</v>
      </c>
      <c r="M5" s="2498"/>
      <c r="N5" s="2498"/>
      <c r="O5" s="2498"/>
      <c r="P5" s="2494" t="s">
        <v>7</v>
      </c>
    </row>
    <row r="6" spans="1:16" ht="39.6">
      <c r="A6" s="2513"/>
      <c r="B6" s="2497"/>
      <c r="C6" s="2497"/>
      <c r="D6" s="67" t="s">
        <v>338</v>
      </c>
      <c r="E6" s="67" t="s">
        <v>339</v>
      </c>
      <c r="F6" s="67" t="s">
        <v>340</v>
      </c>
      <c r="G6" s="67" t="s">
        <v>341</v>
      </c>
      <c r="H6" s="67" t="s">
        <v>338</v>
      </c>
      <c r="I6" s="67" t="s">
        <v>339</v>
      </c>
      <c r="J6" s="67" t="s">
        <v>340</v>
      </c>
      <c r="K6" s="67" t="s">
        <v>341</v>
      </c>
      <c r="L6" s="67" t="s">
        <v>338</v>
      </c>
      <c r="M6" s="67" t="s">
        <v>339</v>
      </c>
      <c r="N6" s="67" t="s">
        <v>340</v>
      </c>
      <c r="O6" s="67" t="s">
        <v>341</v>
      </c>
      <c r="P6" s="2495"/>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ht="26.4">
      <c r="A8" s="308"/>
      <c r="B8" s="309" t="s">
        <v>343</v>
      </c>
      <c r="C8" s="308"/>
      <c r="D8" s="308"/>
      <c r="E8" s="308"/>
      <c r="F8" s="308"/>
      <c r="G8" s="308"/>
      <c r="H8" s="308"/>
      <c r="I8" s="308"/>
      <c r="J8" s="308"/>
      <c r="K8" s="308"/>
      <c r="L8" s="308"/>
      <c r="M8" s="308"/>
      <c r="N8" s="308"/>
      <c r="O8" s="308"/>
      <c r="P8" s="308"/>
    </row>
    <row r="9" spans="1:16" ht="26.4">
      <c r="A9" s="308"/>
      <c r="B9" s="309" t="s">
        <v>344</v>
      </c>
      <c r="C9" s="308"/>
      <c r="D9" s="308"/>
      <c r="E9" s="308"/>
      <c r="F9" s="308"/>
      <c r="G9" s="308"/>
      <c r="H9" s="308"/>
      <c r="I9" s="308"/>
      <c r="J9" s="308"/>
      <c r="K9" s="308"/>
      <c r="L9" s="308"/>
      <c r="M9" s="308"/>
      <c r="N9" s="308"/>
      <c r="O9" s="308"/>
      <c r="P9" s="308"/>
    </row>
    <row r="10" spans="1:16" ht="26.4">
      <c r="A10" s="308"/>
      <c r="B10" s="309" t="s">
        <v>345</v>
      </c>
      <c r="C10" s="308"/>
      <c r="D10" s="308"/>
      <c r="E10" s="308"/>
      <c r="F10" s="308"/>
      <c r="G10" s="308"/>
      <c r="H10" s="308"/>
      <c r="I10" s="308"/>
      <c r="J10" s="308"/>
      <c r="K10" s="308"/>
      <c r="L10" s="308"/>
      <c r="M10" s="308"/>
      <c r="N10" s="308"/>
      <c r="O10" s="308"/>
      <c r="P10" s="308"/>
    </row>
    <row r="11" spans="1:16" ht="26.4">
      <c r="A11" s="308"/>
      <c r="B11" s="309" t="s">
        <v>346</v>
      </c>
      <c r="C11" s="308"/>
      <c r="D11" s="308"/>
      <c r="E11" s="308"/>
      <c r="F11" s="308"/>
      <c r="G11" s="308"/>
      <c r="H11" s="308"/>
      <c r="I11" s="308"/>
      <c r="J11" s="308"/>
      <c r="K11" s="308"/>
      <c r="L11" s="308"/>
      <c r="M11" s="308"/>
      <c r="N11" s="308"/>
      <c r="O11" s="308"/>
      <c r="P11" s="308"/>
    </row>
    <row r="12" spans="1:16" ht="26.4">
      <c r="A12" s="308"/>
      <c r="B12" s="309" t="s">
        <v>347</v>
      </c>
      <c r="C12" s="308"/>
      <c r="D12" s="308"/>
      <c r="E12" s="308"/>
      <c r="F12" s="308"/>
      <c r="G12" s="308"/>
      <c r="H12" s="308"/>
      <c r="I12" s="308"/>
      <c r="J12" s="308"/>
      <c r="K12" s="308"/>
      <c r="L12" s="308"/>
      <c r="M12" s="308"/>
      <c r="N12" s="308"/>
      <c r="O12" s="308"/>
      <c r="P12" s="308"/>
    </row>
    <row r="13" spans="1:16" ht="26.4">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6">
      <c r="A15" s="230">
        <v>1</v>
      </c>
      <c r="B15" s="132" t="s">
        <v>354</v>
      </c>
      <c r="C15" s="193"/>
      <c r="D15" s="196"/>
      <c r="E15" s="196"/>
      <c r="F15" s="196"/>
      <c r="G15" s="196"/>
      <c r="H15" s="196"/>
      <c r="I15" s="196"/>
      <c r="J15" s="196"/>
      <c r="K15" s="196"/>
      <c r="L15" s="196"/>
      <c r="M15" s="196"/>
      <c r="N15" s="196"/>
      <c r="O15" s="196"/>
      <c r="P15" s="196"/>
    </row>
    <row r="16" spans="1:16" s="59" customFormat="1" ht="15.6">
      <c r="A16" s="230">
        <v>2</v>
      </c>
      <c r="B16" s="132" t="s">
        <v>355</v>
      </c>
      <c r="C16" s="193"/>
      <c r="D16" s="196"/>
      <c r="E16" s="196"/>
      <c r="F16" s="196"/>
      <c r="G16" s="196"/>
      <c r="H16" s="196"/>
      <c r="I16" s="196"/>
      <c r="J16" s="196"/>
      <c r="K16" s="196"/>
      <c r="L16" s="196"/>
      <c r="M16" s="196"/>
      <c r="N16" s="196"/>
      <c r="O16" s="196"/>
      <c r="P16" s="196"/>
    </row>
    <row r="17" spans="1:16" s="59" customFormat="1" ht="31.2">
      <c r="A17" s="230">
        <v>3</v>
      </c>
      <c r="B17" s="132" t="s">
        <v>356</v>
      </c>
      <c r="C17" s="193"/>
      <c r="D17" s="196"/>
      <c r="E17" s="196"/>
      <c r="F17" s="196"/>
      <c r="G17" s="196"/>
      <c r="H17" s="196"/>
      <c r="I17" s="196"/>
      <c r="J17" s="196"/>
      <c r="K17" s="196"/>
      <c r="L17" s="196"/>
      <c r="M17" s="196"/>
      <c r="N17" s="196"/>
      <c r="O17" s="196"/>
      <c r="P17" s="196"/>
    </row>
    <row r="18" spans="1:16" s="59" customFormat="1" ht="31.2">
      <c r="A18" s="230">
        <v>4</v>
      </c>
      <c r="B18" s="132" t="s">
        <v>357</v>
      </c>
      <c r="C18" s="193"/>
      <c r="D18" s="196"/>
      <c r="E18" s="196"/>
      <c r="F18" s="196"/>
      <c r="G18" s="196"/>
      <c r="H18" s="196"/>
      <c r="I18" s="196"/>
      <c r="J18" s="196"/>
      <c r="K18" s="196"/>
      <c r="L18" s="196"/>
      <c r="M18" s="196"/>
      <c r="N18" s="196"/>
      <c r="O18" s="196"/>
      <c r="P18" s="196"/>
    </row>
    <row r="19" spans="1:16" s="59" customFormat="1" ht="15.6">
      <c r="A19" s="230">
        <v>5</v>
      </c>
      <c r="B19" s="132" t="s">
        <v>358</v>
      </c>
      <c r="C19" s="193"/>
      <c r="D19" s="196"/>
      <c r="E19" s="196"/>
      <c r="F19" s="196"/>
      <c r="G19" s="196"/>
      <c r="H19" s="196"/>
      <c r="I19" s="196"/>
      <c r="J19" s="196"/>
      <c r="K19" s="196"/>
      <c r="L19" s="196"/>
      <c r="M19" s="196"/>
      <c r="N19" s="196"/>
      <c r="O19" s="196"/>
      <c r="P19" s="196"/>
    </row>
    <row r="20" spans="1:16" s="59" customFormat="1" ht="15.6">
      <c r="A20" s="230">
        <v>6</v>
      </c>
      <c r="B20" s="132" t="s">
        <v>359</v>
      </c>
      <c r="C20" s="193"/>
      <c r="D20" s="196"/>
      <c r="E20" s="196"/>
      <c r="F20" s="196"/>
      <c r="G20" s="196"/>
      <c r="H20" s="196"/>
      <c r="I20" s="196"/>
      <c r="J20" s="196"/>
      <c r="K20" s="196"/>
      <c r="L20" s="196"/>
      <c r="M20" s="196"/>
      <c r="N20" s="196"/>
      <c r="O20" s="196"/>
      <c r="P20" s="196"/>
    </row>
    <row r="21" spans="1:16" s="59" customFormat="1" ht="31.2">
      <c r="A21" s="230">
        <v>7</v>
      </c>
      <c r="B21" s="132" t="s">
        <v>360</v>
      </c>
      <c r="C21" s="193"/>
      <c r="D21" s="196"/>
      <c r="E21" s="196"/>
      <c r="F21" s="196"/>
      <c r="G21" s="196"/>
      <c r="H21" s="196"/>
      <c r="I21" s="196"/>
      <c r="J21" s="196"/>
      <c r="K21" s="196"/>
      <c r="L21" s="196"/>
      <c r="M21" s="196"/>
      <c r="N21" s="196"/>
      <c r="O21" s="196"/>
      <c r="P21" s="196"/>
    </row>
    <row r="22" spans="1:16" s="59" customFormat="1" ht="15.6">
      <c r="A22" s="230">
        <v>8</v>
      </c>
      <c r="B22" s="132" t="s">
        <v>361</v>
      </c>
      <c r="C22" s="193"/>
      <c r="D22" s="196"/>
      <c r="E22" s="196"/>
      <c r="F22" s="196"/>
      <c r="G22" s="196"/>
      <c r="H22" s="196"/>
      <c r="I22" s="196"/>
      <c r="J22" s="196"/>
      <c r="K22" s="196"/>
      <c r="L22" s="196"/>
      <c r="M22" s="196"/>
      <c r="N22" s="196"/>
      <c r="O22" s="196"/>
      <c r="P22" s="196"/>
    </row>
    <row r="23" spans="1:16" s="59" customFormat="1" ht="15.6">
      <c r="A23" s="230">
        <v>9</v>
      </c>
      <c r="B23" s="132" t="s">
        <v>362</v>
      </c>
      <c r="C23" s="193"/>
      <c r="D23" s="196"/>
      <c r="E23" s="196"/>
      <c r="F23" s="196"/>
      <c r="G23" s="196"/>
      <c r="H23" s="196"/>
      <c r="I23" s="196"/>
      <c r="J23" s="196"/>
      <c r="K23" s="196"/>
      <c r="L23" s="196"/>
      <c r="M23" s="196"/>
      <c r="N23" s="196"/>
      <c r="O23" s="196"/>
      <c r="P23" s="196"/>
    </row>
    <row r="24" spans="1:16" s="59" customFormat="1" ht="15.6">
      <c r="A24" s="230">
        <v>10</v>
      </c>
      <c r="B24" s="132" t="s">
        <v>363</v>
      </c>
      <c r="C24" s="193"/>
      <c r="D24" s="196"/>
      <c r="E24" s="196"/>
      <c r="F24" s="196"/>
      <c r="G24" s="196"/>
      <c r="H24" s="196"/>
      <c r="I24" s="196"/>
      <c r="J24" s="196"/>
      <c r="K24" s="196"/>
      <c r="L24" s="196"/>
      <c r="M24" s="196"/>
      <c r="N24" s="196"/>
      <c r="O24" s="196"/>
      <c r="P24" s="196"/>
    </row>
    <row r="25" spans="1:16" s="59" customFormat="1" ht="15.6">
      <c r="A25" s="230">
        <v>11</v>
      </c>
      <c r="B25" s="132" t="s">
        <v>364</v>
      </c>
      <c r="C25" s="193"/>
      <c r="D25" s="196"/>
      <c r="E25" s="196"/>
      <c r="F25" s="196"/>
      <c r="G25" s="196"/>
      <c r="H25" s="196"/>
      <c r="I25" s="196"/>
      <c r="J25" s="196"/>
      <c r="K25" s="196"/>
      <c r="L25" s="196"/>
      <c r="M25" s="196"/>
      <c r="N25" s="196"/>
      <c r="O25" s="196"/>
      <c r="P25" s="196"/>
    </row>
    <row r="26" spans="1:16" s="59" customFormat="1" ht="31.2">
      <c r="A26" s="230">
        <v>12</v>
      </c>
      <c r="B26" s="132" t="s">
        <v>365</v>
      </c>
      <c r="C26" s="193"/>
      <c r="D26" s="196"/>
      <c r="E26" s="196"/>
      <c r="F26" s="196"/>
      <c r="G26" s="196"/>
      <c r="H26" s="196"/>
      <c r="I26" s="196"/>
      <c r="J26" s="196"/>
      <c r="K26" s="196"/>
      <c r="L26" s="196"/>
      <c r="M26" s="196"/>
      <c r="N26" s="196"/>
      <c r="O26" s="196"/>
      <c r="P26" s="196"/>
    </row>
    <row r="27" spans="1:16" s="59" customFormat="1" ht="15.6">
      <c r="A27" s="230">
        <v>13</v>
      </c>
      <c r="B27" s="132" t="s">
        <v>366</v>
      </c>
      <c r="C27" s="193"/>
      <c r="D27" s="196"/>
      <c r="E27" s="196"/>
      <c r="F27" s="196"/>
      <c r="G27" s="196"/>
      <c r="H27" s="196"/>
      <c r="I27" s="196"/>
      <c r="J27" s="196"/>
      <c r="K27" s="196"/>
      <c r="L27" s="196"/>
      <c r="M27" s="196"/>
      <c r="N27" s="196"/>
      <c r="O27" s="196"/>
      <c r="P27" s="196"/>
    </row>
    <row r="28" spans="1:16" s="59" customFormat="1" ht="15.6">
      <c r="A28" s="229"/>
      <c r="B28" s="132" t="s">
        <v>367</v>
      </c>
      <c r="C28" s="311"/>
      <c r="D28" s="312"/>
      <c r="E28" s="312"/>
      <c r="F28" s="312"/>
      <c r="G28" s="312"/>
      <c r="H28" s="312"/>
      <c r="I28" s="312"/>
      <c r="J28" s="312"/>
      <c r="K28" s="312"/>
      <c r="L28" s="312"/>
      <c r="M28" s="312"/>
      <c r="N28" s="312"/>
      <c r="O28" s="312"/>
      <c r="P28" s="312"/>
    </row>
    <row r="29" spans="1:16" s="59" customFormat="1" ht="15.6">
      <c r="A29" s="230"/>
      <c r="B29" s="132" t="s">
        <v>368</v>
      </c>
      <c r="C29" s="193"/>
      <c r="D29" s="196"/>
      <c r="E29" s="196"/>
      <c r="F29" s="196"/>
      <c r="G29" s="196"/>
      <c r="H29" s="196"/>
      <c r="I29" s="196"/>
      <c r="J29" s="196"/>
      <c r="K29" s="196"/>
      <c r="L29" s="196"/>
      <c r="M29" s="196"/>
      <c r="N29" s="196"/>
      <c r="O29" s="196"/>
      <c r="P29" s="196"/>
    </row>
    <row r="30" spans="1:16" s="59" customFormat="1" ht="15.6">
      <c r="A30" s="230"/>
      <c r="B30" s="132" t="s">
        <v>369</v>
      </c>
      <c r="C30" s="193"/>
      <c r="D30" s="196"/>
      <c r="E30" s="196"/>
      <c r="F30" s="196"/>
      <c r="G30" s="196"/>
      <c r="H30" s="196"/>
      <c r="I30" s="196"/>
      <c r="J30" s="196"/>
      <c r="K30" s="196"/>
      <c r="L30" s="196"/>
      <c r="M30" s="196"/>
      <c r="N30" s="196"/>
      <c r="O30" s="196"/>
      <c r="P30" s="196"/>
    </row>
    <row r="31" spans="1:16" s="59" customFormat="1" ht="31.2">
      <c r="A31" s="229"/>
      <c r="B31" s="132" t="s">
        <v>370</v>
      </c>
      <c r="C31" s="193"/>
      <c r="D31" s="312"/>
      <c r="E31" s="196"/>
      <c r="F31" s="196"/>
      <c r="G31" s="196"/>
      <c r="H31" s="312"/>
      <c r="I31" s="196"/>
      <c r="J31" s="196"/>
      <c r="K31" s="196"/>
      <c r="L31" s="312"/>
      <c r="M31" s="196"/>
      <c r="N31" s="196"/>
      <c r="O31" s="196"/>
      <c r="P31" s="196"/>
    </row>
    <row r="32" spans="1:16" s="59" customFormat="1" ht="15.6">
      <c r="A32" s="230"/>
      <c r="B32" s="132" t="s">
        <v>371</v>
      </c>
      <c r="C32" s="193"/>
      <c r="D32" s="196"/>
      <c r="E32" s="196"/>
      <c r="F32" s="196"/>
      <c r="G32" s="196"/>
      <c r="H32" s="196"/>
      <c r="I32" s="196"/>
      <c r="J32" s="196"/>
      <c r="K32" s="196"/>
      <c r="L32" s="196"/>
      <c r="M32" s="196"/>
      <c r="N32" s="196"/>
      <c r="O32" s="196"/>
      <c r="P32" s="196"/>
    </row>
    <row r="33" spans="1:16" s="59" customFormat="1" ht="15.6">
      <c r="A33" s="230"/>
      <c r="B33" s="132" t="s">
        <v>372</v>
      </c>
      <c r="C33" s="193"/>
      <c r="D33" s="196"/>
      <c r="E33" s="196"/>
      <c r="F33" s="196"/>
      <c r="G33" s="196"/>
      <c r="H33" s="196"/>
      <c r="I33" s="196"/>
      <c r="J33" s="196"/>
      <c r="K33" s="196"/>
      <c r="L33" s="196"/>
      <c r="M33" s="196"/>
      <c r="N33" s="196"/>
      <c r="O33" s="196"/>
      <c r="P33" s="196"/>
    </row>
    <row r="34" spans="1:16" s="59" customFormat="1" ht="31.2">
      <c r="A34" s="230"/>
      <c r="B34" s="132" t="s">
        <v>373</v>
      </c>
      <c r="C34" s="193"/>
      <c r="D34" s="196"/>
      <c r="E34" s="196"/>
      <c r="F34" s="196"/>
      <c r="G34" s="196"/>
      <c r="H34" s="196"/>
      <c r="I34" s="196"/>
      <c r="J34" s="196"/>
      <c r="K34" s="196"/>
      <c r="L34" s="196"/>
      <c r="M34" s="196"/>
      <c r="N34" s="196"/>
      <c r="O34" s="196"/>
      <c r="P34" s="196"/>
    </row>
    <row r="35" spans="1:16" s="59" customFormat="1" ht="15.6">
      <c r="A35" s="230"/>
      <c r="B35" s="132" t="s">
        <v>374</v>
      </c>
      <c r="C35" s="193"/>
      <c r="D35" s="196"/>
      <c r="E35" s="196"/>
      <c r="F35" s="196"/>
      <c r="G35" s="196"/>
      <c r="H35" s="196"/>
      <c r="I35" s="196"/>
      <c r="J35" s="196"/>
      <c r="K35" s="196"/>
      <c r="L35" s="196"/>
      <c r="M35" s="196"/>
      <c r="N35" s="196"/>
      <c r="O35" s="196"/>
      <c r="P35" s="196"/>
    </row>
    <row r="36" spans="1:16" s="59" customFormat="1" ht="15.6">
      <c r="A36" s="230"/>
      <c r="B36" s="132" t="s">
        <v>375</v>
      </c>
      <c r="C36" s="193"/>
      <c r="D36" s="196"/>
      <c r="E36" s="196"/>
      <c r="F36" s="196"/>
      <c r="G36" s="196"/>
      <c r="H36" s="196"/>
      <c r="I36" s="196"/>
      <c r="J36" s="196"/>
      <c r="K36" s="196"/>
      <c r="L36" s="196"/>
      <c r="M36" s="196"/>
      <c r="N36" s="196"/>
      <c r="O36" s="196"/>
      <c r="P36" s="196"/>
    </row>
    <row r="37" spans="1:16" s="59" customFormat="1" ht="15.6">
      <c r="A37" s="230"/>
      <c r="B37" s="132" t="s">
        <v>376</v>
      </c>
      <c r="C37" s="193"/>
      <c r="D37" s="196"/>
      <c r="E37" s="196"/>
      <c r="F37" s="196"/>
      <c r="G37" s="196"/>
      <c r="H37" s="196"/>
      <c r="I37" s="196"/>
      <c r="J37" s="196"/>
      <c r="K37" s="196"/>
      <c r="L37" s="196"/>
      <c r="M37" s="196"/>
      <c r="N37" s="196"/>
      <c r="O37" s="196"/>
      <c r="P37" s="196"/>
    </row>
    <row r="38" spans="1:16" s="59" customFormat="1" ht="15.6">
      <c r="A38" s="230"/>
      <c r="B38" s="132" t="s">
        <v>377</v>
      </c>
      <c r="C38" s="193"/>
      <c r="D38" s="196"/>
      <c r="E38" s="196"/>
      <c r="F38" s="196"/>
      <c r="G38" s="196"/>
      <c r="H38" s="196"/>
      <c r="I38" s="196"/>
      <c r="J38" s="196"/>
      <c r="K38" s="196"/>
      <c r="L38" s="196"/>
      <c r="M38" s="196"/>
      <c r="N38" s="196"/>
      <c r="O38" s="196"/>
      <c r="P38" s="196"/>
    </row>
    <row r="39" spans="1:16" s="59" customFormat="1" ht="15.6">
      <c r="A39" s="230"/>
      <c r="B39" s="132" t="s">
        <v>378</v>
      </c>
      <c r="C39" s="193"/>
      <c r="D39" s="196"/>
      <c r="E39" s="196"/>
      <c r="F39" s="196"/>
      <c r="G39" s="196"/>
      <c r="H39" s="196"/>
      <c r="I39" s="196"/>
      <c r="J39" s="196"/>
      <c r="K39" s="196"/>
      <c r="L39" s="196"/>
      <c r="M39" s="196"/>
      <c r="N39" s="196"/>
      <c r="O39" s="196"/>
      <c r="P39" s="196"/>
    </row>
    <row r="40" spans="1:16" s="59" customFormat="1" ht="15.6">
      <c r="A40" s="230"/>
      <c r="B40" s="132" t="s">
        <v>379</v>
      </c>
      <c r="C40" s="193"/>
      <c r="D40" s="196"/>
      <c r="E40" s="196"/>
      <c r="F40" s="196"/>
      <c r="G40" s="196"/>
      <c r="H40" s="196"/>
      <c r="I40" s="196"/>
      <c r="J40" s="196"/>
      <c r="K40" s="196"/>
      <c r="L40" s="196"/>
      <c r="M40" s="196"/>
      <c r="N40" s="196"/>
      <c r="O40" s="196"/>
      <c r="P40" s="196"/>
    </row>
    <row r="41" spans="1:16" s="59" customFormat="1" ht="15.6">
      <c r="A41" s="230"/>
      <c r="B41" s="132" t="s">
        <v>380</v>
      </c>
      <c r="C41" s="193"/>
      <c r="D41" s="196"/>
      <c r="E41" s="196"/>
      <c r="F41" s="196"/>
      <c r="G41" s="196"/>
      <c r="H41" s="196"/>
      <c r="I41" s="196"/>
      <c r="J41" s="196"/>
      <c r="K41" s="196"/>
      <c r="L41" s="196"/>
      <c r="M41" s="196"/>
      <c r="N41" s="196"/>
      <c r="O41" s="196"/>
      <c r="P41" s="196"/>
    </row>
    <row r="42" spans="1:16" s="59" customFormat="1" ht="15.6">
      <c r="A42" s="230"/>
      <c r="B42" s="132" t="s">
        <v>381</v>
      </c>
      <c r="C42" s="193"/>
      <c r="D42" s="196"/>
      <c r="E42" s="196"/>
      <c r="F42" s="196"/>
      <c r="G42" s="196"/>
      <c r="H42" s="196"/>
      <c r="I42" s="196"/>
      <c r="J42" s="196"/>
      <c r="K42" s="196"/>
      <c r="L42" s="196"/>
      <c r="M42" s="196"/>
      <c r="N42" s="196"/>
      <c r="O42" s="196"/>
      <c r="P42" s="196"/>
    </row>
    <row r="43" spans="1:16" s="59" customFormat="1" ht="31.2">
      <c r="A43" s="230"/>
      <c r="B43" s="132" t="s">
        <v>382</v>
      </c>
      <c r="C43" s="193"/>
      <c r="D43" s="196"/>
      <c r="E43" s="196"/>
      <c r="F43" s="196"/>
      <c r="G43" s="196"/>
      <c r="H43" s="196"/>
      <c r="I43" s="196"/>
      <c r="J43" s="196"/>
      <c r="K43" s="196"/>
      <c r="L43" s="196"/>
      <c r="M43" s="196"/>
      <c r="N43" s="196"/>
      <c r="O43" s="196"/>
      <c r="P43" s="196"/>
    </row>
    <row r="44" spans="1:16" s="59" customFormat="1" ht="31.2">
      <c r="A44" s="230"/>
      <c r="B44" s="132" t="s">
        <v>383</v>
      </c>
      <c r="C44" s="193"/>
      <c r="D44" s="196"/>
      <c r="E44" s="196"/>
      <c r="F44" s="196"/>
      <c r="G44" s="196"/>
      <c r="H44" s="196"/>
      <c r="I44" s="196"/>
      <c r="J44" s="196"/>
      <c r="K44" s="196"/>
      <c r="L44" s="196"/>
      <c r="M44" s="196"/>
      <c r="N44" s="196"/>
      <c r="O44" s="196"/>
      <c r="P44" s="196"/>
    </row>
    <row r="45" spans="1:16" s="59" customFormat="1" ht="31.2">
      <c r="A45" s="230"/>
      <c r="B45" s="132" t="s">
        <v>384</v>
      </c>
      <c r="C45" s="193"/>
      <c r="D45" s="196"/>
      <c r="E45" s="196"/>
      <c r="F45" s="196"/>
      <c r="G45" s="196"/>
      <c r="H45" s="196"/>
      <c r="I45" s="196"/>
      <c r="J45" s="196"/>
      <c r="K45" s="196"/>
      <c r="L45" s="196"/>
      <c r="M45" s="196"/>
      <c r="N45" s="196"/>
      <c r="O45" s="196"/>
      <c r="P45" s="196"/>
    </row>
    <row r="46" spans="1:16" s="59" customFormat="1" ht="15.6">
      <c r="A46" s="230"/>
      <c r="B46" s="132" t="s">
        <v>385</v>
      </c>
      <c r="C46" s="193"/>
      <c r="D46" s="196"/>
      <c r="E46" s="196"/>
      <c r="F46" s="196"/>
      <c r="G46" s="196"/>
      <c r="H46" s="196"/>
      <c r="I46" s="196"/>
      <c r="J46" s="196"/>
      <c r="K46" s="196"/>
      <c r="L46" s="196"/>
      <c r="M46" s="196"/>
      <c r="N46" s="196"/>
      <c r="O46" s="196"/>
      <c r="P46" s="196"/>
    </row>
    <row r="47" spans="1:16" s="59" customFormat="1" ht="15.6">
      <c r="A47" s="230"/>
      <c r="B47" s="132" t="s">
        <v>386</v>
      </c>
      <c r="C47" s="193"/>
      <c r="D47" s="196"/>
      <c r="E47" s="196"/>
      <c r="F47" s="196"/>
      <c r="G47" s="196"/>
      <c r="H47" s="196"/>
      <c r="I47" s="196"/>
      <c r="J47" s="196"/>
      <c r="K47" s="196"/>
      <c r="L47" s="196"/>
      <c r="M47" s="196"/>
      <c r="N47" s="196"/>
      <c r="O47" s="196"/>
      <c r="P47" s="196"/>
    </row>
    <row r="48" spans="1:16" s="59" customFormat="1" ht="31.2">
      <c r="A48" s="230"/>
      <c r="B48" s="132" t="s">
        <v>387</v>
      </c>
      <c r="C48" s="193"/>
      <c r="D48" s="196"/>
      <c r="E48" s="196"/>
      <c r="F48" s="196"/>
      <c r="G48" s="196"/>
      <c r="H48" s="196"/>
      <c r="I48" s="196"/>
      <c r="J48" s="196"/>
      <c r="K48" s="196"/>
      <c r="L48" s="196"/>
      <c r="M48" s="196"/>
      <c r="N48" s="196"/>
      <c r="O48" s="196"/>
      <c r="P48" s="196"/>
    </row>
    <row r="49" spans="1:16" s="59" customFormat="1" ht="31.2">
      <c r="A49" s="230"/>
      <c r="B49" s="132" t="s">
        <v>388</v>
      </c>
      <c r="C49" s="193"/>
      <c r="D49" s="196"/>
      <c r="E49" s="196"/>
      <c r="F49" s="196"/>
      <c r="G49" s="196"/>
      <c r="H49" s="196"/>
      <c r="I49" s="196"/>
      <c r="J49" s="196"/>
      <c r="K49" s="196"/>
      <c r="L49" s="196"/>
      <c r="M49" s="196"/>
      <c r="N49" s="196"/>
      <c r="O49" s="196"/>
      <c r="P49" s="196"/>
    </row>
    <row r="50" spans="1:16" s="59" customFormat="1" ht="15.6">
      <c r="A50" s="230"/>
      <c r="B50" s="132" t="s">
        <v>389</v>
      </c>
      <c r="C50" s="193"/>
      <c r="D50" s="196"/>
      <c r="E50" s="196"/>
      <c r="F50" s="196"/>
      <c r="G50" s="196"/>
      <c r="H50" s="196"/>
      <c r="I50" s="196"/>
      <c r="J50" s="196"/>
      <c r="K50" s="196"/>
      <c r="L50" s="196"/>
      <c r="M50" s="196"/>
      <c r="N50" s="196"/>
      <c r="O50" s="196"/>
      <c r="P50" s="196"/>
    </row>
    <row r="51" spans="1:16" s="59" customFormat="1" ht="15.6">
      <c r="A51" s="230"/>
      <c r="B51" s="313"/>
      <c r="C51" s="193"/>
      <c r="D51" s="196"/>
      <c r="E51" s="196"/>
      <c r="F51" s="196"/>
      <c r="G51" s="196"/>
      <c r="H51" s="196"/>
      <c r="I51" s="196"/>
      <c r="J51" s="196"/>
      <c r="K51" s="196"/>
      <c r="L51" s="196"/>
      <c r="M51" s="196"/>
      <c r="N51" s="196"/>
      <c r="O51" s="196"/>
      <c r="P51" s="196"/>
    </row>
    <row r="52" spans="1:16" s="59" customFormat="1" ht="15.6">
      <c r="A52" s="230"/>
      <c r="B52" s="313"/>
      <c r="C52" s="193"/>
      <c r="D52" s="196"/>
      <c r="E52" s="196"/>
      <c r="F52" s="196"/>
      <c r="G52" s="196"/>
      <c r="H52" s="196"/>
      <c r="I52" s="196"/>
      <c r="J52" s="196"/>
      <c r="K52" s="196"/>
      <c r="L52" s="196"/>
      <c r="M52" s="196"/>
      <c r="N52" s="196"/>
      <c r="O52" s="196"/>
      <c r="P52" s="196"/>
    </row>
    <row r="53" spans="1:16" s="59" customFormat="1" ht="38.25" customHeight="1" thickBot="1">
      <c r="A53" s="2514" t="s">
        <v>349</v>
      </c>
      <c r="B53" s="2515"/>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331" t="s">
        <v>350</v>
      </c>
      <c r="E54" s="2331"/>
      <c r="F54" s="2331"/>
      <c r="G54" s="2331"/>
      <c r="H54" s="2331"/>
      <c r="I54" s="2331"/>
      <c r="J54" s="2331"/>
      <c r="K54" s="2331"/>
      <c r="L54" s="2331"/>
      <c r="M54" s="2331"/>
      <c r="N54" s="2331"/>
      <c r="O54" s="2331"/>
      <c r="P54" s="2331"/>
    </row>
    <row r="55" spans="1:16">
      <c r="A55" s="26"/>
      <c r="B55" s="52"/>
      <c r="C55" s="1"/>
      <c r="E55" s="74"/>
      <c r="F55" s="74"/>
      <c r="G55" s="74"/>
      <c r="H55" s="74"/>
      <c r="I55" s="74"/>
      <c r="J55" s="74"/>
      <c r="K55" s="74"/>
      <c r="L55" s="74"/>
      <c r="M55" s="2329" t="s">
        <v>351</v>
      </c>
      <c r="N55" s="2329"/>
      <c r="O55" s="2329"/>
      <c r="P55" s="2329"/>
    </row>
    <row r="56" spans="1:16" ht="81.75" customHeight="1">
      <c r="A56" s="2516" t="s">
        <v>352</v>
      </c>
      <c r="B56" s="2516"/>
      <c r="C56" s="2516"/>
      <c r="D56" s="2516"/>
      <c r="E56" s="2516"/>
      <c r="F56" s="2516"/>
      <c r="G56" s="2516"/>
      <c r="H56" s="2516"/>
      <c r="I56" s="2516"/>
      <c r="J56" s="2516"/>
      <c r="K56" s="2516"/>
      <c r="L56" s="2516"/>
      <c r="M56" s="2"/>
      <c r="N56" s="2"/>
      <c r="O56" s="2"/>
      <c r="P56" s="2"/>
    </row>
    <row r="57" spans="1:16">
      <c r="A57" s="26"/>
      <c r="B57" s="62"/>
      <c r="C57" s="1"/>
      <c r="D57" s="2329"/>
      <c r="E57" s="2329"/>
      <c r="F57" s="2329"/>
      <c r="G57" s="2329"/>
      <c r="H57" s="2329"/>
      <c r="I57" s="2329"/>
      <c r="J57" s="2329"/>
      <c r="K57" s="2329"/>
      <c r="L57" s="2329"/>
      <c r="M57" s="2329"/>
      <c r="N57" s="2329"/>
      <c r="O57" s="2329"/>
      <c r="P57" s="2329"/>
    </row>
    <row r="58" spans="1:16">
      <c r="A58" s="26"/>
      <c r="B58" s="1"/>
      <c r="C58" s="1"/>
      <c r="D58" s="2491"/>
      <c r="E58" s="2491"/>
      <c r="F58" s="2491"/>
      <c r="G58" s="2491"/>
      <c r="H58" s="2491"/>
      <c r="I58" s="2491"/>
      <c r="J58" s="2491"/>
      <c r="K58" s="2491"/>
      <c r="L58" s="2491"/>
      <c r="M58" s="2491"/>
      <c r="N58" s="2491"/>
      <c r="O58" s="2491"/>
      <c r="P58" s="2491"/>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7734375" defaultRowHeight="13.8"/>
  <cols>
    <col min="1" max="1" width="4.77734375" style="910" customWidth="1"/>
    <col min="2" max="2" width="52.109375" style="236" customWidth="1"/>
    <col min="3" max="3" width="8.44140625" style="236" customWidth="1"/>
    <col min="4" max="4" width="12.77734375" style="236" bestFit="1" customWidth="1"/>
    <col min="5" max="5" width="15.33203125" style="236" customWidth="1"/>
    <col min="6" max="6" width="6.77734375" style="236" customWidth="1"/>
    <col min="7" max="7" width="14.109375" style="236" customWidth="1"/>
    <col min="8" max="8" width="21.33203125" style="429" customWidth="1"/>
    <col min="9" max="9" width="21.77734375" style="226" bestFit="1" customWidth="1"/>
    <col min="10" max="10" width="53.109375" style="226" bestFit="1" customWidth="1"/>
    <col min="11" max="16384" width="8.77734375" style="226"/>
  </cols>
  <sheetData>
    <row r="1" spans="1:14" ht="14.25" customHeight="1">
      <c r="A1" s="2519" t="s">
        <v>64</v>
      </c>
      <c r="B1" s="2519"/>
      <c r="C1" s="2519"/>
      <c r="D1" s="604"/>
      <c r="E1" s="604"/>
      <c r="F1" s="604"/>
      <c r="G1" s="604"/>
      <c r="H1" s="402"/>
      <c r="I1" s="79" t="s">
        <v>390</v>
      </c>
      <c r="J1" s="2"/>
      <c r="K1" s="31"/>
      <c r="L1" s="31"/>
      <c r="M1" s="31"/>
      <c r="N1" s="31"/>
    </row>
    <row r="2" spans="1:14">
      <c r="A2" s="2520" t="s">
        <v>699</v>
      </c>
      <c r="B2" s="2520"/>
      <c r="C2" s="2520"/>
      <c r="D2" s="604"/>
      <c r="E2" s="604"/>
      <c r="F2" s="604"/>
      <c r="G2" s="604"/>
      <c r="H2" s="402"/>
      <c r="I2" s="78"/>
      <c r="J2" s="2"/>
      <c r="K2" s="31"/>
      <c r="L2" s="31"/>
      <c r="M2" s="31"/>
      <c r="N2" s="31"/>
    </row>
    <row r="3" spans="1:14">
      <c r="A3" s="919"/>
      <c r="B3" s="919"/>
      <c r="C3" s="919"/>
      <c r="D3" s="604"/>
      <c r="E3" s="604"/>
      <c r="F3" s="604"/>
      <c r="G3" s="604"/>
      <c r="H3" s="402"/>
      <c r="I3" s="78"/>
      <c r="J3" s="2"/>
      <c r="K3" s="31"/>
      <c r="L3" s="31"/>
      <c r="M3" s="31"/>
      <c r="N3" s="31"/>
    </row>
    <row r="4" spans="1:14" ht="27" customHeight="1">
      <c r="A4" s="2322" t="s">
        <v>35</v>
      </c>
      <c r="B4" s="2317"/>
      <c r="C4" s="2317"/>
      <c r="D4" s="2317"/>
      <c r="E4" s="2317"/>
      <c r="F4" s="2317"/>
      <c r="G4" s="2317"/>
      <c r="H4" s="2317"/>
      <c r="I4" s="2317"/>
      <c r="J4" s="2"/>
      <c r="K4" s="31"/>
      <c r="L4" s="31"/>
      <c r="M4" s="31"/>
      <c r="N4" s="31"/>
    </row>
    <row r="5" spans="1:14" ht="14.4" thickBot="1">
      <c r="A5" s="403"/>
      <c r="B5" s="403"/>
      <c r="C5" s="403"/>
      <c r="D5" s="403"/>
      <c r="E5" s="404"/>
      <c r="F5" s="403"/>
      <c r="G5" s="403"/>
      <c r="H5" s="405"/>
      <c r="I5" s="406" t="s">
        <v>391</v>
      </c>
      <c r="J5" s="2"/>
      <c r="K5" s="31"/>
      <c r="L5" s="31"/>
      <c r="M5" s="31"/>
      <c r="N5" s="31"/>
    </row>
    <row r="6" spans="1:14" ht="75" customHeight="1" thickTop="1">
      <c r="A6" s="407" t="s">
        <v>68</v>
      </c>
      <c r="B6" s="408" t="s">
        <v>392</v>
      </c>
      <c r="C6" s="408" t="s">
        <v>393</v>
      </c>
      <c r="D6" s="408" t="s">
        <v>394</v>
      </c>
      <c r="E6" s="408" t="s">
        <v>395</v>
      </c>
      <c r="F6" s="408" t="s">
        <v>396</v>
      </c>
      <c r="G6" s="408" t="s">
        <v>397</v>
      </c>
      <c r="H6" s="409" t="s">
        <v>398</v>
      </c>
      <c r="I6" s="410" t="s">
        <v>7</v>
      </c>
      <c r="J6" s="2"/>
      <c r="K6" s="31"/>
      <c r="L6" s="31"/>
      <c r="M6" s="31"/>
      <c r="N6" s="31"/>
    </row>
    <row r="7" spans="1:14" ht="17.25" customHeight="1">
      <c r="A7" s="475" t="s">
        <v>79</v>
      </c>
      <c r="B7" s="476" t="s">
        <v>399</v>
      </c>
      <c r="C7" s="477"/>
      <c r="D7" s="477"/>
      <c r="E7" s="477"/>
      <c r="F7" s="477"/>
      <c r="G7" s="477"/>
      <c r="H7" s="478">
        <f>SUM(H8+H16+H25+H31)</f>
        <v>581200</v>
      </c>
      <c r="I7" s="477"/>
      <c r="J7" s="211"/>
      <c r="K7" s="31"/>
      <c r="L7" s="31"/>
      <c r="M7" s="31"/>
      <c r="N7" s="31"/>
    </row>
    <row r="8" spans="1:14" s="58" customFormat="1" ht="16.5" customHeight="1">
      <c r="A8" s="311" t="s">
        <v>81</v>
      </c>
      <c r="B8" s="479" t="s">
        <v>712</v>
      </c>
      <c r="C8" s="479"/>
      <c r="D8" s="479"/>
      <c r="E8" s="311"/>
      <c r="F8" s="311"/>
      <c r="G8" s="311"/>
      <c r="H8" s="480">
        <f>SUM(H9:H24)</f>
        <v>206400</v>
      </c>
      <c r="I8" s="312"/>
      <c r="J8" s="57"/>
    </row>
    <row r="9" spans="1:14" s="58" customFormat="1" ht="16.5" customHeight="1">
      <c r="A9" s="311"/>
      <c r="B9" s="481" t="s">
        <v>741</v>
      </c>
      <c r="C9" s="481" t="s">
        <v>742</v>
      </c>
      <c r="D9" s="481" t="s">
        <v>743</v>
      </c>
      <c r="E9" s="193" t="s">
        <v>744</v>
      </c>
      <c r="F9" s="193">
        <v>1</v>
      </c>
      <c r="G9" s="193">
        <v>9</v>
      </c>
      <c r="H9" s="482">
        <f>G9*3600</f>
        <v>32400</v>
      </c>
      <c r="I9" s="196"/>
      <c r="J9" s="57"/>
    </row>
    <row r="10" spans="1:14" s="58" customFormat="1" ht="16.5" customHeight="1">
      <c r="A10" s="311"/>
      <c r="B10" s="481" t="s">
        <v>745</v>
      </c>
      <c r="C10" s="481" t="s">
        <v>742</v>
      </c>
      <c r="D10" s="481" t="s">
        <v>746</v>
      </c>
      <c r="E10" s="193" t="s">
        <v>744</v>
      </c>
      <c r="F10" s="193">
        <v>2</v>
      </c>
      <c r="G10" s="193">
        <v>12</v>
      </c>
      <c r="H10" s="482">
        <f t="shared" ref="H10:H15" si="0">G10*3600</f>
        <v>43200</v>
      </c>
      <c r="I10" s="196"/>
      <c r="J10" s="57"/>
    </row>
    <row r="11" spans="1:14" s="58" customFormat="1" ht="16.5" customHeight="1">
      <c r="A11" s="311"/>
      <c r="B11" s="481" t="s">
        <v>747</v>
      </c>
      <c r="C11" s="481" t="s">
        <v>742</v>
      </c>
      <c r="D11" s="481" t="s">
        <v>746</v>
      </c>
      <c r="E11" s="193" t="s">
        <v>744</v>
      </c>
      <c r="F11" s="193">
        <v>1</v>
      </c>
      <c r="G11" s="193">
        <v>1</v>
      </c>
      <c r="H11" s="482">
        <f t="shared" si="0"/>
        <v>3600</v>
      </c>
      <c r="I11" s="196"/>
      <c r="J11" s="57"/>
    </row>
    <row r="12" spans="1:14" s="58" customFormat="1" ht="16.5" customHeight="1">
      <c r="A12" s="311"/>
      <c r="B12" s="483" t="s">
        <v>748</v>
      </c>
      <c r="C12" s="481" t="s">
        <v>742</v>
      </c>
      <c r="D12" s="481" t="s">
        <v>749</v>
      </c>
      <c r="E12" s="193" t="s">
        <v>744</v>
      </c>
      <c r="F12" s="193">
        <v>2</v>
      </c>
      <c r="G12" s="193">
        <v>1</v>
      </c>
      <c r="H12" s="482">
        <f t="shared" si="0"/>
        <v>3600</v>
      </c>
      <c r="I12" s="196"/>
      <c r="J12" s="57"/>
    </row>
    <row r="13" spans="1:14" s="58" customFormat="1" ht="16.5" customHeight="1">
      <c r="A13" s="311"/>
      <c r="B13" s="483" t="s">
        <v>750</v>
      </c>
      <c r="C13" s="481" t="s">
        <v>742</v>
      </c>
      <c r="D13" s="481" t="s">
        <v>751</v>
      </c>
      <c r="E13" s="193" t="s">
        <v>744</v>
      </c>
      <c r="F13" s="193">
        <v>1</v>
      </c>
      <c r="G13" s="193">
        <v>1</v>
      </c>
      <c r="H13" s="482">
        <f t="shared" si="0"/>
        <v>3600</v>
      </c>
      <c r="I13" s="196"/>
      <c r="J13" s="57"/>
    </row>
    <row r="14" spans="1:14" s="58" customFormat="1" ht="16.5" customHeight="1">
      <c r="A14" s="311"/>
      <c r="B14" s="483" t="s">
        <v>752</v>
      </c>
      <c r="C14" s="481" t="s">
        <v>742</v>
      </c>
      <c r="D14" s="481" t="s">
        <v>753</v>
      </c>
      <c r="E14" s="193" t="s">
        <v>744</v>
      </c>
      <c r="F14" s="193">
        <v>1</v>
      </c>
      <c r="G14" s="193">
        <v>1</v>
      </c>
      <c r="H14" s="482">
        <f t="shared" si="0"/>
        <v>3600</v>
      </c>
      <c r="I14" s="196"/>
      <c r="J14" s="57"/>
    </row>
    <row r="15" spans="1:14" s="58" customFormat="1" ht="16.5" customHeight="1">
      <c r="A15" s="311"/>
      <c r="B15" s="483" t="s">
        <v>754</v>
      </c>
      <c r="C15" s="481" t="s">
        <v>742</v>
      </c>
      <c r="D15" s="481" t="s">
        <v>753</v>
      </c>
      <c r="E15" s="193" t="s">
        <v>744</v>
      </c>
      <c r="F15" s="193">
        <v>1</v>
      </c>
      <c r="G15" s="193">
        <v>3</v>
      </c>
      <c r="H15" s="482">
        <f t="shared" si="0"/>
        <v>10800</v>
      </c>
      <c r="I15" s="196"/>
      <c r="J15" s="57"/>
    </row>
    <row r="16" spans="1:14" s="58" customFormat="1" ht="24.75" customHeight="1">
      <c r="A16" s="311" t="s">
        <v>104</v>
      </c>
      <c r="B16" s="484" t="s">
        <v>755</v>
      </c>
      <c r="C16" s="481"/>
      <c r="D16" s="481"/>
      <c r="E16" s="193"/>
      <c r="F16" s="193"/>
      <c r="G16" s="193"/>
      <c r="H16" s="485">
        <f>SUM(H17:H24)</f>
        <v>52800</v>
      </c>
      <c r="I16" s="196"/>
      <c r="J16" s="57"/>
    </row>
    <row r="17" spans="1:14" s="58" customFormat="1" ht="16.5" customHeight="1">
      <c r="A17" s="193"/>
      <c r="B17" s="194" t="s">
        <v>756</v>
      </c>
      <c r="C17" s="194" t="s">
        <v>742</v>
      </c>
      <c r="D17" s="194" t="s">
        <v>757</v>
      </c>
      <c r="E17" s="193" t="s">
        <v>744</v>
      </c>
      <c r="F17" s="193">
        <v>1</v>
      </c>
      <c r="G17" s="193">
        <v>3</v>
      </c>
      <c r="H17" s="486">
        <v>10800</v>
      </c>
      <c r="I17" s="196" t="s">
        <v>758</v>
      </c>
      <c r="J17" s="57"/>
    </row>
    <row r="18" spans="1:14" s="58" customFormat="1" ht="19.5" customHeight="1">
      <c r="A18" s="193"/>
      <c r="B18" s="194" t="s">
        <v>759</v>
      </c>
      <c r="C18" s="194" t="s">
        <v>742</v>
      </c>
      <c r="D18" s="194" t="s">
        <v>760</v>
      </c>
      <c r="E18" s="193" t="s">
        <v>744</v>
      </c>
      <c r="F18" s="193">
        <v>2</v>
      </c>
      <c r="G18" s="193">
        <v>3</v>
      </c>
      <c r="H18" s="486">
        <v>10800</v>
      </c>
      <c r="I18" s="196" t="s">
        <v>761</v>
      </c>
      <c r="J18" s="57"/>
    </row>
    <row r="19" spans="1:14" s="37" customFormat="1" ht="18.75" customHeight="1">
      <c r="A19" s="193"/>
      <c r="B19" s="194" t="s">
        <v>762</v>
      </c>
      <c r="C19" s="194" t="s">
        <v>742</v>
      </c>
      <c r="D19" s="194" t="s">
        <v>763</v>
      </c>
      <c r="E19" s="193" t="s">
        <v>744</v>
      </c>
      <c r="F19" s="193">
        <v>1</v>
      </c>
      <c r="G19" s="193">
        <v>1</v>
      </c>
      <c r="H19" s="486">
        <v>2400</v>
      </c>
      <c r="I19" s="196" t="s">
        <v>764</v>
      </c>
      <c r="J19" s="60"/>
    </row>
    <row r="20" spans="1:14" s="37" customFormat="1" ht="18.75" customHeight="1">
      <c r="A20" s="193"/>
      <c r="B20" s="194" t="s">
        <v>765</v>
      </c>
      <c r="C20" s="194" t="s">
        <v>742</v>
      </c>
      <c r="D20" s="194" t="s">
        <v>766</v>
      </c>
      <c r="E20" s="193" t="s">
        <v>744</v>
      </c>
      <c r="F20" s="311">
        <v>2</v>
      </c>
      <c r="G20" s="311">
        <v>1</v>
      </c>
      <c r="H20" s="486">
        <v>3600</v>
      </c>
      <c r="I20" s="196" t="s">
        <v>767</v>
      </c>
      <c r="J20" s="60"/>
    </row>
    <row r="21" spans="1:14" s="37" customFormat="1" ht="18" customHeight="1">
      <c r="A21" s="311"/>
      <c r="B21" s="194" t="s">
        <v>768</v>
      </c>
      <c r="C21" s="194" t="s">
        <v>742</v>
      </c>
      <c r="D21" s="194" t="s">
        <v>769</v>
      </c>
      <c r="E21" s="193" t="s">
        <v>744</v>
      </c>
      <c r="F21" s="193">
        <v>2</v>
      </c>
      <c r="G21" s="193">
        <v>3</v>
      </c>
      <c r="H21" s="486">
        <v>3600</v>
      </c>
      <c r="I21" s="1073" t="s">
        <v>764</v>
      </c>
      <c r="J21" s="60"/>
    </row>
    <row r="22" spans="1:14" s="37" customFormat="1" ht="18" customHeight="1">
      <c r="A22" s="311"/>
      <c r="B22" s="194" t="s">
        <v>770</v>
      </c>
      <c r="C22" s="194" t="s">
        <v>742</v>
      </c>
      <c r="D22" s="194" t="s">
        <v>769</v>
      </c>
      <c r="E22" s="193" t="s">
        <v>744</v>
      </c>
      <c r="F22" s="193">
        <v>1</v>
      </c>
      <c r="G22" s="193">
        <v>1</v>
      </c>
      <c r="H22" s="486">
        <f>2*3600</f>
        <v>7200</v>
      </c>
      <c r="I22" s="1073" t="s">
        <v>771</v>
      </c>
      <c r="J22" s="60"/>
    </row>
    <row r="23" spans="1:14" s="37" customFormat="1" ht="18" customHeight="1">
      <c r="A23" s="311"/>
      <c r="B23" s="194" t="s">
        <v>772</v>
      </c>
      <c r="C23" s="194" t="s">
        <v>742</v>
      </c>
      <c r="D23" s="194" t="s">
        <v>773</v>
      </c>
      <c r="E23" s="193" t="s">
        <v>744</v>
      </c>
      <c r="F23" s="193">
        <v>2</v>
      </c>
      <c r="G23" s="193">
        <v>2</v>
      </c>
      <c r="H23" s="482">
        <v>7200</v>
      </c>
      <c r="I23" s="1073" t="s">
        <v>764</v>
      </c>
      <c r="J23" s="60"/>
    </row>
    <row r="24" spans="1:14" s="37" customFormat="1" ht="18" customHeight="1">
      <c r="A24" s="487"/>
      <c r="B24" s="488" t="s">
        <v>774</v>
      </c>
      <c r="C24" s="488" t="s">
        <v>742</v>
      </c>
      <c r="D24" s="488" t="s">
        <v>775</v>
      </c>
      <c r="E24" s="489" t="s">
        <v>744</v>
      </c>
      <c r="F24" s="489">
        <v>1</v>
      </c>
      <c r="G24" s="489">
        <v>1</v>
      </c>
      <c r="H24" s="490">
        <v>7200</v>
      </c>
      <c r="I24" s="1074" t="s">
        <v>764</v>
      </c>
      <c r="J24" s="60"/>
    </row>
    <row r="25" spans="1:14">
      <c r="A25" s="311" t="s">
        <v>113</v>
      </c>
      <c r="B25" s="479" t="s">
        <v>711</v>
      </c>
      <c r="C25" s="479"/>
      <c r="D25" s="479"/>
      <c r="E25" s="311"/>
      <c r="F25" s="311"/>
      <c r="G25" s="311"/>
      <c r="H25" s="49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9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92">
        <v>6000</v>
      </c>
      <c r="I27" s="196" t="s">
        <v>764</v>
      </c>
      <c r="J27" s="52"/>
      <c r="K27" s="52"/>
      <c r="L27" s="31"/>
      <c r="M27" s="31"/>
      <c r="N27" s="31"/>
    </row>
    <row r="28" spans="1:14" ht="25.5" customHeight="1">
      <c r="A28" s="493">
        <v>3</v>
      </c>
      <c r="B28" s="494" t="s">
        <v>781</v>
      </c>
      <c r="C28" s="494" t="s">
        <v>742</v>
      </c>
      <c r="D28" s="194" t="s">
        <v>782</v>
      </c>
      <c r="E28" s="495" t="s">
        <v>744</v>
      </c>
      <c r="F28" s="493">
        <v>1</v>
      </c>
      <c r="G28" s="493">
        <v>1</v>
      </c>
      <c r="H28" s="496">
        <v>144000</v>
      </c>
      <c r="I28" s="494" t="s">
        <v>1438</v>
      </c>
      <c r="J28" s="2"/>
      <c r="K28" s="31"/>
      <c r="L28" s="31"/>
      <c r="M28" s="31"/>
      <c r="N28" s="31"/>
    </row>
    <row r="29" spans="1:14">
      <c r="A29" s="193">
        <v>4</v>
      </c>
      <c r="B29" s="194" t="s">
        <v>783</v>
      </c>
      <c r="C29" s="194" t="s">
        <v>742</v>
      </c>
      <c r="D29" s="194" t="s">
        <v>784</v>
      </c>
      <c r="E29" s="193" t="s">
        <v>744</v>
      </c>
      <c r="F29" s="193">
        <v>2</v>
      </c>
      <c r="G29" s="193">
        <v>1</v>
      </c>
      <c r="H29" s="492">
        <v>12000</v>
      </c>
      <c r="I29" s="196" t="s">
        <v>771</v>
      </c>
      <c r="J29" s="2"/>
      <c r="K29" s="31"/>
      <c r="L29" s="31"/>
      <c r="M29" s="31"/>
      <c r="N29" s="31"/>
    </row>
    <row r="30" spans="1:14">
      <c r="A30" s="193">
        <v>5</v>
      </c>
      <c r="B30" s="194" t="s">
        <v>785</v>
      </c>
      <c r="C30" s="194"/>
      <c r="D30" s="194"/>
      <c r="E30" s="193" t="s">
        <v>744</v>
      </c>
      <c r="F30" s="193">
        <v>2</v>
      </c>
      <c r="G30" s="193">
        <v>1</v>
      </c>
      <c r="H30" s="492">
        <v>12000</v>
      </c>
      <c r="I30" s="196" t="s">
        <v>771</v>
      </c>
      <c r="J30" s="2"/>
      <c r="K30" s="31"/>
      <c r="L30" s="31"/>
      <c r="M30" s="31"/>
      <c r="N30" s="31"/>
    </row>
    <row r="31" spans="1:14">
      <c r="A31" s="311" t="s">
        <v>117</v>
      </c>
      <c r="B31" s="497" t="s">
        <v>709</v>
      </c>
      <c r="C31" s="497"/>
      <c r="D31" s="497"/>
      <c r="E31" s="311"/>
      <c r="F31" s="311"/>
      <c r="G31" s="311"/>
      <c r="H31" s="498">
        <f>SUM(H32:H36)</f>
        <v>100000</v>
      </c>
      <c r="I31" s="312"/>
      <c r="J31" s="2"/>
      <c r="K31" s="31"/>
      <c r="L31" s="31"/>
      <c r="M31" s="31"/>
      <c r="N31" s="31"/>
    </row>
    <row r="32" spans="1:14">
      <c r="A32" s="193">
        <v>1</v>
      </c>
      <c r="B32" s="481" t="s">
        <v>786</v>
      </c>
      <c r="C32" s="481" t="s">
        <v>787</v>
      </c>
      <c r="D32" s="481">
        <v>1</v>
      </c>
      <c r="E32" s="193" t="s">
        <v>788</v>
      </c>
      <c r="F32" s="193">
        <v>1</v>
      </c>
      <c r="G32" s="193">
        <v>5</v>
      </c>
      <c r="H32" s="499">
        <v>20000</v>
      </c>
      <c r="I32" s="312"/>
      <c r="J32" s="2"/>
      <c r="K32" s="31"/>
      <c r="L32" s="31"/>
      <c r="M32" s="31"/>
      <c r="N32" s="31"/>
    </row>
    <row r="33" spans="1:14" ht="26.4">
      <c r="A33" s="193">
        <v>2</v>
      </c>
      <c r="B33" s="481" t="s">
        <v>789</v>
      </c>
      <c r="C33" s="481" t="s">
        <v>790</v>
      </c>
      <c r="D33" s="481">
        <v>2</v>
      </c>
      <c r="E33" s="193" t="s">
        <v>788</v>
      </c>
      <c r="F33" s="193">
        <v>1</v>
      </c>
      <c r="G33" s="193">
        <v>3</v>
      </c>
      <c r="H33" s="499">
        <v>20000</v>
      </c>
      <c r="I33" s="312"/>
      <c r="J33" s="2"/>
      <c r="K33" s="31"/>
      <c r="L33" s="31"/>
      <c r="M33" s="31"/>
      <c r="N33" s="31"/>
    </row>
    <row r="34" spans="1:14" ht="26.4">
      <c r="A34" s="193">
        <v>3</v>
      </c>
      <c r="B34" s="481" t="s">
        <v>791</v>
      </c>
      <c r="C34" s="481" t="s">
        <v>790</v>
      </c>
      <c r="D34" s="481">
        <v>2</v>
      </c>
      <c r="E34" s="193" t="s">
        <v>788</v>
      </c>
      <c r="F34" s="193">
        <v>1</v>
      </c>
      <c r="G34" s="193">
        <v>3</v>
      </c>
      <c r="H34" s="499">
        <v>20000</v>
      </c>
      <c r="I34" s="312"/>
      <c r="J34" s="2"/>
      <c r="K34" s="31"/>
      <c r="L34" s="31"/>
      <c r="M34" s="31"/>
      <c r="N34" s="31"/>
    </row>
    <row r="35" spans="1:14" ht="26.4">
      <c r="A35" s="193">
        <v>4</v>
      </c>
      <c r="B35" s="481" t="s">
        <v>792</v>
      </c>
      <c r="C35" s="481" t="s">
        <v>790</v>
      </c>
      <c r="D35" s="481">
        <v>2</v>
      </c>
      <c r="E35" s="193" t="s">
        <v>788</v>
      </c>
      <c r="F35" s="193">
        <v>1</v>
      </c>
      <c r="G35" s="193">
        <v>3</v>
      </c>
      <c r="H35" s="499">
        <v>20000</v>
      </c>
      <c r="I35" s="312"/>
      <c r="J35" s="2"/>
      <c r="K35" s="31"/>
      <c r="L35" s="31"/>
      <c r="M35" s="31"/>
      <c r="N35" s="31"/>
    </row>
    <row r="36" spans="1:14" ht="26.4">
      <c r="A36" s="193">
        <v>5</v>
      </c>
      <c r="B36" s="419" t="s">
        <v>793</v>
      </c>
      <c r="C36" s="481" t="s">
        <v>790</v>
      </c>
      <c r="D36" s="1075">
        <v>1</v>
      </c>
      <c r="E36" s="193" t="s">
        <v>788</v>
      </c>
      <c r="F36" s="193">
        <v>1</v>
      </c>
      <c r="G36" s="193">
        <v>3</v>
      </c>
      <c r="H36" s="499">
        <v>20000</v>
      </c>
      <c r="I36" s="312"/>
      <c r="J36" s="2"/>
      <c r="K36" s="31"/>
      <c r="L36" s="31"/>
      <c r="M36" s="31"/>
      <c r="N36" s="31"/>
    </row>
    <row r="37" spans="1:14">
      <c r="A37" s="311"/>
      <c r="B37" s="484"/>
      <c r="C37" s="481"/>
      <c r="D37" s="481"/>
      <c r="E37" s="193"/>
      <c r="F37" s="193"/>
      <c r="G37" s="193"/>
      <c r="H37" s="500"/>
      <c r="I37" s="196"/>
      <c r="J37" s="2"/>
      <c r="K37" s="31"/>
      <c r="L37" s="31"/>
      <c r="M37" s="31"/>
      <c r="N37" s="31"/>
    </row>
    <row r="38" spans="1:14">
      <c r="A38" s="311" t="s">
        <v>279</v>
      </c>
      <c r="B38" s="479" t="s">
        <v>400</v>
      </c>
      <c r="C38" s="479"/>
      <c r="D38" s="479"/>
      <c r="E38" s="193"/>
      <c r="F38" s="193"/>
      <c r="G38" s="193"/>
      <c r="H38" s="480">
        <f>SUM(H39+H44)</f>
        <v>9767559</v>
      </c>
      <c r="I38" s="196"/>
      <c r="J38" s="2"/>
      <c r="K38" s="31"/>
      <c r="L38" s="31"/>
      <c r="M38" s="31"/>
      <c r="N38" s="31"/>
    </row>
    <row r="39" spans="1:14">
      <c r="A39" s="420" t="s">
        <v>81</v>
      </c>
      <c r="B39" s="479" t="s">
        <v>794</v>
      </c>
      <c r="C39" s="479"/>
      <c r="D39" s="479"/>
      <c r="E39" s="193"/>
      <c r="F39" s="193"/>
      <c r="G39" s="193"/>
      <c r="H39" s="1295">
        <f>SUM(H40:H43)</f>
        <v>614400</v>
      </c>
      <c r="I39" s="196"/>
      <c r="J39" s="2"/>
      <c r="K39" s="31"/>
      <c r="L39" s="31"/>
      <c r="M39" s="31"/>
      <c r="N39" s="31"/>
    </row>
    <row r="40" spans="1:14">
      <c r="A40" s="420"/>
      <c r="B40" s="1076" t="s">
        <v>795</v>
      </c>
      <c r="C40" s="479"/>
      <c r="D40" s="479"/>
      <c r="E40" s="193"/>
      <c r="F40" s="193"/>
      <c r="G40" s="193"/>
      <c r="H40" s="1294">
        <f>(440*5*360*70)/100</f>
        <v>554400</v>
      </c>
      <c r="I40" s="196"/>
      <c r="J40" s="2"/>
      <c r="K40" s="31"/>
      <c r="L40" s="31"/>
      <c r="M40" s="31"/>
      <c r="N40" s="31"/>
    </row>
    <row r="41" spans="1:14">
      <c r="A41" s="1076"/>
      <c r="B41" s="1076" t="s">
        <v>796</v>
      </c>
      <c r="C41" s="1076"/>
      <c r="D41" s="1076"/>
      <c r="E41" s="1077"/>
      <c r="F41" s="1076"/>
      <c r="G41" s="1076"/>
      <c r="H41" s="1294">
        <v>60000</v>
      </c>
      <c r="I41" s="1076"/>
      <c r="J41" s="2"/>
      <c r="K41" s="31"/>
      <c r="L41" s="31"/>
      <c r="M41" s="31"/>
      <c r="N41" s="31"/>
    </row>
    <row r="42" spans="1:14">
      <c r="A42" s="420"/>
      <c r="B42" s="1076"/>
      <c r="C42" s="479"/>
      <c r="D42" s="479"/>
      <c r="E42" s="193"/>
      <c r="F42" s="193"/>
      <c r="G42" s="193"/>
      <c r="H42" s="500"/>
      <c r="I42" s="196"/>
      <c r="J42" s="2"/>
      <c r="K42" s="31"/>
      <c r="L42" s="31"/>
      <c r="M42" s="31"/>
      <c r="N42" s="31"/>
    </row>
    <row r="43" spans="1:14">
      <c r="A43" s="420"/>
      <c r="B43" s="1076"/>
      <c r="C43" s="479"/>
      <c r="D43" s="479"/>
      <c r="E43" s="193"/>
      <c r="F43" s="193"/>
      <c r="G43" s="193"/>
      <c r="H43" s="500"/>
      <c r="I43" s="196"/>
      <c r="J43" s="2"/>
      <c r="K43" s="31"/>
      <c r="L43" s="31"/>
      <c r="M43" s="31"/>
      <c r="N43" s="31"/>
    </row>
    <row r="44" spans="1:14">
      <c r="A44" s="420" t="s">
        <v>104</v>
      </c>
      <c r="B44" s="479" t="s">
        <v>797</v>
      </c>
      <c r="C44" s="479"/>
      <c r="D44" s="479"/>
      <c r="E44" s="193"/>
      <c r="F44" s="193"/>
      <c r="G44" s="193"/>
      <c r="H44" s="501">
        <f>H45+H47+H50+H52+H55+H58+H60</f>
        <v>9153159</v>
      </c>
      <c r="I44" s="196"/>
      <c r="J44" s="2"/>
      <c r="K44" s="31"/>
      <c r="L44" s="31"/>
      <c r="M44" s="31"/>
      <c r="N44" s="31"/>
    </row>
    <row r="45" spans="1:14">
      <c r="A45" s="420">
        <v>1</v>
      </c>
      <c r="B45" s="479" t="s">
        <v>715</v>
      </c>
      <c r="C45" s="479"/>
      <c r="D45" s="479"/>
      <c r="E45" s="193"/>
      <c r="F45" s="193"/>
      <c r="G45" s="193"/>
      <c r="H45" s="491">
        <f>H46</f>
        <v>10608</v>
      </c>
      <c r="I45" s="196"/>
      <c r="J45" s="2"/>
      <c r="K45" s="31"/>
      <c r="L45" s="31"/>
      <c r="M45" s="31"/>
      <c r="N45" s="31"/>
    </row>
    <row r="46" spans="1:14">
      <c r="A46" s="411"/>
      <c r="B46" s="414" t="s">
        <v>798</v>
      </c>
      <c r="C46" s="413" t="s">
        <v>742</v>
      </c>
      <c r="D46" s="414">
        <v>60</v>
      </c>
      <c r="E46" s="413" t="s">
        <v>799</v>
      </c>
      <c r="F46" s="413">
        <v>2</v>
      </c>
      <c r="G46" s="413">
        <v>2</v>
      </c>
      <c r="H46" s="768">
        <v>10608</v>
      </c>
      <c r="I46" s="416"/>
      <c r="J46" s="2"/>
      <c r="K46" s="31"/>
      <c r="L46" s="31"/>
      <c r="M46" s="31"/>
      <c r="N46" s="31"/>
    </row>
    <row r="47" spans="1:14">
      <c r="A47" s="411">
        <v>2</v>
      </c>
      <c r="B47" s="502" t="s">
        <v>713</v>
      </c>
      <c r="C47" s="413"/>
      <c r="D47" s="414"/>
      <c r="E47" s="413"/>
      <c r="F47" s="413"/>
      <c r="G47" s="413"/>
      <c r="H47" s="1296">
        <f>H48+H49</f>
        <v>10000</v>
      </c>
      <c r="I47" s="416"/>
      <c r="J47" s="2"/>
      <c r="K47" s="31"/>
      <c r="L47" s="31"/>
      <c r="M47" s="31"/>
      <c r="N47" s="31"/>
    </row>
    <row r="48" spans="1:14">
      <c r="A48" s="413"/>
      <c r="B48" s="414" t="s">
        <v>800</v>
      </c>
      <c r="C48" s="413" t="s">
        <v>801</v>
      </c>
      <c r="D48" s="414">
        <v>59</v>
      </c>
      <c r="E48" s="413" t="s">
        <v>744</v>
      </c>
      <c r="F48" s="503">
        <v>2</v>
      </c>
      <c r="G48" s="503"/>
      <c r="H48" s="415">
        <v>5000</v>
      </c>
      <c r="I48" s="416"/>
      <c r="J48" s="2"/>
      <c r="K48" s="31"/>
      <c r="L48" s="31"/>
      <c r="M48" s="31"/>
      <c r="N48" s="31"/>
    </row>
    <row r="49" spans="1:14">
      <c r="A49" s="413"/>
      <c r="B49" s="414" t="s">
        <v>802</v>
      </c>
      <c r="C49" s="413"/>
      <c r="D49" s="414"/>
      <c r="E49" s="413"/>
      <c r="F49" s="413">
        <v>1</v>
      </c>
      <c r="G49" s="413"/>
      <c r="H49" s="415">
        <v>5000</v>
      </c>
      <c r="I49" s="416"/>
      <c r="J49" s="2"/>
      <c r="K49" s="31"/>
      <c r="L49" s="31"/>
      <c r="M49" s="31"/>
      <c r="N49" s="31"/>
    </row>
    <row r="50" spans="1:14">
      <c r="A50" s="411">
        <v>3</v>
      </c>
      <c r="B50" s="502" t="s">
        <v>803</v>
      </c>
      <c r="C50" s="413"/>
      <c r="D50" s="414"/>
      <c r="E50" s="413"/>
      <c r="F50" s="413"/>
      <c r="G50" s="413"/>
      <c r="H50" s="1297">
        <f>H51</f>
        <v>2541</v>
      </c>
      <c r="I50" s="416"/>
      <c r="J50" s="2"/>
      <c r="K50" s="31"/>
      <c r="L50" s="31"/>
      <c r="M50" s="31"/>
      <c r="N50" s="31"/>
    </row>
    <row r="51" spans="1:14">
      <c r="A51" s="417"/>
      <c r="B51" s="418" t="s">
        <v>804</v>
      </c>
      <c r="C51" s="413" t="s">
        <v>742</v>
      </c>
      <c r="D51" s="414" t="s">
        <v>805</v>
      </c>
      <c r="E51" s="413" t="s">
        <v>799</v>
      </c>
      <c r="F51" s="413">
        <v>2</v>
      </c>
      <c r="G51" s="413">
        <v>1</v>
      </c>
      <c r="H51" s="415">
        <f>11*330*70%</f>
        <v>2541</v>
      </c>
      <c r="I51" s="416"/>
      <c r="J51" s="31"/>
      <c r="K51" s="31"/>
      <c r="L51" s="31"/>
      <c r="M51" s="31"/>
      <c r="N51" s="31"/>
    </row>
    <row r="52" spans="1:14">
      <c r="A52" s="411">
        <v>4</v>
      </c>
      <c r="B52" s="412" t="s">
        <v>755</v>
      </c>
      <c r="C52" s="413"/>
      <c r="D52" s="414"/>
      <c r="E52" s="413"/>
      <c r="F52" s="413"/>
      <c r="G52" s="413"/>
      <c r="H52" s="1297">
        <f>H53+H54</f>
        <v>85000</v>
      </c>
      <c r="I52" s="416"/>
    </row>
    <row r="53" spans="1:14">
      <c r="A53" s="417"/>
      <c r="B53" s="418" t="s">
        <v>806</v>
      </c>
      <c r="C53" s="413" t="s">
        <v>742</v>
      </c>
      <c r="D53" s="414"/>
      <c r="E53" s="413" t="s">
        <v>744</v>
      </c>
      <c r="F53" s="413">
        <v>1.2</v>
      </c>
      <c r="G53" s="413"/>
      <c r="H53" s="415">
        <v>5000</v>
      </c>
      <c r="I53" s="416"/>
    </row>
    <row r="54" spans="1:14">
      <c r="A54" s="420"/>
      <c r="B54" s="194" t="s">
        <v>807</v>
      </c>
      <c r="C54" s="193"/>
      <c r="D54" s="194"/>
      <c r="E54" s="193"/>
      <c r="F54" s="193">
        <v>1.2</v>
      </c>
      <c r="G54" s="193"/>
      <c r="H54" s="504">
        <v>80000</v>
      </c>
      <c r="I54" s="196" t="s">
        <v>808</v>
      </c>
    </row>
    <row r="55" spans="1:14">
      <c r="A55" s="417">
        <v>5</v>
      </c>
      <c r="B55" s="412" t="s">
        <v>809</v>
      </c>
      <c r="C55" s="413"/>
      <c r="D55" s="414"/>
      <c r="E55" s="413"/>
      <c r="F55" s="413"/>
      <c r="G55" s="413"/>
      <c r="H55" s="1297">
        <f>H56+H57</f>
        <v>8534090</v>
      </c>
      <c r="I55" s="416"/>
    </row>
    <row r="56" spans="1:14">
      <c r="A56" s="505"/>
      <c r="B56" s="506" t="s">
        <v>810</v>
      </c>
      <c r="C56" s="507" t="s">
        <v>742</v>
      </c>
      <c r="D56" s="507" t="s">
        <v>811</v>
      </c>
      <c r="E56" s="507" t="s">
        <v>812</v>
      </c>
      <c r="F56" s="507">
        <v>2</v>
      </c>
      <c r="G56" s="507"/>
      <c r="H56" s="508">
        <v>8360000</v>
      </c>
      <c r="I56" s="419"/>
    </row>
    <row r="57" spans="1:14" ht="26.4">
      <c r="A57" s="505"/>
      <c r="B57" s="506" t="s">
        <v>813</v>
      </c>
      <c r="C57" s="507" t="s">
        <v>742</v>
      </c>
      <c r="D57" s="509" t="s">
        <v>814</v>
      </c>
      <c r="E57" s="507" t="s">
        <v>815</v>
      </c>
      <c r="F57" s="507" t="s">
        <v>816</v>
      </c>
      <c r="G57" s="507">
        <v>4</v>
      </c>
      <c r="H57" s="510">
        <v>174090</v>
      </c>
      <c r="I57" s="419" t="s">
        <v>817</v>
      </c>
    </row>
    <row r="58" spans="1:14">
      <c r="A58" s="511">
        <v>6</v>
      </c>
      <c r="B58" s="512" t="s">
        <v>818</v>
      </c>
      <c r="C58" s="507"/>
      <c r="D58" s="509"/>
      <c r="E58" s="507"/>
      <c r="F58" s="509"/>
      <c r="G58" s="507"/>
      <c r="H58" s="1298">
        <f>H59</f>
        <v>430920</v>
      </c>
      <c r="I58" s="419"/>
    </row>
    <row r="59" spans="1:14">
      <c r="A59" s="420"/>
      <c r="B59" s="421" t="s">
        <v>819</v>
      </c>
      <c r="C59" s="422" t="s">
        <v>742</v>
      </c>
      <c r="D59" s="422" t="s">
        <v>820</v>
      </c>
      <c r="E59" s="422" t="s">
        <v>821</v>
      </c>
      <c r="F59" s="422">
        <v>2</v>
      </c>
      <c r="G59" s="422">
        <v>2</v>
      </c>
      <c r="H59" s="510">
        <v>430920</v>
      </c>
      <c r="I59" s="423" t="s">
        <v>817</v>
      </c>
    </row>
    <row r="60" spans="1:14">
      <c r="A60" s="420">
        <v>7</v>
      </c>
      <c r="B60" s="424" t="s">
        <v>709</v>
      </c>
      <c r="C60" s="422"/>
      <c r="D60" s="422"/>
      <c r="E60" s="422"/>
      <c r="F60" s="422"/>
      <c r="G60" s="422"/>
      <c r="H60" s="1299">
        <f>H61</f>
        <v>80000</v>
      </c>
      <c r="I60" s="423"/>
    </row>
    <row r="61" spans="1:14">
      <c r="A61" s="420"/>
      <c r="B61" s="194" t="s">
        <v>822</v>
      </c>
      <c r="C61" s="194"/>
      <c r="D61" s="194"/>
      <c r="E61" s="193"/>
      <c r="F61" s="193">
        <v>1.2</v>
      </c>
      <c r="G61" s="193"/>
      <c r="H61" s="504">
        <v>80000</v>
      </c>
      <c r="I61" s="196" t="s">
        <v>808</v>
      </c>
    </row>
    <row r="62" spans="1:14">
      <c r="A62" s="420"/>
      <c r="B62" s="421"/>
      <c r="C62" s="422"/>
      <c r="D62" s="422"/>
      <c r="E62" s="422"/>
      <c r="F62" s="422"/>
      <c r="G62" s="422"/>
      <c r="H62" s="425"/>
      <c r="I62" s="423"/>
    </row>
    <row r="63" spans="1:14">
      <c r="A63" s="417"/>
      <c r="B63" s="418"/>
      <c r="C63" s="414"/>
      <c r="D63" s="414"/>
      <c r="E63" s="413"/>
      <c r="F63" s="413"/>
      <c r="G63" s="413"/>
      <c r="H63" s="415"/>
      <c r="I63" s="416"/>
    </row>
    <row r="64" spans="1:14">
      <c r="A64" s="2521" t="s">
        <v>401</v>
      </c>
      <c r="B64" s="2522"/>
      <c r="C64" s="194"/>
      <c r="D64" s="194"/>
      <c r="E64" s="193"/>
      <c r="F64" s="193"/>
      <c r="G64" s="193"/>
      <c r="H64" s="480">
        <f>SUM(H38+H7)</f>
        <v>10348759</v>
      </c>
      <c r="I64" s="196"/>
    </row>
    <row r="65" spans="1:9">
      <c r="A65" s="81"/>
      <c r="B65" s="82"/>
      <c r="C65" s="82"/>
      <c r="D65" s="82"/>
      <c r="E65" s="426"/>
      <c r="F65" s="82"/>
      <c r="G65" s="82"/>
      <c r="H65" s="427"/>
      <c r="I65" s="83"/>
    </row>
    <row r="66" spans="1:9" ht="15.6">
      <c r="B66" s="604"/>
      <c r="C66" s="604"/>
      <c r="D66" s="604"/>
      <c r="E66" s="910"/>
      <c r="F66" s="604"/>
      <c r="G66" s="2316" t="s">
        <v>1458</v>
      </c>
      <c r="H66" s="2317"/>
      <c r="I66" s="2317"/>
    </row>
    <row r="67" spans="1:9" ht="15.6">
      <c r="A67" s="890"/>
      <c r="B67" s="604"/>
      <c r="C67" s="1057"/>
      <c r="D67" s="1057"/>
      <c r="E67" s="81"/>
      <c r="F67" s="1057"/>
      <c r="G67" s="2318" t="s">
        <v>1457</v>
      </c>
      <c r="H67" s="2317"/>
      <c r="I67" s="2317"/>
    </row>
    <row r="68" spans="1:9" ht="15.6">
      <c r="A68" s="1058"/>
      <c r="B68" s="604"/>
      <c r="C68" s="604"/>
      <c r="D68" s="604"/>
      <c r="E68" s="604"/>
      <c r="F68" s="604"/>
      <c r="G68" s="1085"/>
      <c r="H68" s="1086"/>
      <c r="I68" s="430"/>
    </row>
    <row r="69" spans="1:9" ht="15.6">
      <c r="A69" s="85"/>
      <c r="B69" s="1059"/>
      <c r="C69" s="1059"/>
      <c r="D69" s="1059"/>
      <c r="E69" s="915"/>
      <c r="F69" s="1059"/>
      <c r="G69" s="901"/>
      <c r="H69" s="901"/>
      <c r="I69" s="430"/>
    </row>
    <row r="70" spans="1:9" ht="15.6">
      <c r="A70" s="915"/>
      <c r="B70" s="1"/>
      <c r="C70" s="1"/>
      <c r="D70" s="1"/>
      <c r="E70" s="428"/>
      <c r="F70" s="1"/>
      <c r="G70" s="1098"/>
      <c r="H70" s="1086"/>
      <c r="I70" s="430"/>
    </row>
    <row r="71" spans="1:9" ht="15.6">
      <c r="A71" s="915"/>
      <c r="B71" s="1"/>
      <c r="C71" s="1"/>
      <c r="D71" s="1"/>
      <c r="E71" s="428"/>
      <c r="F71" s="1"/>
      <c r="G71" s="1098"/>
      <c r="H71" s="1086"/>
      <c r="I71" s="430"/>
    </row>
    <row r="72" spans="1:9" ht="15.6">
      <c r="A72" s="915"/>
      <c r="B72" s="1"/>
      <c r="C72" s="1"/>
      <c r="D72" s="1"/>
      <c r="E72" s="428"/>
      <c r="F72" s="1"/>
      <c r="G72" s="1098"/>
      <c r="H72" s="1086"/>
      <c r="I72" s="430"/>
    </row>
    <row r="73" spans="1:9" ht="15.6">
      <c r="A73" s="915"/>
      <c r="B73" s="1"/>
      <c r="C73" s="1"/>
      <c r="D73" s="1"/>
      <c r="E73" s="428"/>
      <c r="F73" s="1"/>
      <c r="G73" s="1098"/>
      <c r="H73" s="1086"/>
      <c r="I73" s="430"/>
    </row>
    <row r="74" spans="1:9" ht="15.6">
      <c r="A74" s="915"/>
      <c r="B74" s="1"/>
      <c r="C74" s="1"/>
      <c r="D74" s="1"/>
      <c r="E74" s="428"/>
      <c r="F74" s="1"/>
      <c r="G74" s="2447" t="s">
        <v>1403</v>
      </c>
      <c r="H74" s="2517"/>
      <c r="I74" s="2518"/>
    </row>
    <row r="75" spans="1:9">
      <c r="A75" s="915"/>
      <c r="B75" s="1"/>
      <c r="C75" s="1"/>
      <c r="D75" s="1"/>
      <c r="E75" s="428"/>
      <c r="F75" s="1"/>
      <c r="G75" s="1"/>
      <c r="I75" s="2"/>
    </row>
    <row r="76" spans="1:9">
      <c r="A76" s="915"/>
      <c r="B76" s="1"/>
      <c r="C76" s="1"/>
      <c r="D76" s="1"/>
      <c r="E76" s="428"/>
      <c r="F76" s="1"/>
      <c r="G76" s="1"/>
      <c r="I76" s="2"/>
    </row>
    <row r="77" spans="1:9">
      <c r="A77" s="915"/>
      <c r="B77" s="1"/>
      <c r="C77" s="1"/>
      <c r="D77" s="1"/>
      <c r="E77" s="428"/>
      <c r="F77" s="1"/>
      <c r="G77" s="1"/>
      <c r="I77" s="2"/>
    </row>
    <row r="78" spans="1:9">
      <c r="A78" s="915"/>
      <c r="B78" s="1"/>
      <c r="C78" s="1"/>
      <c r="D78" s="1"/>
      <c r="E78" s="428"/>
      <c r="F78" s="1"/>
      <c r="G78" s="1"/>
      <c r="I78" s="2"/>
    </row>
    <row r="79" spans="1:9">
      <c r="A79" s="915"/>
      <c r="B79" s="1"/>
      <c r="C79" s="1"/>
      <c r="D79" s="1"/>
      <c r="E79" s="428"/>
      <c r="F79" s="1"/>
      <c r="G79" s="1"/>
      <c r="I79" s="2"/>
    </row>
    <row r="80" spans="1:9">
      <c r="A80" s="915"/>
      <c r="B80" s="1"/>
      <c r="C80" s="1"/>
      <c r="D80" s="1"/>
      <c r="E80" s="428"/>
      <c r="F80" s="1"/>
      <c r="G80" s="1"/>
      <c r="I80" s="2"/>
    </row>
    <row r="81" spans="1:9">
      <c r="A81" s="915"/>
      <c r="B81" s="1"/>
      <c r="C81" s="1"/>
      <c r="D81" s="1"/>
      <c r="E81" s="428"/>
      <c r="F81" s="1"/>
      <c r="G81" s="1"/>
      <c r="I81" s="2"/>
    </row>
    <row r="82" spans="1:9">
      <c r="A82" s="915"/>
      <c r="B82" s="1"/>
      <c r="C82" s="1"/>
      <c r="D82" s="1"/>
      <c r="E82" s="428"/>
      <c r="F82" s="1"/>
      <c r="G82" s="1"/>
      <c r="I82" s="2"/>
    </row>
    <row r="83" spans="1:9">
      <c r="A83" s="915"/>
      <c r="B83" s="1"/>
      <c r="C83" s="1"/>
      <c r="D83" s="1"/>
      <c r="E83" s="428"/>
      <c r="F83" s="1"/>
      <c r="G83" s="1"/>
      <c r="I83" s="2"/>
    </row>
    <row r="84" spans="1:9">
      <c r="A84" s="915"/>
      <c r="B84" s="1"/>
      <c r="C84" s="1"/>
      <c r="D84" s="1"/>
      <c r="E84" s="428"/>
      <c r="F84" s="1"/>
      <c r="G84" s="1"/>
      <c r="I84" s="2"/>
    </row>
    <row r="85" spans="1:9">
      <c r="A85" s="915"/>
      <c r="B85" s="1"/>
      <c r="C85" s="1"/>
      <c r="D85" s="1"/>
      <c r="E85" s="428"/>
      <c r="F85" s="1"/>
      <c r="G85" s="1"/>
      <c r="I85" s="2"/>
    </row>
    <row r="86" spans="1:9">
      <c r="A86" s="915"/>
      <c r="B86" s="1"/>
      <c r="C86" s="1"/>
      <c r="D86" s="1"/>
      <c r="E86" s="428"/>
      <c r="F86" s="1"/>
      <c r="G86" s="1"/>
      <c r="I86" s="2"/>
    </row>
    <row r="87" spans="1:9">
      <c r="A87" s="915"/>
      <c r="B87" s="1"/>
      <c r="C87" s="1"/>
      <c r="D87" s="1"/>
      <c r="E87" s="428"/>
      <c r="F87" s="1"/>
      <c r="G87" s="1"/>
      <c r="I87" s="2"/>
    </row>
    <row r="88" spans="1:9">
      <c r="A88" s="915"/>
      <c r="B88" s="1"/>
      <c r="C88" s="1"/>
      <c r="D88" s="1"/>
      <c r="E88" s="428"/>
      <c r="F88" s="1"/>
      <c r="G88" s="1"/>
      <c r="I88" s="2"/>
    </row>
    <row r="89" spans="1:9">
      <c r="A89" s="915"/>
      <c r="B89" s="1"/>
      <c r="C89" s="1"/>
      <c r="D89" s="1"/>
      <c r="E89" s="428"/>
      <c r="F89" s="1"/>
      <c r="G89" s="1"/>
      <c r="I89" s="2"/>
    </row>
    <row r="90" spans="1:9">
      <c r="A90" s="915"/>
      <c r="B90" s="1"/>
      <c r="C90" s="1"/>
      <c r="D90" s="1"/>
      <c r="E90" s="428"/>
      <c r="F90" s="1"/>
      <c r="G90" s="1"/>
      <c r="I90" s="2"/>
    </row>
    <row r="91" spans="1:9">
      <c r="A91" s="915"/>
      <c r="B91" s="1"/>
      <c r="C91" s="1"/>
      <c r="D91" s="1"/>
      <c r="E91" s="428"/>
      <c r="F91" s="1"/>
      <c r="G91" s="1"/>
      <c r="I91" s="2"/>
    </row>
    <row r="92" spans="1:9">
      <c r="A92" s="915"/>
      <c r="B92" s="1"/>
      <c r="C92" s="1"/>
      <c r="D92" s="1"/>
      <c r="E92" s="428"/>
      <c r="F92" s="1"/>
      <c r="G92" s="1"/>
      <c r="I92" s="2"/>
    </row>
    <row r="93" spans="1:9">
      <c r="A93" s="915"/>
      <c r="B93" s="1"/>
      <c r="C93" s="1"/>
      <c r="D93" s="1"/>
      <c r="E93" s="428"/>
      <c r="F93" s="1"/>
      <c r="G93" s="1"/>
      <c r="I93" s="2"/>
    </row>
    <row r="94" spans="1:9">
      <c r="A94" s="915"/>
      <c r="B94" s="1"/>
      <c r="C94" s="1"/>
      <c r="D94" s="1"/>
      <c r="E94" s="428"/>
      <c r="F94" s="1"/>
      <c r="G94" s="1"/>
      <c r="I94" s="2"/>
    </row>
    <row r="95" spans="1:9">
      <c r="E95" s="1080"/>
      <c r="I95" s="604"/>
    </row>
    <row r="96" spans="1:9">
      <c r="E96" s="1080"/>
      <c r="I96" s="604"/>
    </row>
    <row r="97" spans="5:9">
      <c r="E97" s="1080"/>
      <c r="I97" s="604"/>
    </row>
    <row r="98" spans="5:9">
      <c r="E98" s="1080"/>
      <c r="I98" s="604"/>
    </row>
    <row r="99" spans="5:9">
      <c r="E99" s="1080"/>
      <c r="I99" s="604"/>
    </row>
    <row r="100" spans="5:9">
      <c r="E100" s="1080"/>
      <c r="I100" s="604"/>
    </row>
    <row r="101" spans="5:9">
      <c r="E101" s="1080"/>
      <c r="I101" s="604"/>
    </row>
    <row r="102" spans="5:9">
      <c r="E102" s="1080"/>
      <c r="I102" s="604"/>
    </row>
    <row r="103" spans="5:9">
      <c r="E103" s="1080"/>
      <c r="I103" s="604"/>
    </row>
    <row r="104" spans="5:9">
      <c r="E104" s="1080"/>
      <c r="I104" s="604"/>
    </row>
    <row r="105" spans="5:9">
      <c r="E105" s="1080"/>
      <c r="I105" s="604"/>
    </row>
    <row r="106" spans="5:9">
      <c r="E106" s="1080"/>
      <c r="I106" s="604"/>
    </row>
    <row r="107" spans="5:9">
      <c r="E107" s="1080"/>
      <c r="I107" s="604"/>
    </row>
    <row r="108" spans="5:9">
      <c r="E108" s="1080"/>
      <c r="I108" s="604"/>
    </row>
    <row r="109" spans="5:9">
      <c r="E109" s="1080"/>
      <c r="I109" s="604"/>
    </row>
    <row r="110" spans="5:9">
      <c r="E110" s="1080"/>
      <c r="I110" s="604"/>
    </row>
    <row r="111" spans="5:9">
      <c r="E111" s="1080"/>
      <c r="I111" s="604"/>
    </row>
    <row r="112" spans="5:9">
      <c r="E112" s="1080"/>
      <c r="I112" s="604"/>
    </row>
    <row r="113" spans="5:9">
      <c r="E113" s="1080"/>
      <c r="I113" s="604"/>
    </row>
    <row r="114" spans="5:9">
      <c r="E114" s="1080"/>
      <c r="I114" s="604"/>
    </row>
    <row r="115" spans="5:9">
      <c r="E115" s="1080"/>
      <c r="I115" s="604"/>
    </row>
    <row r="116" spans="5:9">
      <c r="E116" s="1080"/>
      <c r="I116" s="604"/>
    </row>
    <row r="117" spans="5:9">
      <c r="E117" s="1080"/>
      <c r="I117" s="604"/>
    </row>
    <row r="118" spans="5:9">
      <c r="E118" s="1080"/>
      <c r="I118" s="604"/>
    </row>
    <row r="119" spans="5:9">
      <c r="E119" s="1080"/>
      <c r="I119" s="604"/>
    </row>
    <row r="120" spans="5:9">
      <c r="E120" s="1080"/>
      <c r="I120" s="604"/>
    </row>
    <row r="121" spans="5:9">
      <c r="E121" s="1080"/>
      <c r="I121" s="604"/>
    </row>
    <row r="122" spans="5:9">
      <c r="E122" s="1080"/>
      <c r="I122" s="604"/>
    </row>
    <row r="123" spans="5:9">
      <c r="E123" s="1080"/>
      <c r="I123" s="604"/>
    </row>
    <row r="124" spans="5:9">
      <c r="E124" s="1080"/>
      <c r="I124" s="604"/>
    </row>
    <row r="125" spans="5:9">
      <c r="E125" s="1080"/>
      <c r="I125" s="604"/>
    </row>
    <row r="126" spans="5:9">
      <c r="E126" s="1080"/>
      <c r="I126" s="604"/>
    </row>
    <row r="127" spans="5:9">
      <c r="E127" s="1080"/>
      <c r="I127" s="604"/>
    </row>
    <row r="128" spans="5:9">
      <c r="E128" s="1080"/>
      <c r="I128" s="604"/>
    </row>
    <row r="129" spans="5:9">
      <c r="E129" s="1080"/>
      <c r="I129" s="604"/>
    </row>
    <row r="130" spans="5:9">
      <c r="E130" s="1080"/>
      <c r="I130" s="604"/>
    </row>
    <row r="131" spans="5:9">
      <c r="E131" s="1080"/>
      <c r="I131" s="604"/>
    </row>
    <row r="132" spans="5:9">
      <c r="E132" s="1080"/>
      <c r="I132" s="604"/>
    </row>
    <row r="133" spans="5:9">
      <c r="E133" s="1080"/>
      <c r="I133" s="604"/>
    </row>
    <row r="134" spans="5:9">
      <c r="E134" s="1080"/>
      <c r="I134" s="604"/>
    </row>
    <row r="135" spans="5:9">
      <c r="E135" s="1080"/>
      <c r="I135" s="604"/>
    </row>
    <row r="136" spans="5:9">
      <c r="E136" s="1080"/>
      <c r="I136" s="604"/>
    </row>
    <row r="137" spans="5:9">
      <c r="E137" s="1080"/>
      <c r="I137" s="604"/>
    </row>
    <row r="138" spans="5:9">
      <c r="E138" s="1080"/>
      <c r="I138" s="604"/>
    </row>
    <row r="139" spans="5:9">
      <c r="E139" s="1080"/>
      <c r="I139" s="604"/>
    </row>
    <row r="140" spans="5:9">
      <c r="E140" s="1080"/>
      <c r="I140" s="604"/>
    </row>
    <row r="141" spans="5:9">
      <c r="E141" s="1080"/>
      <c r="I141" s="604"/>
    </row>
    <row r="142" spans="5:9">
      <c r="E142" s="1080"/>
      <c r="I142" s="604"/>
    </row>
    <row r="143" spans="5:9">
      <c r="E143" s="1080"/>
      <c r="I143" s="604"/>
    </row>
    <row r="144" spans="5:9">
      <c r="E144" s="1080"/>
      <c r="I144" s="604"/>
    </row>
    <row r="145" spans="5:9">
      <c r="E145" s="1080"/>
      <c r="I145" s="604"/>
    </row>
    <row r="146" spans="5:9">
      <c r="E146" s="1080"/>
      <c r="I146" s="604"/>
    </row>
    <row r="147" spans="5:9">
      <c r="E147" s="1080"/>
      <c r="I147" s="604"/>
    </row>
    <row r="148" spans="5:9">
      <c r="E148" s="1080"/>
      <c r="I148" s="604"/>
    </row>
    <row r="149" spans="5:9">
      <c r="E149" s="1080"/>
      <c r="I149" s="604"/>
    </row>
    <row r="150" spans="5:9">
      <c r="E150" s="1080"/>
      <c r="I150" s="604"/>
    </row>
    <row r="151" spans="5:9">
      <c r="E151" s="1080"/>
      <c r="I151" s="604"/>
    </row>
    <row r="152" spans="5:9">
      <c r="E152" s="1080"/>
      <c r="I152" s="604"/>
    </row>
    <row r="153" spans="5:9">
      <c r="E153" s="1080"/>
      <c r="I153" s="604"/>
    </row>
    <row r="154" spans="5:9">
      <c r="E154" s="1080"/>
      <c r="I154" s="604"/>
    </row>
    <row r="155" spans="5:9">
      <c r="E155" s="1080"/>
      <c r="I155" s="604"/>
    </row>
    <row r="156" spans="5:9">
      <c r="E156" s="1080"/>
      <c r="I156" s="604"/>
    </row>
    <row r="157" spans="5:9">
      <c r="E157" s="1080"/>
      <c r="I157" s="604"/>
    </row>
    <row r="158" spans="5:9">
      <c r="E158" s="1080"/>
      <c r="I158" s="604"/>
    </row>
    <row r="159" spans="5:9">
      <c r="E159" s="1080"/>
      <c r="I159" s="604"/>
    </row>
    <row r="160" spans="5:9">
      <c r="E160" s="1080"/>
      <c r="I160" s="604"/>
    </row>
    <row r="161" spans="5:9">
      <c r="E161" s="1080"/>
      <c r="I161" s="604"/>
    </row>
    <row r="162" spans="5:9">
      <c r="E162" s="1080"/>
      <c r="I162" s="604"/>
    </row>
    <row r="163" spans="5:9">
      <c r="E163" s="1080"/>
      <c r="I163" s="604"/>
    </row>
    <row r="164" spans="5:9">
      <c r="E164" s="1080"/>
      <c r="I164" s="604"/>
    </row>
    <row r="165" spans="5:9">
      <c r="E165" s="1080"/>
      <c r="I165" s="604"/>
    </row>
    <row r="166" spans="5:9">
      <c r="E166" s="1080"/>
      <c r="I166" s="604"/>
    </row>
    <row r="167" spans="5:9">
      <c r="E167" s="1080"/>
      <c r="I167" s="604"/>
    </row>
    <row r="168" spans="5:9">
      <c r="E168" s="1080"/>
      <c r="I168" s="604"/>
    </row>
    <row r="169" spans="5:9">
      <c r="E169" s="1080"/>
      <c r="I169" s="604"/>
    </row>
    <row r="170" spans="5:9">
      <c r="E170" s="1080"/>
      <c r="I170" s="604"/>
    </row>
    <row r="171" spans="5:9">
      <c r="E171" s="1080"/>
      <c r="I171" s="604"/>
    </row>
    <row r="172" spans="5:9">
      <c r="E172" s="1080"/>
      <c r="I172" s="604"/>
    </row>
    <row r="173" spans="5:9">
      <c r="E173" s="1080"/>
      <c r="I173" s="604"/>
    </row>
    <row r="174" spans="5:9">
      <c r="E174" s="1080"/>
      <c r="I174" s="604"/>
    </row>
    <row r="175" spans="5:9">
      <c r="E175" s="1080"/>
      <c r="I175" s="604"/>
    </row>
    <row r="176" spans="5:9">
      <c r="E176" s="1080"/>
      <c r="I176" s="604"/>
    </row>
    <row r="177" spans="5:9">
      <c r="E177" s="1080"/>
      <c r="I177" s="604"/>
    </row>
    <row r="178" spans="5:9">
      <c r="E178" s="1080"/>
      <c r="I178" s="604"/>
    </row>
    <row r="179" spans="5:9">
      <c r="E179" s="1080"/>
      <c r="I179" s="604"/>
    </row>
    <row r="180" spans="5:9">
      <c r="E180" s="1080"/>
      <c r="I180" s="604"/>
    </row>
    <row r="181" spans="5:9">
      <c r="E181" s="1080"/>
      <c r="I181" s="604"/>
    </row>
    <row r="182" spans="5:9">
      <c r="E182" s="1080"/>
      <c r="I182" s="604"/>
    </row>
    <row r="183" spans="5:9">
      <c r="E183" s="1080"/>
      <c r="I183" s="604"/>
    </row>
    <row r="184" spans="5:9">
      <c r="E184" s="1080"/>
      <c r="I184" s="604"/>
    </row>
    <row r="185" spans="5:9">
      <c r="E185" s="1080"/>
      <c r="I185" s="604"/>
    </row>
    <row r="186" spans="5:9">
      <c r="E186" s="1080"/>
      <c r="I186" s="604"/>
    </row>
    <row r="187" spans="5:9">
      <c r="E187" s="1080"/>
      <c r="I187" s="604"/>
    </row>
    <row r="188" spans="5:9">
      <c r="E188" s="1080"/>
      <c r="I188" s="604"/>
    </row>
    <row r="189" spans="5:9">
      <c r="E189" s="1080"/>
      <c r="I189" s="604"/>
    </row>
    <row r="190" spans="5:9">
      <c r="E190" s="1080"/>
      <c r="I190" s="604"/>
    </row>
    <row r="191" spans="5:9">
      <c r="E191" s="1080"/>
      <c r="I191" s="604"/>
    </row>
    <row r="192" spans="5:9">
      <c r="E192" s="1080"/>
      <c r="I192" s="604"/>
    </row>
    <row r="193" spans="5:9">
      <c r="E193" s="1080"/>
      <c r="I193" s="604"/>
    </row>
    <row r="194" spans="5:9">
      <c r="E194" s="1080"/>
      <c r="I194" s="604"/>
    </row>
    <row r="195" spans="5:9">
      <c r="E195" s="1080"/>
      <c r="I195" s="604"/>
    </row>
    <row r="196" spans="5:9">
      <c r="E196" s="1080"/>
      <c r="I196" s="604"/>
    </row>
    <row r="197" spans="5:9">
      <c r="E197" s="1080"/>
      <c r="I197" s="604"/>
    </row>
    <row r="198" spans="5:9">
      <c r="E198" s="1080"/>
      <c r="I198" s="604"/>
    </row>
    <row r="199" spans="5:9">
      <c r="E199" s="1080"/>
      <c r="I199" s="604"/>
    </row>
    <row r="200" spans="5:9">
      <c r="E200" s="1080"/>
      <c r="I200" s="604"/>
    </row>
    <row r="201" spans="5:9">
      <c r="E201" s="1080"/>
      <c r="I201" s="604"/>
    </row>
    <row r="202" spans="5:9">
      <c r="E202" s="1080"/>
      <c r="I202" s="604"/>
    </row>
    <row r="203" spans="5:9">
      <c r="E203" s="1080"/>
      <c r="I203" s="604"/>
    </row>
    <row r="204" spans="5:9">
      <c r="E204" s="1080"/>
      <c r="I204" s="604"/>
    </row>
    <row r="205" spans="5:9">
      <c r="E205" s="1080"/>
      <c r="I205" s="604"/>
    </row>
    <row r="206" spans="5:9">
      <c r="E206" s="1080"/>
      <c r="I206" s="604"/>
    </row>
    <row r="207" spans="5:9">
      <c r="E207" s="1080"/>
      <c r="I207" s="604"/>
    </row>
    <row r="208" spans="5:9">
      <c r="E208" s="1080"/>
      <c r="I208" s="604"/>
    </row>
    <row r="209" spans="5:9">
      <c r="E209" s="1080"/>
      <c r="I209" s="604"/>
    </row>
    <row r="210" spans="5:9">
      <c r="E210" s="1080"/>
      <c r="I210" s="604"/>
    </row>
    <row r="211" spans="5:9">
      <c r="E211" s="1080"/>
      <c r="I211" s="604"/>
    </row>
    <row r="212" spans="5:9">
      <c r="E212" s="1080"/>
      <c r="I212" s="604"/>
    </row>
    <row r="213" spans="5:9">
      <c r="E213" s="1080"/>
      <c r="I213" s="604"/>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4"/>
  <cols>
    <col min="1" max="1" width="4.77734375" style="75" customWidth="1"/>
    <col min="2" max="2" width="31.44140625" style="922" customWidth="1"/>
    <col min="3" max="3" width="16.77734375" style="922" customWidth="1"/>
    <col min="4" max="4" width="27" style="922" customWidth="1"/>
    <col min="5" max="5" width="7.6640625" style="922" customWidth="1"/>
    <col min="6" max="6" width="13.33203125" style="922" customWidth="1"/>
    <col min="7" max="7" width="17.109375" style="922" customWidth="1"/>
    <col min="8" max="8" width="15.6640625" style="65" customWidth="1"/>
    <col min="9" max="9" width="57.44140625" style="65" bestFit="1" customWidth="1"/>
    <col min="10" max="16384" width="9" style="65"/>
  </cols>
  <sheetData>
    <row r="1" spans="1:9" ht="15.6">
      <c r="A1" s="2519" t="s">
        <v>64</v>
      </c>
      <c r="B1" s="2519"/>
      <c r="C1" s="76"/>
      <c r="D1" s="889"/>
      <c r="H1" s="904" t="s">
        <v>402</v>
      </c>
    </row>
    <row r="2" spans="1:9">
      <c r="A2" s="2520" t="s">
        <v>699</v>
      </c>
      <c r="B2" s="2520"/>
      <c r="C2" s="1058"/>
      <c r="D2" s="890"/>
      <c r="E2" s="2325"/>
      <c r="F2" s="2325"/>
      <c r="G2" s="2325"/>
      <c r="H2" s="2325"/>
    </row>
    <row r="3" spans="1:9">
      <c r="A3" s="919"/>
      <c r="B3" s="919"/>
      <c r="C3" s="1058"/>
      <c r="D3" s="890"/>
      <c r="E3" s="907"/>
      <c r="F3" s="907"/>
      <c r="G3" s="907"/>
      <c r="H3" s="907"/>
    </row>
    <row r="4" spans="1:9" ht="32.25" customHeight="1">
      <c r="A4" s="2455" t="s">
        <v>403</v>
      </c>
      <c r="B4" s="2455"/>
      <c r="C4" s="2455"/>
      <c r="D4" s="2455"/>
      <c r="E4" s="2455"/>
      <c r="F4" s="2455"/>
      <c r="G4" s="2455"/>
      <c r="H4" s="2455"/>
    </row>
    <row r="5" spans="1:9" ht="15" thickBot="1">
      <c r="A5" s="80"/>
      <c r="B5" s="517"/>
      <c r="C5" s="517"/>
      <c r="D5" s="80"/>
      <c r="E5" s="80"/>
      <c r="F5" s="80"/>
      <c r="G5" s="80"/>
      <c r="H5" s="87" t="s">
        <v>391</v>
      </c>
    </row>
    <row r="6" spans="1:9" ht="27" thickTop="1">
      <c r="A6" s="917" t="s">
        <v>68</v>
      </c>
      <c r="B6" s="918" t="s">
        <v>404</v>
      </c>
      <c r="C6" s="918" t="s">
        <v>405</v>
      </c>
      <c r="D6" s="918" t="s">
        <v>406</v>
      </c>
      <c r="E6" s="918" t="s">
        <v>70</v>
      </c>
      <c r="F6" s="918" t="s">
        <v>407</v>
      </c>
      <c r="G6" s="918" t="s">
        <v>408</v>
      </c>
      <c r="H6" s="916" t="s">
        <v>7</v>
      </c>
    </row>
    <row r="7" spans="1:9" s="1104" customFormat="1" ht="66">
      <c r="A7" s="1099">
        <v>1</v>
      </c>
      <c r="B7" s="1100" t="s">
        <v>409</v>
      </c>
      <c r="C7" s="1100"/>
      <c r="D7" s="1100"/>
      <c r="E7" s="1101"/>
      <c r="F7" s="1101"/>
      <c r="G7" s="1101">
        <f>SUM(G9:G70)</f>
        <v>644331</v>
      </c>
      <c r="H7" s="1102" t="s">
        <v>410</v>
      </c>
      <c r="I7" s="1103" t="s">
        <v>1467</v>
      </c>
    </row>
    <row r="8" spans="1:9">
      <c r="A8" s="518" t="s">
        <v>733</v>
      </c>
      <c r="B8" s="519" t="s">
        <v>926</v>
      </c>
      <c r="C8" s="920"/>
      <c r="D8" s="920"/>
      <c r="E8" s="520"/>
      <c r="F8" s="520"/>
      <c r="G8" s="520"/>
      <c r="H8" s="521"/>
      <c r="I8" s="210"/>
    </row>
    <row r="9" spans="1:9" ht="39.6">
      <c r="A9" s="522"/>
      <c r="B9" s="920" t="s">
        <v>927</v>
      </c>
      <c r="C9" s="920" t="s">
        <v>928</v>
      </c>
      <c r="D9" s="920" t="s">
        <v>929</v>
      </c>
      <c r="E9" s="520" t="s">
        <v>930</v>
      </c>
      <c r="F9" s="523">
        <v>2650</v>
      </c>
      <c r="G9" s="523">
        <v>13250</v>
      </c>
      <c r="H9" s="521"/>
      <c r="I9" s="210"/>
    </row>
    <row r="10" spans="1:9">
      <c r="A10" s="518" t="s">
        <v>734</v>
      </c>
      <c r="B10" s="519" t="s">
        <v>931</v>
      </c>
      <c r="C10" s="920"/>
      <c r="D10" s="920"/>
      <c r="E10" s="520"/>
      <c r="F10" s="523"/>
      <c r="G10" s="523"/>
      <c r="H10" s="521"/>
      <c r="I10" s="210"/>
    </row>
    <row r="11" spans="1:9">
      <c r="A11" s="522"/>
      <c r="B11" s="920"/>
      <c r="C11" s="920" t="s">
        <v>932</v>
      </c>
      <c r="D11" s="920" t="s">
        <v>933</v>
      </c>
      <c r="E11" s="524" t="s">
        <v>934</v>
      </c>
      <c r="F11" s="525">
        <v>30000</v>
      </c>
      <c r="G11" s="525">
        <f>F11</f>
        <v>30000</v>
      </c>
      <c r="H11" s="521"/>
      <c r="I11" s="922"/>
    </row>
    <row r="12" spans="1:9">
      <c r="A12" s="522"/>
      <c r="B12" s="920"/>
      <c r="C12" s="920" t="s">
        <v>935</v>
      </c>
      <c r="D12" s="920" t="s">
        <v>936</v>
      </c>
      <c r="E12" s="524" t="s">
        <v>934</v>
      </c>
      <c r="F12" s="525">
        <v>25000</v>
      </c>
      <c r="G12" s="525">
        <f t="shared" ref="G12" si="0">F12</f>
        <v>25000</v>
      </c>
      <c r="H12" s="521"/>
    </row>
    <row r="13" spans="1:9">
      <c r="A13" s="518" t="s">
        <v>937</v>
      </c>
      <c r="B13" s="519" t="s">
        <v>938</v>
      </c>
      <c r="C13" s="920"/>
      <c r="D13" s="920"/>
      <c r="E13" s="524"/>
      <c r="F13" s="525"/>
      <c r="G13" s="525"/>
      <c r="H13" s="521"/>
    </row>
    <row r="14" spans="1:9" ht="52.8">
      <c r="A14" s="522"/>
      <c r="B14" s="920" t="s">
        <v>939</v>
      </c>
      <c r="C14" s="920" t="s">
        <v>940</v>
      </c>
      <c r="D14" s="920" t="s">
        <v>941</v>
      </c>
      <c r="E14" s="524">
        <v>1</v>
      </c>
      <c r="F14" s="526">
        <v>1000</v>
      </c>
      <c r="G14" s="526">
        <v>1000</v>
      </c>
      <c r="H14" s="527"/>
    </row>
    <row r="15" spans="1:9" ht="39.6">
      <c r="A15" s="522"/>
      <c r="B15" s="920" t="s">
        <v>942</v>
      </c>
      <c r="C15" s="920" t="s">
        <v>943</v>
      </c>
      <c r="D15" s="920" t="s">
        <v>941</v>
      </c>
      <c r="E15" s="524">
        <v>1</v>
      </c>
      <c r="F15" s="526">
        <v>7623</v>
      </c>
      <c r="G15" s="526">
        <v>7623</v>
      </c>
      <c r="H15" s="527"/>
    </row>
    <row r="16" spans="1:9" ht="39.6">
      <c r="A16" s="522"/>
      <c r="B16" s="920" t="s">
        <v>944</v>
      </c>
      <c r="C16" s="920" t="s">
        <v>943</v>
      </c>
      <c r="D16" s="920" t="s">
        <v>945</v>
      </c>
      <c r="E16" s="524">
        <v>1</v>
      </c>
      <c r="F16" s="526">
        <v>15070</v>
      </c>
      <c r="G16" s="526">
        <v>15070</v>
      </c>
      <c r="H16" s="527"/>
    </row>
    <row r="17" spans="1:8" ht="39.6">
      <c r="A17" s="522"/>
      <c r="B17" s="528" t="s">
        <v>946</v>
      </c>
      <c r="C17" s="920" t="s">
        <v>943</v>
      </c>
      <c r="D17" s="920" t="s">
        <v>947</v>
      </c>
      <c r="E17" s="524"/>
      <c r="F17" s="526">
        <v>300</v>
      </c>
      <c r="G17" s="526">
        <v>300</v>
      </c>
      <c r="H17" s="527"/>
    </row>
    <row r="18" spans="1:8" ht="39.6">
      <c r="A18" s="522"/>
      <c r="B18" s="529" t="s">
        <v>948</v>
      </c>
      <c r="C18" s="920" t="s">
        <v>943</v>
      </c>
      <c r="D18" s="920" t="s">
        <v>947</v>
      </c>
      <c r="E18" s="524"/>
      <c r="F18" s="526">
        <v>500</v>
      </c>
      <c r="G18" s="526">
        <v>500</v>
      </c>
      <c r="H18" s="527"/>
    </row>
    <row r="19" spans="1:8" ht="52.8">
      <c r="A19" s="522"/>
      <c r="B19" s="530" t="s">
        <v>949</v>
      </c>
      <c r="C19" s="531" t="s">
        <v>943</v>
      </c>
      <c r="D19" s="531" t="s">
        <v>947</v>
      </c>
      <c r="E19" s="532"/>
      <c r="F19" s="533"/>
      <c r="G19" s="526"/>
      <c r="H19" s="534"/>
    </row>
    <row r="20" spans="1:8">
      <c r="A20" s="518" t="s">
        <v>950</v>
      </c>
      <c r="B20" s="535" t="s">
        <v>951</v>
      </c>
      <c r="C20" s="531"/>
      <c r="D20" s="531"/>
      <c r="E20" s="532"/>
      <c r="F20" s="533"/>
      <c r="G20" s="526"/>
      <c r="H20" s="534"/>
    </row>
    <row r="21" spans="1:8" ht="26.4">
      <c r="A21" s="522"/>
      <c r="B21" s="536" t="s">
        <v>952</v>
      </c>
      <c r="C21" s="537" t="s">
        <v>953</v>
      </c>
      <c r="D21" s="537" t="s">
        <v>954</v>
      </c>
      <c r="E21" s="537">
        <v>1</v>
      </c>
      <c r="F21" s="538">
        <v>3000</v>
      </c>
      <c r="G21" s="526">
        <f>F21</f>
        <v>3000</v>
      </c>
      <c r="H21" s="540"/>
    </row>
    <row r="22" spans="1:8">
      <c r="A22" s="518" t="s">
        <v>955</v>
      </c>
      <c r="B22" s="519" t="s">
        <v>956</v>
      </c>
      <c r="C22" s="920"/>
      <c r="D22" s="920"/>
      <c r="E22" s="520"/>
      <c r="F22" s="523"/>
      <c r="G22" s="526"/>
      <c r="H22" s="521"/>
    </row>
    <row r="23" spans="1:8" ht="27.75" customHeight="1">
      <c r="A23" s="522"/>
      <c r="B23" s="920" t="s">
        <v>957</v>
      </c>
      <c r="C23" s="920" t="s">
        <v>958</v>
      </c>
      <c r="D23" s="920" t="s">
        <v>959</v>
      </c>
      <c r="E23" s="520"/>
      <c r="F23" s="523">
        <v>500</v>
      </c>
      <c r="G23" s="526">
        <v>500</v>
      </c>
      <c r="H23" s="521"/>
    </row>
    <row r="24" spans="1:8" ht="27.75" customHeight="1">
      <c r="A24" s="522"/>
      <c r="B24" s="920" t="s">
        <v>960</v>
      </c>
      <c r="C24" s="920" t="s">
        <v>958</v>
      </c>
      <c r="D24" s="920" t="s">
        <v>959</v>
      </c>
      <c r="E24" s="520"/>
      <c r="F24" s="523">
        <v>500</v>
      </c>
      <c r="G24" s="526">
        <v>500</v>
      </c>
      <c r="H24" s="521"/>
    </row>
    <row r="25" spans="1:8" ht="27.75" customHeight="1">
      <c r="A25" s="522"/>
      <c r="B25" s="920" t="s">
        <v>961</v>
      </c>
      <c r="C25" s="920" t="s">
        <v>962</v>
      </c>
      <c r="D25" s="920" t="s">
        <v>959</v>
      </c>
      <c r="E25" s="520">
        <v>5</v>
      </c>
      <c r="F25" s="523">
        <v>400</v>
      </c>
      <c r="G25" s="526">
        <v>400</v>
      </c>
      <c r="H25" s="521"/>
    </row>
    <row r="26" spans="1:8" ht="27.75" customHeight="1">
      <c r="A26" s="522"/>
      <c r="B26" s="920" t="s">
        <v>963</v>
      </c>
      <c r="C26" s="920" t="s">
        <v>962</v>
      </c>
      <c r="D26" s="920" t="s">
        <v>959</v>
      </c>
      <c r="E26" s="520">
        <v>5</v>
      </c>
      <c r="F26" s="523">
        <v>400</v>
      </c>
      <c r="G26" s="526">
        <v>400</v>
      </c>
      <c r="H26" s="521"/>
    </row>
    <row r="27" spans="1:8" ht="52.8">
      <c r="A27" s="522"/>
      <c r="B27" s="920" t="s">
        <v>964</v>
      </c>
      <c r="C27" s="920" t="s">
        <v>965</v>
      </c>
      <c r="D27" s="920" t="s">
        <v>966</v>
      </c>
      <c r="E27" s="520">
        <v>5</v>
      </c>
      <c r="F27" s="523">
        <v>1200</v>
      </c>
      <c r="G27" s="523">
        <v>1200</v>
      </c>
      <c r="H27" s="521"/>
    </row>
    <row r="28" spans="1:8">
      <c r="A28" s="522"/>
      <c r="B28" s="920" t="s">
        <v>967</v>
      </c>
      <c r="C28" s="920" t="s">
        <v>965</v>
      </c>
      <c r="D28" s="920"/>
      <c r="E28" s="520">
        <v>5</v>
      </c>
      <c r="F28" s="523"/>
      <c r="G28" s="523"/>
      <c r="H28" s="521"/>
    </row>
    <row r="29" spans="1:8">
      <c r="A29" s="522"/>
      <c r="B29" s="920" t="s">
        <v>968</v>
      </c>
      <c r="C29" s="920" t="s">
        <v>965</v>
      </c>
      <c r="D29" s="920"/>
      <c r="E29" s="520">
        <v>3</v>
      </c>
      <c r="F29" s="523"/>
      <c r="G29" s="523"/>
      <c r="H29" s="521"/>
    </row>
    <row r="30" spans="1:8">
      <c r="A30" s="522"/>
      <c r="B30" s="920" t="s">
        <v>969</v>
      </c>
      <c r="C30" s="920" t="s">
        <v>965</v>
      </c>
      <c r="D30" s="920" t="s">
        <v>970</v>
      </c>
      <c r="E30" s="520">
        <v>3</v>
      </c>
      <c r="F30" s="523">
        <v>210</v>
      </c>
      <c r="G30" s="523">
        <v>210</v>
      </c>
      <c r="H30" s="521"/>
    </row>
    <row r="31" spans="1:8">
      <c r="A31" s="522"/>
      <c r="B31" s="920" t="s">
        <v>971</v>
      </c>
      <c r="C31" s="920" t="s">
        <v>965</v>
      </c>
      <c r="D31" s="920"/>
      <c r="E31" s="520">
        <v>3</v>
      </c>
      <c r="F31" s="523"/>
      <c r="G31" s="523"/>
      <c r="H31" s="521"/>
    </row>
    <row r="32" spans="1:8">
      <c r="A32" s="541" t="s">
        <v>972</v>
      </c>
      <c r="B32" s="542" t="s">
        <v>809</v>
      </c>
      <c r="C32" s="920"/>
      <c r="D32" s="920"/>
      <c r="E32" s="520"/>
      <c r="F32" s="523"/>
      <c r="G32" s="523"/>
      <c r="H32" s="521"/>
    </row>
    <row r="33" spans="1:8" ht="26.4">
      <c r="A33" s="522"/>
      <c r="B33" s="920" t="s">
        <v>973</v>
      </c>
      <c r="C33" s="920" t="s">
        <v>974</v>
      </c>
      <c r="D33" s="920" t="s">
        <v>975</v>
      </c>
      <c r="E33" s="543">
        <v>1</v>
      </c>
      <c r="F33" s="544">
        <v>14000</v>
      </c>
      <c r="G33" s="547">
        <v>14000</v>
      </c>
      <c r="H33" s="521"/>
    </row>
    <row r="34" spans="1:8" ht="26.4">
      <c r="A34" s="522"/>
      <c r="B34" s="920" t="s">
        <v>976</v>
      </c>
      <c r="C34" s="920" t="s">
        <v>974</v>
      </c>
      <c r="D34" s="920" t="s">
        <v>977</v>
      </c>
      <c r="E34" s="545">
        <v>1</v>
      </c>
      <c r="F34" s="546">
        <v>22000</v>
      </c>
      <c r="G34" s="547">
        <f t="shared" ref="G34:G45" si="1">F34*E34</f>
        <v>22000</v>
      </c>
      <c r="H34" s="521"/>
    </row>
    <row r="35" spans="1:8" ht="26.4">
      <c r="A35" s="522"/>
      <c r="B35" s="920" t="s">
        <v>978</v>
      </c>
      <c r="C35" s="920" t="s">
        <v>974</v>
      </c>
      <c r="D35" s="920" t="s">
        <v>977</v>
      </c>
      <c r="E35" s="548" t="s">
        <v>979</v>
      </c>
      <c r="F35" s="546">
        <v>500</v>
      </c>
      <c r="G35" s="547">
        <f t="shared" si="1"/>
        <v>2000</v>
      </c>
      <c r="H35" s="521"/>
    </row>
    <row r="36" spans="1:8" ht="26.4">
      <c r="A36" s="522"/>
      <c r="B36" s="528" t="s">
        <v>980</v>
      </c>
      <c r="C36" s="920" t="s">
        <v>974</v>
      </c>
      <c r="D36" s="920" t="s">
        <v>977</v>
      </c>
      <c r="E36" s="549">
        <v>1</v>
      </c>
      <c r="F36" s="546">
        <v>10000</v>
      </c>
      <c r="G36" s="547">
        <f t="shared" si="1"/>
        <v>10000</v>
      </c>
      <c r="H36" s="521"/>
    </row>
    <row r="37" spans="1:8" ht="26.4">
      <c r="A37" s="522"/>
      <c r="B37" s="920" t="s">
        <v>981</v>
      </c>
      <c r="C37" s="920" t="s">
        <v>974</v>
      </c>
      <c r="D37" s="920" t="s">
        <v>977</v>
      </c>
      <c r="E37" s="549">
        <v>4</v>
      </c>
      <c r="F37" s="550">
        <v>300</v>
      </c>
      <c r="G37" s="547">
        <f t="shared" si="1"/>
        <v>1200</v>
      </c>
      <c r="H37" s="521"/>
    </row>
    <row r="38" spans="1:8" ht="26.4">
      <c r="A38" s="522"/>
      <c r="B38" s="528" t="s">
        <v>982</v>
      </c>
      <c r="C38" s="920" t="s">
        <v>974</v>
      </c>
      <c r="D38" s="920" t="s">
        <v>977</v>
      </c>
      <c r="E38" s="549">
        <v>4</v>
      </c>
      <c r="F38" s="551">
        <v>300</v>
      </c>
      <c r="G38" s="547">
        <f t="shared" si="1"/>
        <v>1200</v>
      </c>
      <c r="H38" s="521"/>
    </row>
    <row r="39" spans="1:8" ht="26.4">
      <c r="A39" s="522"/>
      <c r="B39" s="528" t="s">
        <v>983</v>
      </c>
      <c r="C39" s="920" t="s">
        <v>974</v>
      </c>
      <c r="D39" s="920" t="s">
        <v>977</v>
      </c>
      <c r="E39" s="548" t="s">
        <v>979</v>
      </c>
      <c r="F39" s="551">
        <v>600</v>
      </c>
      <c r="G39" s="547">
        <f t="shared" si="1"/>
        <v>2400</v>
      </c>
      <c r="H39" s="521"/>
    </row>
    <row r="40" spans="1:8" ht="26.4">
      <c r="A40" s="522"/>
      <c r="B40" s="528" t="s">
        <v>984</v>
      </c>
      <c r="C40" s="920" t="s">
        <v>974</v>
      </c>
      <c r="D40" s="920" t="s">
        <v>977</v>
      </c>
      <c r="E40" s="549">
        <v>4</v>
      </c>
      <c r="F40" s="551">
        <v>700</v>
      </c>
      <c r="G40" s="547">
        <f t="shared" si="1"/>
        <v>2800</v>
      </c>
      <c r="H40" s="521"/>
    </row>
    <row r="41" spans="1:8" ht="26.4">
      <c r="A41" s="522"/>
      <c r="B41" s="528" t="s">
        <v>985</v>
      </c>
      <c r="C41" s="920" t="s">
        <v>974</v>
      </c>
      <c r="D41" s="920" t="s">
        <v>977</v>
      </c>
      <c r="E41" s="549">
        <v>4</v>
      </c>
      <c r="F41" s="551">
        <v>1000</v>
      </c>
      <c r="G41" s="547">
        <f t="shared" si="1"/>
        <v>4000</v>
      </c>
      <c r="H41" s="521"/>
    </row>
    <row r="42" spans="1:8" ht="39.6">
      <c r="A42" s="522"/>
      <c r="B42" s="528" t="s">
        <v>986</v>
      </c>
      <c r="C42" s="920" t="s">
        <v>974</v>
      </c>
      <c r="D42" s="920" t="s">
        <v>977</v>
      </c>
      <c r="E42" s="549">
        <v>4</v>
      </c>
      <c r="F42" s="552">
        <v>1500</v>
      </c>
      <c r="G42" s="547">
        <f t="shared" si="1"/>
        <v>6000</v>
      </c>
      <c r="H42" s="521"/>
    </row>
    <row r="43" spans="1:8" ht="26.4">
      <c r="A43" s="522"/>
      <c r="B43" s="528" t="s">
        <v>987</v>
      </c>
      <c r="C43" s="920" t="s">
        <v>974</v>
      </c>
      <c r="D43" s="920" t="s">
        <v>977</v>
      </c>
      <c r="E43" s="549">
        <v>4</v>
      </c>
      <c r="F43" s="552">
        <v>600</v>
      </c>
      <c r="G43" s="547">
        <f t="shared" si="1"/>
        <v>2400</v>
      </c>
      <c r="H43" s="521"/>
    </row>
    <row r="44" spans="1:8" ht="26.4">
      <c r="A44" s="522"/>
      <c r="B44" s="528" t="s">
        <v>988</v>
      </c>
      <c r="C44" s="920" t="s">
        <v>974</v>
      </c>
      <c r="D44" s="920" t="s">
        <v>977</v>
      </c>
      <c r="E44" s="549">
        <v>1</v>
      </c>
      <c r="F44" s="552">
        <v>10000</v>
      </c>
      <c r="G44" s="547">
        <f t="shared" si="1"/>
        <v>10000</v>
      </c>
      <c r="H44" s="521"/>
    </row>
    <row r="45" spans="1:8" ht="26.4">
      <c r="A45" s="522"/>
      <c r="B45" s="528" t="s">
        <v>989</v>
      </c>
      <c r="C45" s="920" t="s">
        <v>974</v>
      </c>
      <c r="D45" s="920" t="s">
        <v>977</v>
      </c>
      <c r="E45" s="549">
        <v>4</v>
      </c>
      <c r="F45" s="552">
        <v>400</v>
      </c>
      <c r="G45" s="547">
        <f t="shared" si="1"/>
        <v>1600</v>
      </c>
      <c r="H45" s="521"/>
    </row>
    <row r="46" spans="1:8">
      <c r="A46" s="522"/>
      <c r="B46" s="920" t="s">
        <v>973</v>
      </c>
      <c r="C46" s="2523" t="s">
        <v>990</v>
      </c>
      <c r="D46" s="2523"/>
      <c r="E46" s="553">
        <v>1</v>
      </c>
      <c r="F46" s="547">
        <v>14000</v>
      </c>
      <c r="G46" s="547">
        <f>F46*E46</f>
        <v>14000</v>
      </c>
      <c r="H46" s="521"/>
    </row>
    <row r="47" spans="1:8" ht="39.6">
      <c r="A47" s="522"/>
      <c r="B47" s="920" t="s">
        <v>976</v>
      </c>
      <c r="C47" s="920" t="s">
        <v>990</v>
      </c>
      <c r="D47" s="920"/>
      <c r="E47" s="553">
        <v>1</v>
      </c>
      <c r="F47" s="547">
        <v>22000</v>
      </c>
      <c r="G47" s="547">
        <f t="shared" ref="G47:G59" si="2">F47*E47</f>
        <v>22000</v>
      </c>
      <c r="H47" s="521"/>
    </row>
    <row r="48" spans="1:8" ht="39.6">
      <c r="A48" s="522"/>
      <c r="B48" s="920" t="s">
        <v>991</v>
      </c>
      <c r="C48" s="920" t="s">
        <v>990</v>
      </c>
      <c r="D48" s="920"/>
      <c r="E48" s="554">
        <v>4</v>
      </c>
      <c r="F48" s="552">
        <v>400</v>
      </c>
      <c r="G48" s="547">
        <f t="shared" si="2"/>
        <v>1600</v>
      </c>
      <c r="H48" s="521"/>
    </row>
    <row r="49" spans="1:9" ht="39.6">
      <c r="A49" s="522"/>
      <c r="B49" s="920" t="s">
        <v>992</v>
      </c>
      <c r="C49" s="920" t="s">
        <v>990</v>
      </c>
      <c r="D49" s="920"/>
      <c r="E49" s="555">
        <v>4</v>
      </c>
      <c r="F49" s="556">
        <v>2000</v>
      </c>
      <c r="G49" s="547">
        <f t="shared" si="2"/>
        <v>8000</v>
      </c>
      <c r="H49" s="521"/>
    </row>
    <row r="50" spans="1:9" ht="39.6">
      <c r="A50" s="522"/>
      <c r="B50" s="920" t="s">
        <v>993</v>
      </c>
      <c r="C50" s="920" t="s">
        <v>990</v>
      </c>
      <c r="D50" s="920"/>
      <c r="E50" s="555">
        <v>4</v>
      </c>
      <c r="F50" s="556">
        <v>3000</v>
      </c>
      <c r="G50" s="547">
        <f t="shared" si="2"/>
        <v>12000</v>
      </c>
      <c r="H50" s="521"/>
    </row>
    <row r="51" spans="1:9" ht="39.6">
      <c r="A51" s="522"/>
      <c r="B51" s="920" t="s">
        <v>994</v>
      </c>
      <c r="C51" s="920" t="s">
        <v>990</v>
      </c>
      <c r="D51" s="920"/>
      <c r="E51" s="555">
        <v>4</v>
      </c>
      <c r="F51" s="556">
        <v>4000</v>
      </c>
      <c r="G51" s="547">
        <f t="shared" si="2"/>
        <v>16000</v>
      </c>
      <c r="H51" s="521"/>
    </row>
    <row r="52" spans="1:9" ht="39.6">
      <c r="A52" s="522"/>
      <c r="B52" s="920" t="s">
        <v>995</v>
      </c>
      <c r="C52" s="920" t="s">
        <v>990</v>
      </c>
      <c r="D52" s="920"/>
      <c r="E52" s="555">
        <v>4</v>
      </c>
      <c r="F52" s="556">
        <v>300</v>
      </c>
      <c r="G52" s="547">
        <f t="shared" si="2"/>
        <v>1200</v>
      </c>
      <c r="H52" s="521"/>
    </row>
    <row r="53" spans="1:9" ht="39.6">
      <c r="A53" s="522"/>
      <c r="B53" s="920" t="s">
        <v>996</v>
      </c>
      <c r="C53" s="920" t="s">
        <v>990</v>
      </c>
      <c r="D53" s="920"/>
      <c r="E53" s="555">
        <v>4</v>
      </c>
      <c r="F53" s="556">
        <v>200</v>
      </c>
      <c r="G53" s="547">
        <f t="shared" si="2"/>
        <v>800</v>
      </c>
      <c r="H53" s="521"/>
    </row>
    <row r="54" spans="1:9" ht="39.6">
      <c r="A54" s="522"/>
      <c r="B54" s="920" t="s">
        <v>997</v>
      </c>
      <c r="C54" s="920" t="s">
        <v>990</v>
      </c>
      <c r="D54" s="920"/>
      <c r="E54" s="555">
        <v>4</v>
      </c>
      <c r="F54" s="556">
        <v>700</v>
      </c>
      <c r="G54" s="547">
        <f t="shared" si="2"/>
        <v>2800</v>
      </c>
      <c r="H54" s="521"/>
    </row>
    <row r="55" spans="1:9" ht="39.6">
      <c r="A55" s="522"/>
      <c r="B55" s="920" t="s">
        <v>998</v>
      </c>
      <c r="C55" s="920" t="s">
        <v>990</v>
      </c>
      <c r="D55" s="920"/>
      <c r="E55" s="555">
        <v>4</v>
      </c>
      <c r="F55" s="556">
        <v>400</v>
      </c>
      <c r="G55" s="547">
        <f t="shared" si="2"/>
        <v>1600</v>
      </c>
      <c r="H55" s="521"/>
    </row>
    <row r="56" spans="1:9" ht="39.6">
      <c r="A56" s="522"/>
      <c r="B56" s="920" t="s">
        <v>999</v>
      </c>
      <c r="C56" s="920" t="s">
        <v>990</v>
      </c>
      <c r="D56" s="920"/>
      <c r="E56" s="555">
        <v>4</v>
      </c>
      <c r="F56" s="556">
        <v>500</v>
      </c>
      <c r="G56" s="547">
        <f t="shared" si="2"/>
        <v>2000</v>
      </c>
      <c r="H56" s="521"/>
    </row>
    <row r="57" spans="1:9" ht="39.6">
      <c r="A57" s="522"/>
      <c r="B57" s="920" t="s">
        <v>1000</v>
      </c>
      <c r="C57" s="920" t="s">
        <v>990</v>
      </c>
      <c r="D57" s="920"/>
      <c r="E57" s="555">
        <v>4</v>
      </c>
      <c r="F57" s="556">
        <v>200</v>
      </c>
      <c r="G57" s="547">
        <f t="shared" si="2"/>
        <v>800</v>
      </c>
      <c r="H57" s="521"/>
    </row>
    <row r="58" spans="1:9" ht="39.6">
      <c r="A58" s="522"/>
      <c r="B58" s="920" t="s">
        <v>1001</v>
      </c>
      <c r="C58" s="920" t="s">
        <v>990</v>
      </c>
      <c r="D58" s="920"/>
      <c r="E58" s="555">
        <v>4</v>
      </c>
      <c r="F58" s="556">
        <v>150</v>
      </c>
      <c r="G58" s="547">
        <f t="shared" si="2"/>
        <v>600</v>
      </c>
      <c r="H58" s="521"/>
    </row>
    <row r="59" spans="1:9" ht="39.6">
      <c r="A59" s="522"/>
      <c r="B59" s="920" t="s">
        <v>1002</v>
      </c>
      <c r="C59" s="920" t="s">
        <v>990</v>
      </c>
      <c r="D59" s="920"/>
      <c r="E59" s="549">
        <v>4</v>
      </c>
      <c r="F59" s="557">
        <v>1000</v>
      </c>
      <c r="G59" s="547">
        <f t="shared" si="2"/>
        <v>4000</v>
      </c>
      <c r="H59" s="521"/>
    </row>
    <row r="60" spans="1:9">
      <c r="A60" s="518" t="s">
        <v>1003</v>
      </c>
      <c r="B60" s="535" t="s">
        <v>818</v>
      </c>
      <c r="C60" s="531"/>
      <c r="D60" s="531"/>
      <c r="E60" s="532"/>
      <c r="F60" s="533"/>
      <c r="G60" s="533"/>
      <c r="H60" s="534"/>
    </row>
    <row r="61" spans="1:9" ht="39.6">
      <c r="A61" s="522"/>
      <c r="B61" s="920" t="s">
        <v>1004</v>
      </c>
      <c r="C61" s="558" t="s">
        <v>1005</v>
      </c>
      <c r="D61" s="558" t="s">
        <v>954</v>
      </c>
      <c r="E61" s="520">
        <v>1</v>
      </c>
      <c r="F61" s="523">
        <v>10000</v>
      </c>
      <c r="G61" s="523"/>
      <c r="H61" s="521" t="s">
        <v>1006</v>
      </c>
      <c r="I61" s="559"/>
    </row>
    <row r="62" spans="1:9" ht="26.4">
      <c r="A62" s="522"/>
      <c r="B62" s="920" t="s">
        <v>1007</v>
      </c>
      <c r="C62" s="558"/>
      <c r="D62" s="558"/>
      <c r="E62" s="520"/>
      <c r="F62" s="523"/>
      <c r="G62" s="523"/>
      <c r="H62" s="521" t="s">
        <v>1008</v>
      </c>
      <c r="I62" s="560"/>
    </row>
    <row r="63" spans="1:9">
      <c r="A63" s="522"/>
      <c r="B63" s="920" t="s">
        <v>1009</v>
      </c>
      <c r="C63" s="558"/>
      <c r="D63" s="558"/>
      <c r="E63" s="520"/>
      <c r="F63" s="523"/>
      <c r="G63" s="523"/>
      <c r="H63" s="521"/>
      <c r="I63" s="560"/>
    </row>
    <row r="64" spans="1:9">
      <c r="A64" s="518" t="s">
        <v>1010</v>
      </c>
      <c r="B64" s="519" t="s">
        <v>725</v>
      </c>
      <c r="C64" s="920" t="s">
        <v>1004</v>
      </c>
      <c r="D64" s="558" t="s">
        <v>1005</v>
      </c>
      <c r="E64" s="558">
        <v>1</v>
      </c>
      <c r="F64" s="523" t="s">
        <v>1011</v>
      </c>
      <c r="G64" s="523">
        <v>10000</v>
      </c>
      <c r="H64" s="521">
        <v>1</v>
      </c>
      <c r="I64" s="559"/>
    </row>
    <row r="65" spans="1:9" ht="26.4">
      <c r="A65" s="522"/>
      <c r="B65" s="920"/>
      <c r="C65" s="920" t="s">
        <v>1007</v>
      </c>
      <c r="D65" s="558"/>
      <c r="E65" s="558"/>
      <c r="F65" s="523"/>
      <c r="G65" s="523"/>
      <c r="H65" s="521"/>
      <c r="I65" s="559"/>
    </row>
    <row r="66" spans="1:9" ht="39.6">
      <c r="A66" s="518" t="s">
        <v>1012</v>
      </c>
      <c r="B66" s="519" t="s">
        <v>1013</v>
      </c>
      <c r="C66" s="920" t="s">
        <v>1014</v>
      </c>
      <c r="D66" s="920" t="s">
        <v>1015</v>
      </c>
      <c r="E66" s="920" t="s">
        <v>1016</v>
      </c>
      <c r="F66" s="523">
        <v>1</v>
      </c>
      <c r="G66" s="523">
        <v>10879</v>
      </c>
      <c r="H66" s="521"/>
      <c r="I66" s="559"/>
    </row>
    <row r="67" spans="1:9" ht="39.6">
      <c r="A67" s="522"/>
      <c r="B67" s="920"/>
      <c r="C67" s="920" t="s">
        <v>1017</v>
      </c>
      <c r="D67" s="920" t="s">
        <v>1015</v>
      </c>
      <c r="E67" s="920" t="s">
        <v>1016</v>
      </c>
      <c r="F67" s="523">
        <v>1</v>
      </c>
      <c r="G67" s="523">
        <v>5650</v>
      </c>
      <c r="H67" s="521"/>
      <c r="I67" s="559"/>
    </row>
    <row r="68" spans="1:9" ht="39.6">
      <c r="A68" s="522"/>
      <c r="B68" s="920"/>
      <c r="C68" s="920" t="s">
        <v>1018</v>
      </c>
      <c r="D68" s="920" t="s">
        <v>1015</v>
      </c>
      <c r="E68" s="920" t="s">
        <v>1016</v>
      </c>
      <c r="F68" s="523">
        <v>1</v>
      </c>
      <c r="G68" s="523">
        <v>1849</v>
      </c>
      <c r="H68" s="521"/>
      <c r="I68" s="559"/>
    </row>
    <row r="69" spans="1:9">
      <c r="A69" s="518" t="s">
        <v>1003</v>
      </c>
      <c r="B69" s="519" t="s">
        <v>709</v>
      </c>
      <c r="C69" s="920"/>
      <c r="D69" s="558"/>
      <c r="E69" s="558"/>
      <c r="F69" s="523"/>
      <c r="G69" s="523"/>
      <c r="H69" s="521"/>
      <c r="I69" s="559"/>
    </row>
    <row r="70" spans="1:9" ht="79.2">
      <c r="A70" s="522"/>
      <c r="B70" s="920" t="s">
        <v>1019</v>
      </c>
      <c r="C70" s="920" t="s">
        <v>1020</v>
      </c>
      <c r="D70" s="920" t="s">
        <v>1021</v>
      </c>
      <c r="E70" s="520" t="s">
        <v>1011</v>
      </c>
      <c r="F70" s="523">
        <v>350000</v>
      </c>
      <c r="G70" s="523">
        <v>350000</v>
      </c>
      <c r="H70" s="521"/>
      <c r="I70" s="559"/>
    </row>
    <row r="71" spans="1:9" s="1108" customFormat="1" ht="28.5" customHeight="1">
      <c r="A71" s="518">
        <v>2</v>
      </c>
      <c r="B71" s="519" t="s">
        <v>411</v>
      </c>
      <c r="C71" s="519"/>
      <c r="D71" s="519"/>
      <c r="E71" s="1105"/>
      <c r="F71" s="569"/>
      <c r="G71" s="1106">
        <f>SUM(G73:G87)</f>
        <v>20365</v>
      </c>
      <c r="H71" s="1107"/>
    </row>
    <row r="72" spans="1:9">
      <c r="A72" s="518" t="s">
        <v>735</v>
      </c>
      <c r="B72" s="519" t="s">
        <v>931</v>
      </c>
      <c r="C72" s="920"/>
      <c r="D72" s="920"/>
      <c r="E72" s="520"/>
      <c r="F72" s="523"/>
      <c r="G72" s="523"/>
      <c r="H72" s="521"/>
    </row>
    <row r="73" spans="1:9" ht="26.4">
      <c r="A73" s="522"/>
      <c r="B73" s="920" t="s">
        <v>1022</v>
      </c>
      <c r="C73" s="920" t="s">
        <v>1023</v>
      </c>
      <c r="D73" s="920" t="s">
        <v>1024</v>
      </c>
      <c r="E73" s="524"/>
      <c r="F73" s="525"/>
      <c r="G73" s="525">
        <v>8000</v>
      </c>
      <c r="H73" s="527" t="s">
        <v>1025</v>
      </c>
    </row>
    <row r="74" spans="1:9">
      <c r="A74" s="518" t="s">
        <v>736</v>
      </c>
      <c r="B74" s="519" t="s">
        <v>938</v>
      </c>
      <c r="C74" s="920"/>
      <c r="D74" s="920"/>
      <c r="E74" s="520"/>
      <c r="F74" s="523"/>
      <c r="G74" s="523"/>
      <c r="H74" s="521"/>
    </row>
    <row r="75" spans="1:9" ht="39.6">
      <c r="A75" s="522"/>
      <c r="B75" s="920" t="s">
        <v>1026</v>
      </c>
      <c r="C75" s="561" t="s">
        <v>1027</v>
      </c>
      <c r="D75" s="561"/>
      <c r="E75" s="561">
        <v>5</v>
      </c>
      <c r="F75" s="562">
        <v>145</v>
      </c>
      <c r="G75" s="526">
        <f>E75*F75</f>
        <v>725</v>
      </c>
      <c r="H75" s="527"/>
    </row>
    <row r="76" spans="1:9" ht="39.6">
      <c r="A76" s="522"/>
      <c r="B76" s="920" t="s">
        <v>1028</v>
      </c>
      <c r="C76" s="561" t="s">
        <v>1027</v>
      </c>
      <c r="D76" s="561"/>
      <c r="E76" s="561">
        <v>5</v>
      </c>
      <c r="F76" s="562">
        <v>145</v>
      </c>
      <c r="G76" s="526">
        <v>725</v>
      </c>
      <c r="H76" s="527"/>
    </row>
    <row r="77" spans="1:9" ht="39.6">
      <c r="A77" s="522"/>
      <c r="B77" s="920" t="s">
        <v>1029</v>
      </c>
      <c r="C77" s="561" t="s">
        <v>1027</v>
      </c>
      <c r="D77" s="561"/>
      <c r="E77" s="561">
        <v>1</v>
      </c>
      <c r="F77" s="562">
        <v>180000</v>
      </c>
      <c r="G77" s="526">
        <v>900</v>
      </c>
      <c r="H77" s="527"/>
    </row>
    <row r="78" spans="1:9" ht="39.6">
      <c r="A78" s="522"/>
      <c r="B78" s="920" t="s">
        <v>1030</v>
      </c>
      <c r="C78" s="561" t="s">
        <v>1031</v>
      </c>
      <c r="D78" s="1093" t="s">
        <v>1032</v>
      </c>
      <c r="E78" s="561">
        <v>1</v>
      </c>
      <c r="F78" s="562">
        <v>1800</v>
      </c>
      <c r="G78" s="526">
        <f>F78*E78</f>
        <v>1800</v>
      </c>
      <c r="H78" s="527"/>
    </row>
    <row r="79" spans="1:9" ht="39.6">
      <c r="A79" s="522"/>
      <c r="B79" s="920" t="s">
        <v>1033</v>
      </c>
      <c r="C79" s="561" t="s">
        <v>1027</v>
      </c>
      <c r="D79" s="561"/>
      <c r="E79" s="561">
        <v>1</v>
      </c>
      <c r="F79" s="562">
        <v>215</v>
      </c>
      <c r="G79" s="526">
        <f t="shared" ref="G79" si="3">F79*E79</f>
        <v>215</v>
      </c>
      <c r="H79" s="527"/>
    </row>
    <row r="80" spans="1:9">
      <c r="A80" s="563" t="s">
        <v>1034</v>
      </c>
      <c r="B80" s="564" t="s">
        <v>809</v>
      </c>
      <c r="C80" s="565"/>
      <c r="D80" s="565"/>
      <c r="E80" s="565"/>
      <c r="F80" s="566"/>
      <c r="G80" s="566"/>
      <c r="H80" s="567"/>
    </row>
    <row r="81" spans="1:8">
      <c r="A81" s="568"/>
      <c r="B81" s="920" t="s">
        <v>1035</v>
      </c>
      <c r="C81" s="920" t="s">
        <v>1036</v>
      </c>
      <c r="D81" s="920" t="s">
        <v>1037</v>
      </c>
      <c r="E81" s="520">
        <v>100</v>
      </c>
      <c r="F81" s="523">
        <v>35</v>
      </c>
      <c r="G81" s="523">
        <f>E81*F81</f>
        <v>3500</v>
      </c>
      <c r="H81" s="567"/>
    </row>
    <row r="82" spans="1:8">
      <c r="A82" s="518" t="s">
        <v>1038</v>
      </c>
      <c r="B82" s="570" t="s">
        <v>1013</v>
      </c>
      <c r="C82" s="560"/>
      <c r="D82" s="560"/>
      <c r="E82" s="560"/>
      <c r="F82" s="571"/>
      <c r="G82" s="1094"/>
      <c r="H82" s="572"/>
    </row>
    <row r="83" spans="1:8">
      <c r="A83" s="568"/>
      <c r="B83" s="920" t="s">
        <v>1039</v>
      </c>
      <c r="C83" s="920" t="s">
        <v>1040</v>
      </c>
      <c r="D83" s="920" t="s">
        <v>1041</v>
      </c>
      <c r="E83" s="520">
        <v>10</v>
      </c>
      <c r="F83" s="523">
        <v>90</v>
      </c>
      <c r="G83" s="523">
        <f>E83*F83</f>
        <v>900</v>
      </c>
      <c r="H83" s="521"/>
    </row>
    <row r="84" spans="1:8" ht="26.4">
      <c r="A84" s="568"/>
      <c r="B84" s="920" t="s">
        <v>1042</v>
      </c>
      <c r="C84" s="920" t="s">
        <v>1040</v>
      </c>
      <c r="D84" s="920" t="s">
        <v>1041</v>
      </c>
      <c r="E84" s="520">
        <v>10</v>
      </c>
      <c r="F84" s="523">
        <v>90</v>
      </c>
      <c r="G84" s="523">
        <f t="shared" ref="G84:G87" si="4">E84*F84</f>
        <v>900</v>
      </c>
      <c r="H84" s="521"/>
    </row>
    <row r="85" spans="1:8">
      <c r="A85" s="568"/>
      <c r="B85" s="920" t="s">
        <v>1043</v>
      </c>
      <c r="C85" s="920" t="s">
        <v>1040</v>
      </c>
      <c r="D85" s="920" t="s">
        <v>1041</v>
      </c>
      <c r="E85" s="520">
        <v>10</v>
      </c>
      <c r="F85" s="523">
        <v>90</v>
      </c>
      <c r="G85" s="523">
        <f t="shared" si="4"/>
        <v>900</v>
      </c>
      <c r="H85" s="521"/>
    </row>
    <row r="86" spans="1:8">
      <c r="A86" s="568"/>
      <c r="B86" s="920" t="s">
        <v>1044</v>
      </c>
      <c r="C86" s="920" t="s">
        <v>1040</v>
      </c>
      <c r="D86" s="920" t="s">
        <v>1041</v>
      </c>
      <c r="E86" s="520">
        <v>10</v>
      </c>
      <c r="F86" s="523">
        <v>90</v>
      </c>
      <c r="G86" s="523">
        <f t="shared" si="4"/>
        <v>900</v>
      </c>
      <c r="H86" s="521"/>
    </row>
    <row r="87" spans="1:8">
      <c r="A87" s="568"/>
      <c r="B87" s="920" t="s">
        <v>1045</v>
      </c>
      <c r="C87" s="920" t="s">
        <v>1040</v>
      </c>
      <c r="D87" s="920" t="s">
        <v>1041</v>
      </c>
      <c r="E87" s="520">
        <v>10</v>
      </c>
      <c r="F87" s="523">
        <v>90</v>
      </c>
      <c r="G87" s="523">
        <f t="shared" si="4"/>
        <v>900</v>
      </c>
      <c r="H87" s="521"/>
    </row>
    <row r="88" spans="1:8" s="1104" customFormat="1" ht="13.8">
      <c r="A88" s="518">
        <v>3</v>
      </c>
      <c r="B88" s="519" t="s">
        <v>412</v>
      </c>
      <c r="C88" s="920"/>
      <c r="D88" s="920"/>
      <c r="E88" s="520"/>
      <c r="F88" s="523"/>
      <c r="G88" s="569">
        <f>SUM(G90:G121)</f>
        <v>44674</v>
      </c>
      <c r="H88" s="521" t="s">
        <v>413</v>
      </c>
    </row>
    <row r="89" spans="1:8">
      <c r="A89" s="518" t="s">
        <v>737</v>
      </c>
      <c r="B89" s="519" t="s">
        <v>1046</v>
      </c>
      <c r="C89" s="560"/>
      <c r="D89" s="560"/>
      <c r="E89" s="560"/>
      <c r="F89" s="571"/>
      <c r="G89" s="571"/>
      <c r="H89" s="572"/>
    </row>
    <row r="90" spans="1:8" ht="39.6">
      <c r="A90" s="518"/>
      <c r="B90" s="920" t="s">
        <v>1047</v>
      </c>
      <c r="C90" s="920" t="s">
        <v>1048</v>
      </c>
      <c r="D90" s="520"/>
      <c r="E90" s="520"/>
      <c r="F90" s="523"/>
      <c r="G90" s="573"/>
      <c r="H90" s="574"/>
    </row>
    <row r="91" spans="1:8">
      <c r="A91" s="518" t="s">
        <v>738</v>
      </c>
      <c r="B91" s="519" t="s">
        <v>938</v>
      </c>
      <c r="C91" s="920"/>
      <c r="D91" s="920"/>
      <c r="E91" s="520"/>
      <c r="F91" s="523"/>
      <c r="G91" s="575"/>
      <c r="H91" s="576"/>
    </row>
    <row r="92" spans="1:8">
      <c r="A92" s="522"/>
      <c r="B92" s="920" t="s">
        <v>1049</v>
      </c>
      <c r="C92" s="920" t="s">
        <v>1050</v>
      </c>
      <c r="D92" s="1095" t="s">
        <v>1032</v>
      </c>
      <c r="E92" s="524" t="s">
        <v>1051</v>
      </c>
      <c r="F92" s="526">
        <v>65</v>
      </c>
      <c r="G92" s="526">
        <f>F92*4</f>
        <v>260</v>
      </c>
      <c r="H92" s="521"/>
    </row>
    <row r="93" spans="1:8">
      <c r="A93" s="522"/>
      <c r="B93" s="920" t="s">
        <v>1052</v>
      </c>
      <c r="C93" s="920" t="s">
        <v>1053</v>
      </c>
      <c r="D93" s="1095" t="s">
        <v>1032</v>
      </c>
      <c r="E93" s="524">
        <v>1</v>
      </c>
      <c r="F93" s="526">
        <v>33</v>
      </c>
      <c r="G93" s="526">
        <f>F93*E93</f>
        <v>33</v>
      </c>
      <c r="H93" s="521"/>
    </row>
    <row r="94" spans="1:8">
      <c r="A94" s="522"/>
      <c r="B94" s="529" t="s">
        <v>1054</v>
      </c>
      <c r="C94" s="920" t="s">
        <v>1055</v>
      </c>
      <c r="D94" s="1095" t="s">
        <v>1032</v>
      </c>
      <c r="E94" s="577" t="s">
        <v>1056</v>
      </c>
      <c r="F94" s="526">
        <v>5</v>
      </c>
      <c r="G94" s="526"/>
      <c r="H94" s="521"/>
    </row>
    <row r="95" spans="1:8">
      <c r="A95" s="522"/>
      <c r="B95" s="920" t="s">
        <v>1057</v>
      </c>
      <c r="C95" s="920" t="s">
        <v>1058</v>
      </c>
      <c r="D95" s="1095" t="s">
        <v>1032</v>
      </c>
      <c r="E95" s="577">
        <v>1</v>
      </c>
      <c r="F95" s="526">
        <v>17</v>
      </c>
      <c r="G95" s="526">
        <f t="shared" ref="G95:G107" si="5">F95*E95</f>
        <v>17</v>
      </c>
      <c r="H95" s="521"/>
    </row>
    <row r="96" spans="1:8">
      <c r="A96" s="522"/>
      <c r="B96" s="920" t="s">
        <v>1059</v>
      </c>
      <c r="C96" s="920" t="s">
        <v>1060</v>
      </c>
      <c r="D96" s="1095" t="s">
        <v>1032</v>
      </c>
      <c r="E96" s="577">
        <v>1</v>
      </c>
      <c r="F96" s="526">
        <v>72</v>
      </c>
      <c r="G96" s="526">
        <f t="shared" si="5"/>
        <v>72</v>
      </c>
      <c r="H96" s="521"/>
    </row>
    <row r="97" spans="1:9">
      <c r="A97" s="522"/>
      <c r="B97" s="920" t="s">
        <v>1061</v>
      </c>
      <c r="C97" s="920" t="s">
        <v>1062</v>
      </c>
      <c r="D97" s="1095" t="s">
        <v>1032</v>
      </c>
      <c r="E97" s="577">
        <v>2</v>
      </c>
      <c r="F97" s="526">
        <v>6</v>
      </c>
      <c r="G97" s="526">
        <f t="shared" si="5"/>
        <v>12</v>
      </c>
      <c r="H97" s="521"/>
    </row>
    <row r="98" spans="1:9">
      <c r="A98" s="522"/>
      <c r="B98" s="920" t="s">
        <v>1063</v>
      </c>
      <c r="C98" s="920" t="s">
        <v>1064</v>
      </c>
      <c r="D98" s="1095" t="s">
        <v>1032</v>
      </c>
      <c r="E98" s="577">
        <v>4</v>
      </c>
      <c r="F98" s="526">
        <v>3</v>
      </c>
      <c r="G98" s="526">
        <f t="shared" si="5"/>
        <v>12</v>
      </c>
      <c r="H98" s="521"/>
    </row>
    <row r="99" spans="1:9">
      <c r="A99" s="522"/>
      <c r="B99" s="529" t="s">
        <v>1065</v>
      </c>
      <c r="C99" s="920" t="s">
        <v>1064</v>
      </c>
      <c r="D99" s="1095" t="s">
        <v>1032</v>
      </c>
      <c r="E99" s="577">
        <v>2</v>
      </c>
      <c r="F99" s="526">
        <v>20</v>
      </c>
      <c r="G99" s="526">
        <f t="shared" si="5"/>
        <v>40</v>
      </c>
      <c r="H99" s="521"/>
    </row>
    <row r="100" spans="1:9" ht="26.4">
      <c r="A100" s="522"/>
      <c r="B100" s="920" t="s">
        <v>1066</v>
      </c>
      <c r="C100" s="920" t="s">
        <v>1067</v>
      </c>
      <c r="D100" s="1095" t="s">
        <v>1032</v>
      </c>
      <c r="E100" s="577">
        <v>2</v>
      </c>
      <c r="F100" s="526">
        <v>52</v>
      </c>
      <c r="G100" s="526">
        <f t="shared" si="5"/>
        <v>104</v>
      </c>
      <c r="H100" s="521"/>
    </row>
    <row r="101" spans="1:9">
      <c r="A101" s="522"/>
      <c r="B101" s="920" t="s">
        <v>1068</v>
      </c>
      <c r="C101" s="920" t="s">
        <v>1069</v>
      </c>
      <c r="D101" s="1095" t="s">
        <v>1032</v>
      </c>
      <c r="E101" s="577">
        <v>1</v>
      </c>
      <c r="F101" s="526">
        <v>139</v>
      </c>
      <c r="G101" s="526">
        <f t="shared" si="5"/>
        <v>139</v>
      </c>
      <c r="H101" s="521"/>
    </row>
    <row r="102" spans="1:9">
      <c r="A102" s="522"/>
      <c r="B102" s="920" t="s">
        <v>1070</v>
      </c>
      <c r="C102" s="920" t="s">
        <v>1071</v>
      </c>
      <c r="D102" s="1095" t="s">
        <v>1032</v>
      </c>
      <c r="E102" s="577">
        <v>3</v>
      </c>
      <c r="F102" s="526">
        <v>14</v>
      </c>
      <c r="G102" s="526">
        <f t="shared" si="5"/>
        <v>42</v>
      </c>
      <c r="H102" s="521"/>
    </row>
    <row r="103" spans="1:9">
      <c r="A103" s="522"/>
      <c r="B103" s="920" t="s">
        <v>1072</v>
      </c>
      <c r="C103" s="920" t="s">
        <v>1073</v>
      </c>
      <c r="D103" s="1095" t="s">
        <v>1032</v>
      </c>
      <c r="E103" s="577">
        <v>5</v>
      </c>
      <c r="F103" s="526">
        <v>15</v>
      </c>
      <c r="G103" s="526">
        <f t="shared" si="5"/>
        <v>75</v>
      </c>
      <c r="H103" s="521"/>
    </row>
    <row r="104" spans="1:9">
      <c r="A104" s="522"/>
      <c r="B104" s="920" t="s">
        <v>1074</v>
      </c>
      <c r="C104" s="920" t="s">
        <v>1075</v>
      </c>
      <c r="D104" s="1095" t="s">
        <v>1032</v>
      </c>
      <c r="E104" s="577">
        <v>6</v>
      </c>
      <c r="F104" s="526">
        <v>30</v>
      </c>
      <c r="G104" s="526">
        <f t="shared" si="5"/>
        <v>180</v>
      </c>
      <c r="H104" s="521"/>
    </row>
    <row r="105" spans="1:9">
      <c r="A105" s="522"/>
      <c r="B105" s="920" t="s">
        <v>1076</v>
      </c>
      <c r="C105" s="920" t="s">
        <v>1077</v>
      </c>
      <c r="D105" s="1095" t="s">
        <v>1032</v>
      </c>
      <c r="E105" s="577">
        <v>1</v>
      </c>
      <c r="F105" s="526">
        <v>24</v>
      </c>
      <c r="G105" s="526">
        <f t="shared" si="5"/>
        <v>24</v>
      </c>
      <c r="H105" s="521"/>
    </row>
    <row r="106" spans="1:9">
      <c r="A106" s="522"/>
      <c r="B106" s="578" t="s">
        <v>1078</v>
      </c>
      <c r="C106" s="920" t="s">
        <v>1079</v>
      </c>
      <c r="D106" s="1095" t="s">
        <v>1032</v>
      </c>
      <c r="E106" s="577">
        <v>1</v>
      </c>
      <c r="F106" s="526">
        <v>15</v>
      </c>
      <c r="G106" s="526">
        <f t="shared" si="5"/>
        <v>15</v>
      </c>
      <c r="H106" s="521"/>
    </row>
    <row r="107" spans="1:9" ht="26.4">
      <c r="A107" s="522"/>
      <c r="B107" s="579" t="s">
        <v>1080</v>
      </c>
      <c r="C107" s="920" t="s">
        <v>1081</v>
      </c>
      <c r="D107" s="1095" t="s">
        <v>1032</v>
      </c>
      <c r="E107" s="577">
        <v>1</v>
      </c>
      <c r="F107" s="526">
        <v>35</v>
      </c>
      <c r="G107" s="526">
        <f t="shared" si="5"/>
        <v>35</v>
      </c>
      <c r="H107" s="521"/>
    </row>
    <row r="108" spans="1:9">
      <c r="A108" s="522"/>
      <c r="B108" s="920" t="s">
        <v>1082</v>
      </c>
      <c r="C108" s="920" t="s">
        <v>1083</v>
      </c>
      <c r="D108" s="1095" t="s">
        <v>1032</v>
      </c>
      <c r="E108" s="577" t="s">
        <v>1056</v>
      </c>
      <c r="F108" s="526">
        <v>5</v>
      </c>
      <c r="G108" s="526">
        <f t="shared" ref="G108:G109" si="6">F108*2</f>
        <v>10</v>
      </c>
      <c r="H108" s="521"/>
    </row>
    <row r="109" spans="1:9">
      <c r="A109" s="522"/>
      <c r="B109" s="920" t="s">
        <v>1084</v>
      </c>
      <c r="C109" s="920" t="s">
        <v>1083</v>
      </c>
      <c r="D109" s="1095" t="s">
        <v>1032</v>
      </c>
      <c r="E109" s="577" t="s">
        <v>1056</v>
      </c>
      <c r="F109" s="526">
        <v>9</v>
      </c>
      <c r="G109" s="526">
        <f t="shared" si="6"/>
        <v>18</v>
      </c>
      <c r="H109" s="521"/>
    </row>
    <row r="110" spans="1:9">
      <c r="A110" s="522"/>
      <c r="B110" s="580" t="s">
        <v>1085</v>
      </c>
      <c r="C110" s="920" t="s">
        <v>1083</v>
      </c>
      <c r="D110" s="1095" t="s">
        <v>1032</v>
      </c>
      <c r="E110" s="577" t="s">
        <v>1086</v>
      </c>
      <c r="F110" s="526">
        <v>25</v>
      </c>
      <c r="G110" s="526">
        <f>F110*1</f>
        <v>25</v>
      </c>
      <c r="H110" s="521"/>
    </row>
    <row r="111" spans="1:9">
      <c r="A111" s="518" t="s">
        <v>1087</v>
      </c>
      <c r="B111" s="519" t="s">
        <v>1088</v>
      </c>
      <c r="C111" s="920"/>
      <c r="D111" s="920"/>
      <c r="E111" s="520"/>
      <c r="F111" s="523"/>
      <c r="G111" s="523"/>
      <c r="H111" s="521"/>
    </row>
    <row r="112" spans="1:9">
      <c r="A112" s="522"/>
      <c r="B112" s="920" t="s">
        <v>1089</v>
      </c>
      <c r="C112" s="920" t="s">
        <v>1090</v>
      </c>
      <c r="D112" s="920" t="s">
        <v>1016</v>
      </c>
      <c r="E112" s="520">
        <v>24</v>
      </c>
      <c r="F112" s="523">
        <v>70</v>
      </c>
      <c r="G112" s="523">
        <f>E112*F112</f>
        <v>1680</v>
      </c>
      <c r="H112" s="521"/>
      <c r="I112" s="581">
        <f>F112/1000</f>
        <v>7.0000000000000007E-2</v>
      </c>
    </row>
    <row r="113" spans="1:9">
      <c r="A113" s="522"/>
      <c r="B113" s="920" t="s">
        <v>1091</v>
      </c>
      <c r="C113" s="920" t="s">
        <v>1092</v>
      </c>
      <c r="D113" s="920" t="s">
        <v>1016</v>
      </c>
      <c r="E113" s="520">
        <v>12</v>
      </c>
      <c r="F113" s="523">
        <v>300</v>
      </c>
      <c r="G113" s="523">
        <f>E113*F113</f>
        <v>3600</v>
      </c>
      <c r="H113" s="521"/>
      <c r="I113" s="581">
        <f>F113/1000</f>
        <v>0.3</v>
      </c>
    </row>
    <row r="114" spans="1:9">
      <c r="A114" s="518" t="s">
        <v>1093</v>
      </c>
      <c r="B114" s="519" t="s">
        <v>1013</v>
      </c>
      <c r="C114" s="920"/>
      <c r="D114" s="920"/>
      <c r="E114" s="520"/>
      <c r="F114" s="523"/>
      <c r="G114" s="523"/>
      <c r="H114" s="521"/>
    </row>
    <row r="115" spans="1:9" ht="52.8">
      <c r="A115" s="522"/>
      <c r="B115" s="582" t="s">
        <v>1094</v>
      </c>
      <c r="C115" s="920" t="s">
        <v>1040</v>
      </c>
      <c r="D115" s="920" t="s">
        <v>1095</v>
      </c>
      <c r="E115" s="520"/>
      <c r="F115" s="523"/>
      <c r="G115" s="523">
        <v>14800</v>
      </c>
      <c r="H115" s="521"/>
    </row>
    <row r="116" spans="1:9">
      <c r="A116" s="518" t="s">
        <v>1096</v>
      </c>
      <c r="B116" s="519" t="s">
        <v>809</v>
      </c>
      <c r="C116" s="920"/>
      <c r="D116" s="920"/>
      <c r="E116" s="520"/>
      <c r="F116" s="523"/>
      <c r="G116" s="523"/>
      <c r="H116" s="521"/>
    </row>
    <row r="117" spans="1:9" ht="158.4">
      <c r="A117" s="522"/>
      <c r="B117" s="920" t="s">
        <v>412</v>
      </c>
      <c r="C117" s="558"/>
      <c r="D117" s="583"/>
      <c r="E117" s="520" t="s">
        <v>1097</v>
      </c>
      <c r="F117" s="526">
        <v>7827</v>
      </c>
      <c r="G117" s="523">
        <f>F117</f>
        <v>7827</v>
      </c>
      <c r="H117" s="521" t="s">
        <v>620</v>
      </c>
    </row>
    <row r="118" spans="1:9">
      <c r="A118" s="518" t="s">
        <v>1098</v>
      </c>
      <c r="B118" s="519" t="s">
        <v>1099</v>
      </c>
      <c r="C118" s="920"/>
      <c r="D118" s="920"/>
      <c r="E118" s="520"/>
      <c r="F118" s="523"/>
      <c r="G118" s="523"/>
      <c r="H118" s="521"/>
    </row>
    <row r="119" spans="1:9" ht="158.4">
      <c r="A119" s="522"/>
      <c r="B119" s="920" t="s">
        <v>412</v>
      </c>
      <c r="C119" s="558"/>
      <c r="D119" s="583"/>
      <c r="E119" s="520" t="s">
        <v>1097</v>
      </c>
      <c r="F119" s="526">
        <v>7827</v>
      </c>
      <c r="G119" s="526">
        <v>7827</v>
      </c>
      <c r="H119" s="521" t="s">
        <v>620</v>
      </c>
    </row>
    <row r="120" spans="1:9">
      <c r="A120" s="518" t="s">
        <v>1100</v>
      </c>
      <c r="B120" s="519" t="s">
        <v>725</v>
      </c>
      <c r="C120" s="920"/>
      <c r="D120" s="920"/>
      <c r="E120" s="520"/>
      <c r="F120" s="523"/>
      <c r="G120" s="523"/>
      <c r="H120" s="521"/>
    </row>
    <row r="121" spans="1:9" ht="39.6">
      <c r="A121" s="522"/>
      <c r="B121" s="920" t="s">
        <v>412</v>
      </c>
      <c r="C121" s="558"/>
      <c r="D121" s="583"/>
      <c r="E121" s="520" t="s">
        <v>1097</v>
      </c>
      <c r="F121" s="526">
        <v>7827</v>
      </c>
      <c r="G121" s="526">
        <v>7827</v>
      </c>
      <c r="H121" s="521"/>
    </row>
    <row r="122" spans="1:9" s="88" customFormat="1" ht="24.75" customHeight="1">
      <c r="A122" s="518">
        <v>4</v>
      </c>
      <c r="B122" s="519" t="s">
        <v>414</v>
      </c>
      <c r="C122" s="519"/>
      <c r="D122" s="519"/>
      <c r="E122" s="1109"/>
      <c r="F122" s="1110"/>
      <c r="G122" s="1111">
        <f>SUM(G124:G126)</f>
        <v>8000</v>
      </c>
      <c r="H122" s="1112"/>
    </row>
    <row r="123" spans="1:9" s="88" customFormat="1" ht="13.2">
      <c r="A123" s="518" t="s">
        <v>739</v>
      </c>
      <c r="B123" s="519" t="s">
        <v>938</v>
      </c>
      <c r="C123" s="920"/>
      <c r="D123" s="920"/>
      <c r="E123" s="584"/>
      <c r="F123" s="539"/>
      <c r="G123" s="539"/>
      <c r="H123" s="585"/>
    </row>
    <row r="124" spans="1:9" s="88" customFormat="1" ht="26.4">
      <c r="A124" s="522"/>
      <c r="B124" s="577" t="s">
        <v>1101</v>
      </c>
      <c r="C124" s="577" t="s">
        <v>1102</v>
      </c>
      <c r="D124" s="1095" t="s">
        <v>1032</v>
      </c>
      <c r="E124" s="577">
        <v>1</v>
      </c>
      <c r="F124" s="526"/>
      <c r="G124" s="526"/>
      <c r="H124" s="585"/>
    </row>
    <row r="125" spans="1:9" s="88" customFormat="1" ht="13.2">
      <c r="A125" s="522"/>
      <c r="B125" s="577" t="s">
        <v>1103</v>
      </c>
      <c r="C125" s="577" t="s">
        <v>1104</v>
      </c>
      <c r="D125" s="1095" t="s">
        <v>1032</v>
      </c>
      <c r="E125" s="577">
        <v>1</v>
      </c>
      <c r="F125" s="526">
        <v>3000</v>
      </c>
      <c r="G125" s="526">
        <f t="shared" ref="G125:G126" si="7">F125*1</f>
        <v>3000</v>
      </c>
      <c r="H125" s="585"/>
    </row>
    <row r="126" spans="1:9" s="88" customFormat="1" ht="13.2">
      <c r="A126" s="522"/>
      <c r="B126" s="577" t="s">
        <v>1105</v>
      </c>
      <c r="C126" s="577" t="s">
        <v>1106</v>
      </c>
      <c r="D126" s="1095" t="s">
        <v>1032</v>
      </c>
      <c r="E126" s="577">
        <v>1</v>
      </c>
      <c r="F126" s="526">
        <v>5000</v>
      </c>
      <c r="G126" s="526">
        <f t="shared" si="7"/>
        <v>5000</v>
      </c>
      <c r="H126" s="585"/>
    </row>
    <row r="127" spans="1:9" s="1113" customFormat="1" ht="26.25" customHeight="1">
      <c r="A127" s="518">
        <v>5</v>
      </c>
      <c r="B127" s="519" t="s">
        <v>415</v>
      </c>
      <c r="C127" s="519"/>
      <c r="D127" s="519"/>
      <c r="E127" s="1109"/>
      <c r="F127" s="1110"/>
      <c r="G127" s="1110"/>
      <c r="H127" s="1112"/>
    </row>
    <row r="128" spans="1:9" s="586" customFormat="1" ht="13.2">
      <c r="A128" s="518" t="s">
        <v>1107</v>
      </c>
      <c r="B128" s="519" t="s">
        <v>709</v>
      </c>
      <c r="C128" s="920"/>
      <c r="D128" s="920"/>
      <c r="E128" s="584"/>
      <c r="F128" s="539"/>
      <c r="G128" s="539"/>
      <c r="H128" s="585"/>
    </row>
    <row r="129" spans="1:8" s="88" customFormat="1" ht="66">
      <c r="A129" s="522"/>
      <c r="B129" s="920" t="s">
        <v>1108</v>
      </c>
      <c r="C129" s="920" t="s">
        <v>1109</v>
      </c>
      <c r="D129" s="920" t="s">
        <v>1021</v>
      </c>
      <c r="E129" s="584" t="s">
        <v>1011</v>
      </c>
      <c r="F129" s="587"/>
      <c r="G129" s="539"/>
      <c r="H129" s="585"/>
    </row>
    <row r="130" spans="1:8" s="88" customFormat="1" thickBot="1">
      <c r="A130" s="2524" t="s">
        <v>401</v>
      </c>
      <c r="B130" s="2525"/>
      <c r="C130" s="921"/>
      <c r="D130" s="921"/>
      <c r="E130" s="589"/>
      <c r="F130" s="590">
        <f>SUM(F8:F129)</f>
        <v>774331</v>
      </c>
      <c r="G130" s="590">
        <f>G7+G71+G88+G122</f>
        <v>717370</v>
      </c>
      <c r="H130" s="591"/>
    </row>
    <row r="131" spans="1:8" ht="15" thickTop="1">
      <c r="A131" s="81"/>
      <c r="B131" s="82"/>
      <c r="C131" s="82"/>
      <c r="D131" s="82"/>
      <c r="E131" s="82"/>
      <c r="F131" s="82"/>
      <c r="G131" s="82"/>
      <c r="H131" s="83"/>
    </row>
    <row r="132" spans="1:8" ht="15.6">
      <c r="A132" s="81"/>
      <c r="B132" s="82"/>
      <c r="C132" s="82"/>
      <c r="D132" s="82"/>
      <c r="E132" s="2316" t="s">
        <v>1458</v>
      </c>
      <c r="F132" s="2316"/>
      <c r="G132" s="2316"/>
      <c r="H132" s="2316"/>
    </row>
    <row r="133" spans="1:8" ht="15.6">
      <c r="A133" s="81"/>
      <c r="B133" s="82"/>
      <c r="C133" s="82"/>
      <c r="D133" s="82"/>
      <c r="E133" s="2318" t="s">
        <v>1457</v>
      </c>
      <c r="F133" s="2318"/>
      <c r="G133" s="2318"/>
      <c r="H133" s="2318"/>
    </row>
    <row r="134" spans="1:8" ht="15.6">
      <c r="A134" s="81"/>
      <c r="B134" s="82"/>
      <c r="C134" s="82"/>
      <c r="D134" s="82"/>
      <c r="E134" s="1085"/>
      <c r="F134" s="1086"/>
      <c r="G134" s="430"/>
      <c r="H134" s="96"/>
    </row>
    <row r="135" spans="1:8" ht="15.6">
      <c r="A135" s="81"/>
      <c r="B135" s="82"/>
      <c r="C135" s="82"/>
      <c r="D135" s="82"/>
      <c r="E135" s="901"/>
      <c r="F135" s="901"/>
      <c r="G135" s="430"/>
      <c r="H135" s="96"/>
    </row>
    <row r="136" spans="1:8" ht="15.6">
      <c r="A136" s="81"/>
      <c r="B136" s="82"/>
      <c r="C136" s="82"/>
      <c r="D136" s="82"/>
      <c r="E136" s="1098"/>
      <c r="F136" s="1086"/>
      <c r="G136" s="430"/>
      <c r="H136" s="96"/>
    </row>
    <row r="137" spans="1:8" ht="15.6">
      <c r="A137" s="81"/>
      <c r="B137" s="82"/>
      <c r="C137" s="82"/>
      <c r="D137" s="82"/>
      <c r="E137" s="1098"/>
      <c r="F137" s="1086"/>
      <c r="G137" s="430"/>
      <c r="H137" s="96"/>
    </row>
    <row r="138" spans="1:8" ht="15.6">
      <c r="A138" s="81"/>
      <c r="B138" s="82"/>
      <c r="C138" s="82"/>
      <c r="D138" s="82"/>
      <c r="E138" s="1098"/>
      <c r="F138" s="1086"/>
      <c r="G138" s="430"/>
      <c r="H138" s="96"/>
    </row>
    <row r="139" spans="1:8" ht="15" customHeight="1">
      <c r="A139" s="81"/>
      <c r="B139" s="82"/>
      <c r="C139" s="82"/>
      <c r="D139" s="82"/>
      <c r="E139" s="2447" t="s">
        <v>1403</v>
      </c>
      <c r="F139" s="2447"/>
      <c r="G139" s="2447"/>
      <c r="H139" s="2447"/>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09375" defaultRowHeight="13.2"/>
  <cols>
    <col min="1" max="1" width="4.6640625" style="204" customWidth="1"/>
    <col min="2" max="2" width="22" style="204" bestFit="1" customWidth="1"/>
    <col min="3" max="3" width="9.44140625" style="204" customWidth="1"/>
    <col min="4" max="4" width="7.33203125" style="204" customWidth="1"/>
    <col min="5" max="5" width="8.6640625" style="204" customWidth="1"/>
    <col min="6" max="6" width="6.44140625" style="204" customWidth="1"/>
    <col min="7" max="7" width="78.33203125" style="204" bestFit="1" customWidth="1"/>
    <col min="8" max="8" width="17.109375" style="204" customWidth="1"/>
    <col min="9" max="9" width="10.6640625" style="588" customWidth="1"/>
    <col min="10" max="10" width="11.6640625" style="204" customWidth="1"/>
    <col min="11" max="11" width="13.6640625" style="204" customWidth="1"/>
    <col min="12" max="12" width="24.6640625" style="204" bestFit="1" customWidth="1"/>
    <col min="13" max="13" width="16.6640625" style="204" bestFit="1" customWidth="1"/>
    <col min="14" max="14" width="9.77734375" style="204" customWidth="1"/>
    <col min="15" max="16384" width="9.109375" style="204"/>
  </cols>
  <sheetData>
    <row r="1" spans="1:14" ht="18">
      <c r="B1" s="2572" t="s">
        <v>64</v>
      </c>
      <c r="C1" s="2572"/>
      <c r="D1" s="2572"/>
      <c r="E1" s="2572"/>
      <c r="F1" s="2572"/>
      <c r="G1" s="2573" t="s">
        <v>1445</v>
      </c>
      <c r="H1" s="2572"/>
      <c r="I1" s="2572"/>
      <c r="J1" s="2572"/>
      <c r="K1" s="2572"/>
      <c r="L1" s="2572"/>
      <c r="M1" s="2572"/>
      <c r="N1" s="927"/>
    </row>
    <row r="2" spans="1:14" ht="18">
      <c r="B2" s="2573" t="s">
        <v>699</v>
      </c>
      <c r="C2" s="2572"/>
      <c r="D2" s="2572"/>
      <c r="E2" s="2572"/>
      <c r="F2" s="2572"/>
      <c r="G2" s="2573" t="s">
        <v>1446</v>
      </c>
      <c r="H2" s="2572"/>
      <c r="I2" s="2572"/>
      <c r="J2" s="2572"/>
      <c r="K2" s="2572"/>
      <c r="L2" s="2572"/>
      <c r="M2" s="2572"/>
    </row>
    <row r="3" spans="1:14">
      <c r="I3" s="204"/>
    </row>
    <row r="4" spans="1:14" ht="15" customHeight="1">
      <c r="B4" s="2573"/>
      <c r="C4" s="2572"/>
      <c r="D4" s="2572"/>
      <c r="E4" s="2572"/>
      <c r="F4" s="2572"/>
      <c r="I4" s="204"/>
    </row>
    <row r="5" spans="1:14">
      <c r="I5" s="204"/>
    </row>
    <row r="6" spans="1:14" ht="15.6">
      <c r="A6" s="2574" t="s">
        <v>1447</v>
      </c>
      <c r="B6" s="2574"/>
      <c r="C6" s="2574"/>
      <c r="D6" s="2574"/>
      <c r="E6" s="2574"/>
      <c r="F6" s="2574"/>
      <c r="G6" s="2574"/>
      <c r="H6" s="2574"/>
      <c r="I6" s="2574"/>
      <c r="J6" s="2574"/>
      <c r="K6" s="2574"/>
      <c r="L6" s="2574"/>
      <c r="M6" s="2574"/>
      <c r="N6" s="2574"/>
    </row>
    <row r="7" spans="1:14" ht="24.75" customHeight="1">
      <c r="I7" s="204"/>
    </row>
    <row r="8" spans="1:14" ht="24.75" customHeight="1">
      <c r="A8" s="928">
        <v>1</v>
      </c>
      <c r="B8" s="2575" t="s">
        <v>1448</v>
      </c>
      <c r="C8" s="2576"/>
      <c r="D8" s="2576"/>
      <c r="E8" s="2576"/>
      <c r="F8" s="2576"/>
      <c r="G8" s="2576"/>
      <c r="H8" s="2576"/>
      <c r="I8" s="2576"/>
      <c r="J8" s="2576"/>
      <c r="K8" s="2576"/>
      <c r="L8" s="2576"/>
      <c r="M8" s="2576"/>
      <c r="N8" s="2577"/>
    </row>
    <row r="9" spans="1:14" ht="31.2">
      <c r="A9" s="929" t="s">
        <v>3</v>
      </c>
      <c r="B9" s="2578" t="s">
        <v>1449</v>
      </c>
      <c r="C9" s="2579"/>
      <c r="D9" s="930" t="s">
        <v>157</v>
      </c>
      <c r="E9" s="2580" t="s">
        <v>416</v>
      </c>
      <c r="F9" s="2580"/>
      <c r="G9" s="2530" t="s">
        <v>1450</v>
      </c>
      <c r="H9" s="2530"/>
      <c r="I9" s="2530"/>
      <c r="J9" s="2530" t="s">
        <v>1451</v>
      </c>
      <c r="K9" s="2530"/>
      <c r="L9" s="2530"/>
      <c r="M9" s="2580" t="s">
        <v>7</v>
      </c>
      <c r="N9" s="2580"/>
    </row>
    <row r="10" spans="1:14" ht="23.55" customHeight="1">
      <c r="A10" s="931">
        <v>1</v>
      </c>
      <c r="B10" s="2553" t="s">
        <v>1452</v>
      </c>
      <c r="C10" s="2553"/>
      <c r="D10" s="932"/>
      <c r="E10" s="2554"/>
      <c r="F10" s="2554"/>
      <c r="G10" s="2554"/>
      <c r="H10" s="2554"/>
      <c r="I10" s="2554"/>
      <c r="J10" s="2565"/>
      <c r="K10" s="2566"/>
      <c r="L10" s="2567"/>
      <c r="M10" s="2554"/>
      <c r="N10" s="2554"/>
    </row>
    <row r="11" spans="1:14" ht="15.6">
      <c r="A11" s="942">
        <v>2</v>
      </c>
      <c r="B11" s="933" t="s">
        <v>1452</v>
      </c>
      <c r="C11" s="205"/>
      <c r="D11" s="934"/>
      <c r="E11" s="2534"/>
      <c r="F11" s="2536"/>
      <c r="G11" s="2568"/>
      <c r="H11" s="2569"/>
      <c r="I11" s="2570"/>
      <c r="J11" s="2534"/>
      <c r="K11" s="2535"/>
      <c r="L11" s="2536"/>
      <c r="M11" s="2568"/>
      <c r="N11" s="2570"/>
    </row>
    <row r="12" spans="1:14" s="207" customFormat="1" ht="31.5" customHeight="1">
      <c r="A12" s="942">
        <v>3</v>
      </c>
      <c r="B12" s="941" t="s">
        <v>1453</v>
      </c>
      <c r="C12" s="941"/>
      <c r="D12" s="934"/>
      <c r="E12" s="935"/>
      <c r="F12" s="936"/>
      <c r="G12" s="937"/>
      <c r="H12" s="938"/>
      <c r="I12" s="939"/>
      <c r="J12" s="935"/>
      <c r="K12" s="940"/>
      <c r="L12" s="936"/>
      <c r="M12" s="937"/>
      <c r="N12" s="939"/>
    </row>
    <row r="13" spans="1:14" s="205" customFormat="1" ht="15.6">
      <c r="A13" s="942">
        <v>3</v>
      </c>
      <c r="B13" s="2571" t="s">
        <v>1454</v>
      </c>
      <c r="C13" s="2571"/>
      <c r="D13" s="934"/>
      <c r="E13" s="935"/>
      <c r="F13" s="936"/>
      <c r="G13" s="937"/>
      <c r="H13" s="938"/>
      <c r="I13" s="939"/>
      <c r="J13" s="935"/>
      <c r="K13" s="940"/>
      <c r="L13" s="936"/>
      <c r="M13" s="937"/>
      <c r="N13" s="939"/>
    </row>
    <row r="14" spans="1:14" s="205" customFormat="1" ht="15.6">
      <c r="A14" s="942"/>
      <c r="B14" s="2548"/>
      <c r="C14" s="2548"/>
      <c r="D14" s="934"/>
      <c r="E14" s="2537"/>
      <c r="F14" s="2537"/>
      <c r="G14" s="2537"/>
      <c r="H14" s="2537"/>
      <c r="I14" s="2537"/>
      <c r="J14" s="2534"/>
      <c r="K14" s="2535"/>
      <c r="L14" s="2536"/>
      <c r="M14" s="2537"/>
      <c r="N14" s="2537"/>
    </row>
    <row r="15" spans="1:14" s="205" customFormat="1" ht="22.5" customHeight="1">
      <c r="A15" s="943"/>
      <c r="B15" s="2549" t="s">
        <v>401</v>
      </c>
      <c r="C15" s="2549"/>
      <c r="D15" s="1008"/>
      <c r="E15" s="2549"/>
      <c r="F15" s="2549"/>
      <c r="G15" s="2549"/>
      <c r="H15" s="2549"/>
      <c r="I15" s="2549"/>
      <c r="J15" s="2562"/>
      <c r="K15" s="2563"/>
      <c r="L15" s="2564"/>
      <c r="M15" s="2549"/>
      <c r="N15" s="2549"/>
    </row>
    <row r="16" spans="1:14" s="205" customFormat="1" ht="22.5" customHeight="1">
      <c r="A16" s="944">
        <v>2</v>
      </c>
      <c r="B16" s="2545" t="s">
        <v>1455</v>
      </c>
      <c r="C16" s="2546"/>
      <c r="D16" s="2546"/>
      <c r="E16" s="2546"/>
      <c r="F16" s="2546"/>
      <c r="G16" s="2546"/>
      <c r="H16" s="2546"/>
      <c r="I16" s="2546"/>
      <c r="J16" s="2546"/>
      <c r="K16" s="2546"/>
      <c r="L16" s="2546"/>
      <c r="M16" s="2546"/>
      <c r="N16" s="2547"/>
    </row>
    <row r="17" spans="1:14" s="205" customFormat="1" ht="22.5" customHeight="1">
      <c r="A17" s="2543" t="s">
        <v>3</v>
      </c>
      <c r="B17" s="2555" t="s">
        <v>295</v>
      </c>
      <c r="C17" s="2556"/>
      <c r="D17" s="2530" t="s">
        <v>417</v>
      </c>
      <c r="E17" s="2530"/>
      <c r="F17" s="2543" t="s">
        <v>418</v>
      </c>
      <c r="G17" s="2543" t="s">
        <v>419</v>
      </c>
      <c r="H17" s="2543" t="s">
        <v>420</v>
      </c>
      <c r="I17" s="2543" t="s">
        <v>296</v>
      </c>
      <c r="J17" s="2543" t="s">
        <v>421</v>
      </c>
      <c r="K17" s="2543" t="s">
        <v>416</v>
      </c>
      <c r="L17" s="2543" t="s">
        <v>1456</v>
      </c>
      <c r="M17" s="2555" t="s">
        <v>7</v>
      </c>
      <c r="N17" s="2556"/>
    </row>
    <row r="18" spans="1:14" s="205" customFormat="1" ht="27" customHeight="1">
      <c r="A18" s="2544"/>
      <c r="B18" s="2557"/>
      <c r="C18" s="2558"/>
      <c r="D18" s="930" t="s">
        <v>422</v>
      </c>
      <c r="E18" s="930" t="s">
        <v>423</v>
      </c>
      <c r="F18" s="2544"/>
      <c r="G18" s="2544"/>
      <c r="H18" s="2544"/>
      <c r="I18" s="2544"/>
      <c r="J18" s="2544"/>
      <c r="K18" s="2544"/>
      <c r="L18" s="2544"/>
      <c r="M18" s="2557"/>
      <c r="N18" s="2559"/>
    </row>
    <row r="19" spans="1:14" s="205" customFormat="1" ht="15.6">
      <c r="A19" s="945"/>
      <c r="B19" s="946"/>
      <c r="C19" s="951"/>
      <c r="D19" s="947"/>
      <c r="E19" s="948"/>
      <c r="F19" s="949"/>
      <c r="G19" s="949"/>
      <c r="H19" s="949"/>
      <c r="I19" s="949"/>
      <c r="J19" s="949"/>
      <c r="K19" s="949"/>
      <c r="L19" s="950"/>
      <c r="M19" s="2560"/>
      <c r="N19" s="2561"/>
    </row>
    <row r="20" spans="1:14" s="207" customFormat="1" ht="18">
      <c r="A20" s="952"/>
      <c r="B20" s="953"/>
      <c r="C20" s="956"/>
      <c r="D20" s="954"/>
      <c r="E20" s="955"/>
      <c r="F20" s="955"/>
      <c r="G20" s="955"/>
      <c r="H20" s="955"/>
      <c r="I20" s="955"/>
      <c r="J20" s="955"/>
      <c r="K20" s="955"/>
      <c r="L20" s="955"/>
      <c r="M20" s="2588"/>
      <c r="N20" s="2589"/>
    </row>
    <row r="21" spans="1:14" s="205" customFormat="1" ht="29.55" customHeight="1">
      <c r="A21" s="986">
        <v>3</v>
      </c>
      <c r="B21" s="2533" t="s">
        <v>425</v>
      </c>
      <c r="C21" s="2533"/>
      <c r="D21" s="2533"/>
      <c r="E21" s="2533"/>
      <c r="F21" s="2533"/>
      <c r="G21" s="2533"/>
      <c r="H21" s="2533"/>
      <c r="I21" s="2533"/>
      <c r="J21" s="2533"/>
      <c r="K21" s="2533"/>
      <c r="L21" s="2533"/>
      <c r="M21" s="2533"/>
      <c r="N21" s="2533"/>
    </row>
    <row r="22" spans="1:14" s="205" customFormat="1" ht="30" customHeight="1">
      <c r="A22" s="2530" t="s">
        <v>3</v>
      </c>
      <c r="B22" s="2530" t="s">
        <v>295</v>
      </c>
      <c r="C22" s="2530"/>
      <c r="D22" s="2530" t="s">
        <v>417</v>
      </c>
      <c r="E22" s="2530"/>
      <c r="F22" s="2530" t="s">
        <v>418</v>
      </c>
      <c r="G22" s="2531" t="s">
        <v>419</v>
      </c>
      <c r="H22" s="2531" t="s">
        <v>420</v>
      </c>
      <c r="I22" s="2530" t="s">
        <v>296</v>
      </c>
      <c r="J22" s="2530" t="s">
        <v>421</v>
      </c>
      <c r="K22" s="2530" t="s">
        <v>416</v>
      </c>
      <c r="L22" s="2530" t="s">
        <v>426</v>
      </c>
      <c r="M22" s="2530" t="s">
        <v>7</v>
      </c>
      <c r="N22" s="2530"/>
    </row>
    <row r="23" spans="1:14" s="207" customFormat="1" ht="22.5" customHeight="1">
      <c r="A23" s="2530"/>
      <c r="B23" s="2530"/>
      <c r="C23" s="2530"/>
      <c r="D23" s="930" t="s">
        <v>422</v>
      </c>
      <c r="E23" s="930" t="s">
        <v>423</v>
      </c>
      <c r="F23" s="2530"/>
      <c r="G23" s="2531"/>
      <c r="H23" s="2531"/>
      <c r="I23" s="2530"/>
      <c r="J23" s="2530"/>
      <c r="K23" s="2530"/>
      <c r="L23" s="2530"/>
      <c r="M23" s="2530"/>
      <c r="N23" s="2530"/>
    </row>
    <row r="24" spans="1:14" s="205" customFormat="1" ht="24" customHeight="1">
      <c r="A24" s="985">
        <v>1</v>
      </c>
      <c r="B24" s="984" t="s">
        <v>1110</v>
      </c>
      <c r="C24" s="985" t="s">
        <v>1111</v>
      </c>
      <c r="D24" s="985"/>
      <c r="E24" s="985" t="s">
        <v>281</v>
      </c>
      <c r="F24" s="984" t="s">
        <v>453</v>
      </c>
      <c r="G24" s="984" t="s">
        <v>708</v>
      </c>
      <c r="H24" s="984" t="s">
        <v>1112</v>
      </c>
      <c r="I24" s="985" t="s">
        <v>1113</v>
      </c>
      <c r="J24" s="984" t="s">
        <v>1113</v>
      </c>
      <c r="K24" s="984" t="s">
        <v>438</v>
      </c>
      <c r="L24" s="984" t="s">
        <v>1114</v>
      </c>
      <c r="M24" s="2538" t="s">
        <v>427</v>
      </c>
      <c r="N24" s="2539"/>
    </row>
    <row r="25" spans="1:14" s="205" customFormat="1" ht="22.5" customHeight="1">
      <c r="A25" s="961">
        <v>2</v>
      </c>
      <c r="B25" s="960" t="s">
        <v>1115</v>
      </c>
      <c r="C25" s="961" t="s">
        <v>1116</v>
      </c>
      <c r="D25" s="961"/>
      <c r="E25" s="960"/>
      <c r="F25" s="960"/>
      <c r="G25" s="960"/>
      <c r="H25" s="960"/>
      <c r="I25" s="961"/>
      <c r="J25" s="960"/>
      <c r="K25" s="960"/>
      <c r="L25" s="960"/>
      <c r="M25" s="2540" t="s">
        <v>428</v>
      </c>
      <c r="N25" s="2541"/>
    </row>
    <row r="26" spans="1:14" s="205" customFormat="1" ht="22.5" customHeight="1">
      <c r="A26" s="961">
        <v>3</v>
      </c>
      <c r="B26" s="962" t="s">
        <v>1117</v>
      </c>
      <c r="C26" s="963" t="s">
        <v>1118</v>
      </c>
      <c r="D26" s="963"/>
      <c r="E26" s="962" t="s">
        <v>281</v>
      </c>
      <c r="F26" s="962" t="s">
        <v>453</v>
      </c>
      <c r="G26" s="962" t="s">
        <v>1119</v>
      </c>
      <c r="H26" s="962"/>
      <c r="I26" s="963" t="s">
        <v>1113</v>
      </c>
      <c r="J26" s="963" t="s">
        <v>1120</v>
      </c>
      <c r="K26" s="963" t="s">
        <v>1121</v>
      </c>
      <c r="L26" s="963">
        <v>6</v>
      </c>
      <c r="M26" s="2550" t="s">
        <v>428</v>
      </c>
      <c r="N26" s="2550"/>
    </row>
    <row r="27" spans="1:14" s="207" customFormat="1" ht="22.5" customHeight="1">
      <c r="A27" s="989">
        <v>4</v>
      </c>
      <c r="B27" s="987" t="s">
        <v>1122</v>
      </c>
      <c r="C27" s="988"/>
      <c r="D27" s="988"/>
      <c r="E27" s="987" t="s">
        <v>1123</v>
      </c>
      <c r="F27" s="987"/>
      <c r="G27" s="987" t="s">
        <v>1124</v>
      </c>
      <c r="H27" s="987" t="s">
        <v>1125</v>
      </c>
      <c r="I27" s="988" t="s">
        <v>1113</v>
      </c>
      <c r="J27" s="987"/>
      <c r="K27" s="987" t="s">
        <v>438</v>
      </c>
      <c r="L27" s="987"/>
      <c r="M27" s="2551"/>
      <c r="N27" s="2552"/>
    </row>
    <row r="28" spans="1:14" s="207" customFormat="1" ht="22.5" customHeight="1">
      <c r="A28" s="986">
        <v>4</v>
      </c>
      <c r="B28" s="2533" t="s">
        <v>429</v>
      </c>
      <c r="C28" s="2533"/>
      <c r="D28" s="2533"/>
      <c r="E28" s="2533"/>
      <c r="F28" s="2533"/>
      <c r="G28" s="2533"/>
      <c r="H28" s="2533"/>
      <c r="I28" s="2533"/>
      <c r="J28" s="2533"/>
      <c r="K28" s="2533"/>
      <c r="L28" s="2533"/>
      <c r="M28" s="2533"/>
      <c r="N28" s="2533"/>
    </row>
    <row r="29" spans="1:14" s="205" customFormat="1" ht="22.5" customHeight="1">
      <c r="A29" s="2530" t="s">
        <v>3</v>
      </c>
      <c r="B29" s="2530" t="s">
        <v>295</v>
      </c>
      <c r="C29" s="2530"/>
      <c r="D29" s="2530" t="s">
        <v>417</v>
      </c>
      <c r="E29" s="2530"/>
      <c r="F29" s="2530" t="s">
        <v>418</v>
      </c>
      <c r="G29" s="2531" t="s">
        <v>430</v>
      </c>
      <c r="H29" s="2531" t="s">
        <v>431</v>
      </c>
      <c r="I29" s="2530" t="s">
        <v>432</v>
      </c>
      <c r="J29" s="2530"/>
      <c r="K29" s="2530"/>
      <c r="L29" s="2542" t="s">
        <v>433</v>
      </c>
      <c r="M29" s="2530" t="s">
        <v>434</v>
      </c>
      <c r="N29" s="2530" t="s">
        <v>7</v>
      </c>
    </row>
    <row r="30" spans="1:14" s="205" customFormat="1" ht="45.45" customHeight="1">
      <c r="A30" s="2530"/>
      <c r="B30" s="2530"/>
      <c r="C30" s="2530"/>
      <c r="D30" s="930" t="s">
        <v>422</v>
      </c>
      <c r="E30" s="930" t="s">
        <v>423</v>
      </c>
      <c r="F30" s="2530"/>
      <c r="G30" s="2531"/>
      <c r="H30" s="2531"/>
      <c r="I30" s="930" t="s">
        <v>435</v>
      </c>
      <c r="J30" s="930" t="s">
        <v>436</v>
      </c>
      <c r="K30" s="930" t="s">
        <v>437</v>
      </c>
      <c r="L30" s="2542"/>
      <c r="M30" s="2530"/>
      <c r="N30" s="2530"/>
    </row>
    <row r="31" spans="1:14" s="206" customFormat="1" ht="19.95" customHeight="1">
      <c r="A31" s="990">
        <v>1</v>
      </c>
      <c r="B31" s="1007" t="s">
        <v>1126</v>
      </c>
      <c r="C31" s="990" t="s">
        <v>1127</v>
      </c>
      <c r="D31" s="990">
        <v>1984</v>
      </c>
      <c r="E31" s="990"/>
      <c r="F31" s="1007" t="s">
        <v>453</v>
      </c>
      <c r="G31" s="1007" t="s">
        <v>442</v>
      </c>
      <c r="H31" s="1007" t="s">
        <v>444</v>
      </c>
      <c r="I31" s="990"/>
      <c r="J31" s="990" t="s">
        <v>445</v>
      </c>
      <c r="K31" s="990"/>
      <c r="L31" s="990" t="s">
        <v>827</v>
      </c>
      <c r="M31" s="991"/>
      <c r="N31" s="991"/>
    </row>
    <row r="32" spans="1:14" s="206" customFormat="1" ht="19.95" customHeight="1">
      <c r="A32" s="964">
        <v>2</v>
      </c>
      <c r="B32" s="979" t="s">
        <v>1128</v>
      </c>
      <c r="C32" s="964" t="s">
        <v>1129</v>
      </c>
      <c r="D32" s="964">
        <v>1978</v>
      </c>
      <c r="E32" s="964"/>
      <c r="F32" s="979" t="s">
        <v>453</v>
      </c>
      <c r="G32" s="979" t="s">
        <v>442</v>
      </c>
      <c r="H32" s="979" t="s">
        <v>444</v>
      </c>
      <c r="I32" s="964"/>
      <c r="J32" s="964" t="s">
        <v>445</v>
      </c>
      <c r="K32" s="964"/>
      <c r="L32" s="964" t="s">
        <v>827</v>
      </c>
      <c r="M32" s="965"/>
      <c r="N32" s="965"/>
    </row>
    <row r="33" spans="1:14" s="206" customFormat="1" ht="19.95" customHeight="1">
      <c r="A33" s="964">
        <v>3</v>
      </c>
      <c r="B33" s="979" t="s">
        <v>1130</v>
      </c>
      <c r="C33" s="964" t="s">
        <v>1131</v>
      </c>
      <c r="D33" s="964">
        <v>1978</v>
      </c>
      <c r="E33" s="964"/>
      <c r="F33" s="979" t="s">
        <v>453</v>
      </c>
      <c r="G33" s="979" t="s">
        <v>442</v>
      </c>
      <c r="H33" s="979" t="s">
        <v>444</v>
      </c>
      <c r="I33" s="964"/>
      <c r="J33" s="964" t="s">
        <v>445</v>
      </c>
      <c r="K33" s="964"/>
      <c r="L33" s="964" t="s">
        <v>827</v>
      </c>
      <c r="M33" s="965"/>
      <c r="N33" s="965"/>
    </row>
    <row r="34" spans="1:14" s="206" customFormat="1" ht="19.95" customHeight="1">
      <c r="A34" s="964">
        <v>4</v>
      </c>
      <c r="B34" s="980" t="s">
        <v>1132</v>
      </c>
      <c r="C34" s="965" t="s">
        <v>1133</v>
      </c>
      <c r="D34" s="965">
        <v>1989</v>
      </c>
      <c r="E34" s="965"/>
      <c r="F34" s="980" t="s">
        <v>453</v>
      </c>
      <c r="G34" s="980" t="s">
        <v>1134</v>
      </c>
      <c r="H34" s="980" t="s">
        <v>438</v>
      </c>
      <c r="I34" s="965"/>
      <c r="J34" s="965" t="s">
        <v>439</v>
      </c>
      <c r="K34" s="965"/>
      <c r="L34" s="965" t="s">
        <v>1135</v>
      </c>
      <c r="M34" s="965"/>
      <c r="N34" s="965"/>
    </row>
    <row r="35" spans="1:14" s="206" customFormat="1" ht="24.45" customHeight="1">
      <c r="A35" s="964">
        <v>5</v>
      </c>
      <c r="B35" s="979" t="s">
        <v>1136</v>
      </c>
      <c r="C35" s="964" t="s">
        <v>1137</v>
      </c>
      <c r="D35" s="964">
        <v>1981</v>
      </c>
      <c r="E35" s="964"/>
      <c r="F35" s="979"/>
      <c r="G35" s="979" t="s">
        <v>442</v>
      </c>
      <c r="H35" s="979" t="s">
        <v>444</v>
      </c>
      <c r="I35" s="964"/>
      <c r="J35" s="964" t="s">
        <v>445</v>
      </c>
      <c r="K35" s="964"/>
      <c r="L35" s="964"/>
      <c r="M35" s="964"/>
      <c r="N35" s="964"/>
    </row>
    <row r="36" spans="1:14" s="207" customFormat="1" ht="21.75" customHeight="1">
      <c r="A36" s="964">
        <v>6</v>
      </c>
      <c r="B36" s="979" t="s">
        <v>1138</v>
      </c>
      <c r="C36" s="964" t="s">
        <v>1139</v>
      </c>
      <c r="D36" s="964"/>
      <c r="E36" s="964">
        <v>1981</v>
      </c>
      <c r="F36" s="979"/>
      <c r="G36" s="979" t="s">
        <v>1140</v>
      </c>
      <c r="H36" s="979" t="s">
        <v>1141</v>
      </c>
      <c r="I36" s="964"/>
      <c r="J36" s="964" t="s">
        <v>439</v>
      </c>
      <c r="K36" s="964"/>
      <c r="L36" s="964" t="s">
        <v>1135</v>
      </c>
      <c r="M36" s="964"/>
      <c r="N36" s="964" t="s">
        <v>440</v>
      </c>
    </row>
    <row r="37" spans="1:14" s="205" customFormat="1" ht="15.6">
      <c r="A37" s="964">
        <v>7</v>
      </c>
      <c r="B37" s="979" t="s">
        <v>1142</v>
      </c>
      <c r="C37" s="964" t="s">
        <v>1143</v>
      </c>
      <c r="D37" s="964"/>
      <c r="E37" s="964">
        <v>1997</v>
      </c>
      <c r="F37" s="979"/>
      <c r="G37" s="979" t="s">
        <v>1144</v>
      </c>
      <c r="H37" s="979" t="s">
        <v>1141</v>
      </c>
      <c r="I37" s="964"/>
      <c r="J37" s="964"/>
      <c r="K37" s="964" t="s">
        <v>1123</v>
      </c>
      <c r="L37" s="964" t="s">
        <v>1135</v>
      </c>
      <c r="M37" s="964"/>
      <c r="N37" s="964"/>
    </row>
    <row r="38" spans="1:14" s="205" customFormat="1" ht="34.950000000000003" customHeight="1">
      <c r="A38" s="964">
        <v>8</v>
      </c>
      <c r="B38" s="979" t="s">
        <v>1145</v>
      </c>
      <c r="C38" s="964" t="s">
        <v>1146</v>
      </c>
      <c r="D38" s="964"/>
      <c r="E38" s="964">
        <v>1986</v>
      </c>
      <c r="F38" s="979" t="s">
        <v>453</v>
      </c>
      <c r="G38" s="979" t="s">
        <v>442</v>
      </c>
      <c r="H38" s="979" t="s">
        <v>444</v>
      </c>
      <c r="I38" s="964"/>
      <c r="J38" s="964" t="s">
        <v>445</v>
      </c>
      <c r="K38" s="964"/>
      <c r="L38" s="964"/>
      <c r="M38" s="964"/>
      <c r="N38" s="964"/>
    </row>
    <row r="39" spans="1:14" s="206" customFormat="1" ht="37.950000000000003" customHeight="1">
      <c r="A39" s="964">
        <v>9</v>
      </c>
      <c r="B39" s="979" t="s">
        <v>1117</v>
      </c>
      <c r="C39" s="964" t="s">
        <v>1147</v>
      </c>
      <c r="D39" s="964"/>
      <c r="E39" s="964">
        <v>1985</v>
      </c>
      <c r="F39" s="979" t="s">
        <v>453</v>
      </c>
      <c r="G39" s="979" t="s">
        <v>442</v>
      </c>
      <c r="H39" s="979" t="s">
        <v>444</v>
      </c>
      <c r="I39" s="964"/>
      <c r="J39" s="964" t="s">
        <v>445</v>
      </c>
      <c r="K39" s="964"/>
      <c r="L39" s="964"/>
      <c r="M39" s="964"/>
      <c r="N39" s="964"/>
    </row>
    <row r="40" spans="1:14" s="206" customFormat="1" ht="19.95" customHeight="1">
      <c r="A40" s="964">
        <v>10</v>
      </c>
      <c r="B40" s="979" t="s">
        <v>1148</v>
      </c>
      <c r="C40" s="964" t="s">
        <v>1149</v>
      </c>
      <c r="D40" s="964"/>
      <c r="E40" s="964">
        <v>1986</v>
      </c>
      <c r="F40" s="979" t="s">
        <v>453</v>
      </c>
      <c r="G40" s="979" t="s">
        <v>442</v>
      </c>
      <c r="H40" s="979" t="s">
        <v>444</v>
      </c>
      <c r="I40" s="964"/>
      <c r="J40" s="964" t="s">
        <v>445</v>
      </c>
      <c r="K40" s="964"/>
      <c r="L40" s="964"/>
      <c r="M40" s="964"/>
      <c r="N40" s="964"/>
    </row>
    <row r="41" spans="1:14" s="206" customFormat="1" ht="36.450000000000003" customHeight="1">
      <c r="A41" s="964">
        <v>11</v>
      </c>
      <c r="B41" s="979" t="s">
        <v>1150</v>
      </c>
      <c r="C41" s="964" t="s">
        <v>1151</v>
      </c>
      <c r="D41" s="964"/>
      <c r="E41" s="964">
        <v>1970</v>
      </c>
      <c r="F41" s="979" t="s">
        <v>453</v>
      </c>
      <c r="G41" s="979" t="s">
        <v>442</v>
      </c>
      <c r="H41" s="979" t="s">
        <v>444</v>
      </c>
      <c r="I41" s="964"/>
      <c r="J41" s="964" t="s">
        <v>445</v>
      </c>
      <c r="K41" s="964"/>
      <c r="L41" s="964" t="s">
        <v>1152</v>
      </c>
      <c r="M41" s="964"/>
      <c r="N41" s="964" t="s">
        <v>1153</v>
      </c>
    </row>
    <row r="42" spans="1:14" s="206" customFormat="1" ht="36.75" customHeight="1">
      <c r="A42" s="964">
        <v>12</v>
      </c>
      <c r="B42" s="979" t="s">
        <v>1154</v>
      </c>
      <c r="C42" s="964" t="s">
        <v>1116</v>
      </c>
      <c r="D42" s="964"/>
      <c r="E42" s="964">
        <v>1987</v>
      </c>
      <c r="F42" s="979" t="s">
        <v>453</v>
      </c>
      <c r="G42" s="979" t="s">
        <v>1155</v>
      </c>
      <c r="H42" s="979" t="s">
        <v>438</v>
      </c>
      <c r="I42" s="964"/>
      <c r="J42" s="964" t="s">
        <v>439</v>
      </c>
      <c r="K42" s="964"/>
      <c r="L42" s="964"/>
      <c r="M42" s="966">
        <v>15000</v>
      </c>
      <c r="N42" s="964"/>
    </row>
    <row r="43" spans="1:14" s="206" customFormat="1" ht="19.95" customHeight="1">
      <c r="A43" s="964">
        <v>13</v>
      </c>
      <c r="B43" s="980" t="s">
        <v>424</v>
      </c>
      <c r="C43" s="965" t="s">
        <v>1156</v>
      </c>
      <c r="D43" s="965" t="s">
        <v>281</v>
      </c>
      <c r="E43" s="965"/>
      <c r="F43" s="965" t="s">
        <v>1157</v>
      </c>
      <c r="G43" s="980" t="s">
        <v>1158</v>
      </c>
      <c r="H43" s="980"/>
      <c r="I43" s="965"/>
      <c r="J43" s="965" t="s">
        <v>281</v>
      </c>
      <c r="K43" s="965"/>
      <c r="L43" s="965">
        <v>2022</v>
      </c>
      <c r="M43" s="965"/>
      <c r="N43" s="965"/>
    </row>
    <row r="44" spans="1:14" s="206" customFormat="1" ht="19.95" customHeight="1">
      <c r="A44" s="964">
        <v>14</v>
      </c>
      <c r="B44" s="980" t="s">
        <v>1159</v>
      </c>
      <c r="C44" s="965"/>
      <c r="D44" s="965">
        <v>1976</v>
      </c>
      <c r="E44" s="965" t="s">
        <v>281</v>
      </c>
      <c r="F44" s="980"/>
      <c r="G44" s="980" t="s">
        <v>442</v>
      </c>
      <c r="H44" s="980" t="s">
        <v>444</v>
      </c>
      <c r="I44" s="965"/>
      <c r="J44" s="965" t="s">
        <v>445</v>
      </c>
      <c r="K44" s="965"/>
      <c r="L44" s="965" t="s">
        <v>1160</v>
      </c>
      <c r="M44" s="965"/>
      <c r="N44" s="965"/>
    </row>
    <row r="45" spans="1:14" s="207" customFormat="1" ht="25.95" customHeight="1">
      <c r="A45" s="964">
        <v>15</v>
      </c>
      <c r="B45" s="980" t="s">
        <v>1161</v>
      </c>
      <c r="C45" s="965"/>
      <c r="D45" s="965">
        <v>1980</v>
      </c>
      <c r="E45" s="965" t="s">
        <v>281</v>
      </c>
      <c r="F45" s="980"/>
      <c r="G45" s="980" t="s">
        <v>442</v>
      </c>
      <c r="H45" s="980" t="s">
        <v>444</v>
      </c>
      <c r="I45" s="965"/>
      <c r="J45" s="965" t="s">
        <v>445</v>
      </c>
      <c r="K45" s="965"/>
      <c r="L45" s="965" t="s">
        <v>1162</v>
      </c>
      <c r="M45" s="965"/>
      <c r="N45" s="965"/>
    </row>
    <row r="46" spans="1:14" s="205" customFormat="1" ht="15.45" customHeight="1">
      <c r="A46" s="964">
        <v>16</v>
      </c>
      <c r="B46" s="980" t="s">
        <v>1163</v>
      </c>
      <c r="C46" s="965"/>
      <c r="D46" s="965">
        <v>1980</v>
      </c>
      <c r="E46" s="965" t="s">
        <v>281</v>
      </c>
      <c r="F46" s="980"/>
      <c r="G46" s="980" t="s">
        <v>442</v>
      </c>
      <c r="H46" s="980" t="s">
        <v>444</v>
      </c>
      <c r="I46" s="965"/>
      <c r="J46" s="965" t="s">
        <v>445</v>
      </c>
      <c r="K46" s="965"/>
      <c r="L46" s="965" t="s">
        <v>1164</v>
      </c>
      <c r="M46" s="965"/>
      <c r="N46" s="965"/>
    </row>
    <row r="47" spans="1:14" s="205" customFormat="1" ht="45" customHeight="1">
      <c r="A47" s="964">
        <v>17</v>
      </c>
      <c r="B47" s="967" t="s">
        <v>1165</v>
      </c>
      <c r="C47" s="968" t="s">
        <v>1166</v>
      </c>
      <c r="D47" s="968"/>
      <c r="E47" s="968">
        <v>1983</v>
      </c>
      <c r="F47" s="967" t="s">
        <v>453</v>
      </c>
      <c r="G47" s="967" t="s">
        <v>1167</v>
      </c>
      <c r="H47" s="967" t="s">
        <v>438</v>
      </c>
      <c r="I47" s="968"/>
      <c r="J47" s="968" t="s">
        <v>439</v>
      </c>
      <c r="K47" s="968"/>
      <c r="L47" s="968" t="s">
        <v>1168</v>
      </c>
      <c r="M47" s="968"/>
      <c r="N47" s="968"/>
    </row>
    <row r="48" spans="1:14" s="206" customFormat="1" ht="33" customHeight="1">
      <c r="A48" s="964">
        <v>18</v>
      </c>
      <c r="B48" s="967" t="s">
        <v>1169</v>
      </c>
      <c r="C48" s="968" t="s">
        <v>1170</v>
      </c>
      <c r="D48" s="968">
        <v>1981</v>
      </c>
      <c r="E48" s="968"/>
      <c r="F48" s="967" t="s">
        <v>453</v>
      </c>
      <c r="G48" s="967" t="s">
        <v>1171</v>
      </c>
      <c r="H48" s="967"/>
      <c r="I48" s="968"/>
      <c r="J48" s="968" t="s">
        <v>445</v>
      </c>
      <c r="K48" s="968"/>
      <c r="L48" s="969" t="s">
        <v>1172</v>
      </c>
      <c r="M48" s="968"/>
      <c r="N48" s="968"/>
    </row>
    <row r="49" spans="1:14" s="206" customFormat="1" ht="28.2" customHeight="1">
      <c r="A49" s="964">
        <v>19</v>
      </c>
      <c r="B49" s="967" t="s">
        <v>1173</v>
      </c>
      <c r="C49" s="968" t="s">
        <v>1156</v>
      </c>
      <c r="D49" s="968">
        <v>1990</v>
      </c>
      <c r="E49" s="968"/>
      <c r="F49" s="967" t="s">
        <v>453</v>
      </c>
      <c r="G49" s="967" t="s">
        <v>1167</v>
      </c>
      <c r="H49" s="967" t="s">
        <v>438</v>
      </c>
      <c r="I49" s="968"/>
      <c r="J49" s="968" t="s">
        <v>439</v>
      </c>
      <c r="K49" s="968"/>
      <c r="L49" s="968" t="s">
        <v>1174</v>
      </c>
      <c r="M49" s="968"/>
      <c r="N49" s="968"/>
    </row>
    <row r="50" spans="1:14" s="206" customFormat="1" ht="33" customHeight="1">
      <c r="A50" s="964">
        <v>20</v>
      </c>
      <c r="B50" s="980" t="s">
        <v>1175</v>
      </c>
      <c r="C50" s="965" t="s">
        <v>1176</v>
      </c>
      <c r="D50" s="965"/>
      <c r="E50" s="965">
        <v>1987</v>
      </c>
      <c r="F50" s="980"/>
      <c r="G50" s="980" t="s">
        <v>1177</v>
      </c>
      <c r="H50" s="980" t="s">
        <v>438</v>
      </c>
      <c r="I50" s="965"/>
      <c r="J50" s="965" t="s">
        <v>439</v>
      </c>
      <c r="K50" s="965"/>
      <c r="L50" s="965"/>
      <c r="M50" s="966">
        <v>200000</v>
      </c>
      <c r="N50" s="965" t="s">
        <v>440</v>
      </c>
    </row>
    <row r="51" spans="1:14" s="206" customFormat="1" ht="19.95" customHeight="1">
      <c r="A51" s="964">
        <v>21</v>
      </c>
      <c r="B51" s="980" t="s">
        <v>1178</v>
      </c>
      <c r="C51" s="965" t="s">
        <v>1179</v>
      </c>
      <c r="D51" s="965">
        <v>1981</v>
      </c>
      <c r="E51" s="965"/>
      <c r="F51" s="980" t="s">
        <v>453</v>
      </c>
      <c r="G51" s="980" t="s">
        <v>442</v>
      </c>
      <c r="H51" s="980" t="s">
        <v>444</v>
      </c>
      <c r="I51" s="965"/>
      <c r="J51" s="965" t="s">
        <v>445</v>
      </c>
      <c r="K51" s="965"/>
      <c r="L51" s="965"/>
      <c r="M51" s="966">
        <v>10500</v>
      </c>
      <c r="N51" s="965"/>
    </row>
    <row r="52" spans="1:14" s="208" customFormat="1" ht="27" customHeight="1">
      <c r="A52" s="964">
        <v>22</v>
      </c>
      <c r="B52" s="980" t="s">
        <v>1180</v>
      </c>
      <c r="C52" s="965" t="s">
        <v>1181</v>
      </c>
      <c r="D52" s="965"/>
      <c r="E52" s="965">
        <v>1981</v>
      </c>
      <c r="F52" s="980" t="s">
        <v>453</v>
      </c>
      <c r="G52" s="980" t="s">
        <v>442</v>
      </c>
      <c r="H52" s="980" t="s">
        <v>444</v>
      </c>
      <c r="I52" s="965"/>
      <c r="J52" s="965" t="s">
        <v>445</v>
      </c>
      <c r="K52" s="965"/>
      <c r="L52" s="965"/>
      <c r="M52" s="966">
        <v>10500</v>
      </c>
      <c r="N52" s="965"/>
    </row>
    <row r="53" spans="1:14" s="209" customFormat="1" ht="46.5" customHeight="1">
      <c r="A53" s="992">
        <v>23</v>
      </c>
      <c r="B53" s="993" t="s">
        <v>1182</v>
      </c>
      <c r="C53" s="994" t="s">
        <v>1183</v>
      </c>
      <c r="D53" s="994">
        <v>1975</v>
      </c>
      <c r="E53" s="994"/>
      <c r="F53" s="993" t="s">
        <v>453</v>
      </c>
      <c r="G53" s="993" t="s">
        <v>442</v>
      </c>
      <c r="H53" s="993" t="s">
        <v>443</v>
      </c>
      <c r="I53" s="994"/>
      <c r="J53" s="994" t="s">
        <v>439</v>
      </c>
      <c r="K53" s="994"/>
      <c r="L53" s="994"/>
      <c r="M53" s="994"/>
      <c r="N53" s="994"/>
    </row>
    <row r="54" spans="1:14" s="209" customFormat="1" ht="31.5" customHeight="1">
      <c r="A54" s="2530" t="s">
        <v>401</v>
      </c>
      <c r="B54" s="2530"/>
      <c r="C54" s="2530"/>
      <c r="D54" s="2530"/>
      <c r="E54" s="2530"/>
      <c r="F54" s="2530"/>
      <c r="G54" s="2530"/>
      <c r="H54" s="2530"/>
      <c r="I54" s="996"/>
      <c r="J54" s="996"/>
      <c r="K54" s="996"/>
      <c r="L54" s="997"/>
      <c r="M54" s="998">
        <f>SUM(M31:M53)</f>
        <v>236000</v>
      </c>
      <c r="N54" s="997"/>
    </row>
    <row r="55" spans="1:14" s="206" customFormat="1" ht="19.95" customHeight="1">
      <c r="A55" s="986">
        <v>5</v>
      </c>
      <c r="B55" s="2533" t="s">
        <v>446</v>
      </c>
      <c r="C55" s="2533"/>
      <c r="D55" s="2533"/>
      <c r="E55" s="2533"/>
      <c r="F55" s="2533"/>
      <c r="G55" s="2533"/>
      <c r="H55" s="2533"/>
      <c r="I55" s="2533"/>
      <c r="J55" s="2533"/>
      <c r="K55" s="2533"/>
      <c r="L55" s="2533"/>
      <c r="M55" s="2533"/>
      <c r="N55" s="2533"/>
    </row>
    <row r="56" spans="1:14" s="206" customFormat="1" ht="19.95" customHeight="1">
      <c r="A56" s="2530" t="s">
        <v>3</v>
      </c>
      <c r="B56" s="2530" t="s">
        <v>295</v>
      </c>
      <c r="C56" s="2530"/>
      <c r="D56" s="2530" t="s">
        <v>417</v>
      </c>
      <c r="E56" s="2530"/>
      <c r="F56" s="2530" t="s">
        <v>418</v>
      </c>
      <c r="G56" s="2531" t="s">
        <v>447</v>
      </c>
      <c r="H56" s="2531" t="s">
        <v>448</v>
      </c>
      <c r="I56" s="2530" t="s">
        <v>449</v>
      </c>
      <c r="J56" s="2530"/>
      <c r="K56" s="2530"/>
      <c r="L56" s="2530" t="s">
        <v>450</v>
      </c>
      <c r="M56" s="2530" t="s">
        <v>451</v>
      </c>
      <c r="N56" s="2530" t="s">
        <v>7</v>
      </c>
    </row>
    <row r="57" spans="1:14" s="206" customFormat="1" ht="19.95" customHeight="1">
      <c r="A57" s="2530"/>
      <c r="B57" s="2530"/>
      <c r="C57" s="2530"/>
      <c r="D57" s="930" t="s">
        <v>422</v>
      </c>
      <c r="E57" s="930" t="s">
        <v>423</v>
      </c>
      <c r="F57" s="2530"/>
      <c r="G57" s="2531"/>
      <c r="H57" s="2531"/>
      <c r="I57" s="930" t="s">
        <v>452</v>
      </c>
      <c r="J57" s="930" t="s">
        <v>436</v>
      </c>
      <c r="K57" s="930" t="s">
        <v>437</v>
      </c>
      <c r="L57" s="2530"/>
      <c r="M57" s="2530"/>
      <c r="N57" s="2530"/>
    </row>
    <row r="58" spans="1:14" ht="22.2" customHeight="1">
      <c r="A58" s="991">
        <v>1</v>
      </c>
      <c r="B58" s="995" t="s">
        <v>1184</v>
      </c>
      <c r="C58" s="991" t="s">
        <v>1156</v>
      </c>
      <c r="D58" s="991" t="s">
        <v>281</v>
      </c>
      <c r="E58" s="995"/>
      <c r="F58" s="995" t="s">
        <v>453</v>
      </c>
      <c r="G58" s="995" t="s">
        <v>1185</v>
      </c>
      <c r="H58" s="995" t="s">
        <v>455</v>
      </c>
      <c r="I58" s="991"/>
      <c r="J58" s="991" t="s">
        <v>281</v>
      </c>
      <c r="K58" s="991"/>
      <c r="L58" s="991" t="s">
        <v>1186</v>
      </c>
      <c r="M58" s="991"/>
      <c r="N58" s="991"/>
    </row>
    <row r="59" spans="1:14" ht="21.45" customHeight="1">
      <c r="A59" s="965">
        <v>2</v>
      </c>
      <c r="B59" s="980" t="s">
        <v>1187</v>
      </c>
      <c r="C59" s="965" t="s">
        <v>1188</v>
      </c>
      <c r="D59" s="965"/>
      <c r="E59" s="980" t="s">
        <v>281</v>
      </c>
      <c r="F59" s="980" t="s">
        <v>453</v>
      </c>
      <c r="G59" s="980" t="s">
        <v>1185</v>
      </c>
      <c r="H59" s="980" t="s">
        <v>455</v>
      </c>
      <c r="I59" s="965"/>
      <c r="J59" s="965" t="s">
        <v>281</v>
      </c>
      <c r="K59" s="965"/>
      <c r="L59" s="965" t="s">
        <v>1186</v>
      </c>
      <c r="M59" s="965"/>
      <c r="N59" s="965"/>
    </row>
    <row r="60" spans="1:14" ht="50.55" customHeight="1">
      <c r="A60" s="965">
        <v>3</v>
      </c>
      <c r="B60" s="980" t="s">
        <v>1189</v>
      </c>
      <c r="C60" s="965" t="s">
        <v>1190</v>
      </c>
      <c r="D60" s="965" t="s">
        <v>281</v>
      </c>
      <c r="E60" s="980"/>
      <c r="F60" s="980" t="s">
        <v>453</v>
      </c>
      <c r="G60" s="980" t="s">
        <v>1191</v>
      </c>
      <c r="H60" s="980" t="s">
        <v>455</v>
      </c>
      <c r="I60" s="965"/>
      <c r="J60" s="965" t="s">
        <v>281</v>
      </c>
      <c r="K60" s="965"/>
      <c r="L60" s="965" t="s">
        <v>1186</v>
      </c>
      <c r="M60" s="965"/>
      <c r="N60" s="965"/>
    </row>
    <row r="61" spans="1:14" ht="15.6">
      <c r="A61" s="965">
        <v>4</v>
      </c>
      <c r="B61" s="980" t="s">
        <v>1192</v>
      </c>
      <c r="C61" s="965" t="s">
        <v>1151</v>
      </c>
      <c r="D61" s="965"/>
      <c r="E61" s="980"/>
      <c r="F61" s="980"/>
      <c r="G61" s="980" t="s">
        <v>456</v>
      </c>
      <c r="H61" s="980" t="s">
        <v>455</v>
      </c>
      <c r="I61" s="965" t="s">
        <v>281</v>
      </c>
      <c r="J61" s="965"/>
      <c r="K61" s="965"/>
      <c r="L61" s="965" t="s">
        <v>1193</v>
      </c>
      <c r="M61" s="966">
        <v>2000</v>
      </c>
      <c r="N61" s="965"/>
    </row>
    <row r="62" spans="1:14" ht="15.6">
      <c r="A62" s="965">
        <v>5</v>
      </c>
      <c r="B62" s="980" t="s">
        <v>1194</v>
      </c>
      <c r="C62" s="965" t="s">
        <v>1195</v>
      </c>
      <c r="D62" s="965"/>
      <c r="E62" s="980">
        <v>1980</v>
      </c>
      <c r="F62" s="980"/>
      <c r="G62" s="980" t="s">
        <v>1196</v>
      </c>
      <c r="H62" s="980" t="s">
        <v>455</v>
      </c>
      <c r="I62" s="965"/>
      <c r="J62" s="965" t="s">
        <v>281</v>
      </c>
      <c r="K62" s="965"/>
      <c r="L62" s="965" t="s">
        <v>1193</v>
      </c>
      <c r="M62" s="966">
        <v>4000</v>
      </c>
      <c r="N62" s="965"/>
    </row>
    <row r="63" spans="1:14" ht="15.6">
      <c r="A63" s="965">
        <v>6</v>
      </c>
      <c r="B63" s="980" t="s">
        <v>1197</v>
      </c>
      <c r="C63" s="965" t="s">
        <v>1198</v>
      </c>
      <c r="D63" s="965"/>
      <c r="E63" s="980">
        <v>1908</v>
      </c>
      <c r="F63" s="980"/>
      <c r="G63" s="980" t="s">
        <v>1196</v>
      </c>
      <c r="H63" s="980" t="s">
        <v>455</v>
      </c>
      <c r="I63" s="965"/>
      <c r="J63" s="965" t="s">
        <v>281</v>
      </c>
      <c r="K63" s="965"/>
      <c r="L63" s="965" t="s">
        <v>1193</v>
      </c>
      <c r="M63" s="966">
        <v>4000</v>
      </c>
      <c r="N63" s="965"/>
    </row>
    <row r="64" spans="1:14" ht="15.6">
      <c r="A64" s="965">
        <v>7</v>
      </c>
      <c r="B64" s="980" t="s">
        <v>1199</v>
      </c>
      <c r="C64" s="965" t="s">
        <v>1200</v>
      </c>
      <c r="D64" s="965">
        <v>1982</v>
      </c>
      <c r="E64" s="965"/>
      <c r="F64" s="980" t="s">
        <v>453</v>
      </c>
      <c r="G64" s="980" t="s">
        <v>454</v>
      </c>
      <c r="H64" s="980" t="s">
        <v>455</v>
      </c>
      <c r="I64" s="965" t="s">
        <v>281</v>
      </c>
      <c r="J64" s="965"/>
      <c r="K64" s="965"/>
      <c r="L64" s="965" t="s">
        <v>1201</v>
      </c>
      <c r="M64" s="966">
        <v>2000</v>
      </c>
      <c r="N64" s="965"/>
    </row>
    <row r="65" spans="1:14" ht="15.6">
      <c r="A65" s="2587" t="s">
        <v>401</v>
      </c>
      <c r="B65" s="2587"/>
      <c r="C65" s="2587"/>
      <c r="D65" s="2587"/>
      <c r="E65" s="2587"/>
      <c r="F65" s="2587"/>
      <c r="G65" s="2587"/>
      <c r="H65" s="2587"/>
      <c r="I65" s="999"/>
      <c r="J65" s="999"/>
      <c r="K65" s="999"/>
      <c r="L65" s="994"/>
      <c r="M65" s="1000">
        <f>SUM(M58:M64)</f>
        <v>12000</v>
      </c>
      <c r="N65" s="1001"/>
    </row>
    <row r="66" spans="1:14" ht="17.399999999999999">
      <c r="A66" s="986">
        <v>6</v>
      </c>
      <c r="B66" s="2533" t="s">
        <v>457</v>
      </c>
      <c r="C66" s="2533"/>
      <c r="D66" s="2533"/>
      <c r="E66" s="2533"/>
      <c r="F66" s="2533"/>
      <c r="G66" s="2533"/>
      <c r="H66" s="2533"/>
      <c r="I66" s="2533"/>
      <c r="J66" s="2533"/>
      <c r="K66" s="2533"/>
      <c r="L66" s="2533"/>
      <c r="M66" s="2533"/>
      <c r="N66" s="2533"/>
    </row>
    <row r="67" spans="1:14" ht="15.6">
      <c r="A67" s="2530" t="s">
        <v>3</v>
      </c>
      <c r="B67" s="2530" t="s">
        <v>295</v>
      </c>
      <c r="C67" s="2530"/>
      <c r="D67" s="2530" t="s">
        <v>417</v>
      </c>
      <c r="E67" s="2530"/>
      <c r="F67" s="2530" t="s">
        <v>418</v>
      </c>
      <c r="G67" s="2531" t="s">
        <v>458</v>
      </c>
      <c r="H67" s="2530" t="s">
        <v>459</v>
      </c>
      <c r="I67" s="2530" t="s">
        <v>460</v>
      </c>
      <c r="J67" s="2530"/>
      <c r="K67" s="2530"/>
      <c r="L67" s="2530" t="s">
        <v>450</v>
      </c>
      <c r="M67" s="2530" t="s">
        <v>451</v>
      </c>
      <c r="N67" s="2530" t="s">
        <v>7</v>
      </c>
    </row>
    <row r="68" spans="1:14" ht="31.2">
      <c r="A68" s="2530"/>
      <c r="B68" s="2530"/>
      <c r="C68" s="2530"/>
      <c r="D68" s="930" t="s">
        <v>422</v>
      </c>
      <c r="E68" s="930" t="s">
        <v>423</v>
      </c>
      <c r="F68" s="2530"/>
      <c r="G68" s="2531"/>
      <c r="H68" s="2530"/>
      <c r="I68" s="930" t="s">
        <v>452</v>
      </c>
      <c r="J68" s="930" t="s">
        <v>436</v>
      </c>
      <c r="K68" s="930" t="s">
        <v>437</v>
      </c>
      <c r="L68" s="2530"/>
      <c r="M68" s="2530"/>
      <c r="N68" s="2530"/>
    </row>
    <row r="69" spans="1:14" ht="15.6">
      <c r="A69" s="990">
        <v>1</v>
      </c>
      <c r="B69" s="1002" t="s">
        <v>1202</v>
      </c>
      <c r="C69" s="1002" t="s">
        <v>1203</v>
      </c>
      <c r="D69" s="1003">
        <v>1979</v>
      </c>
      <c r="E69" s="1003"/>
      <c r="F69" s="1004"/>
      <c r="G69" s="1004" t="s">
        <v>1204</v>
      </c>
      <c r="H69" s="1003" t="s">
        <v>1205</v>
      </c>
      <c r="I69" s="1003"/>
      <c r="J69" s="1003" t="s">
        <v>439</v>
      </c>
      <c r="K69" s="1003"/>
      <c r="L69" s="1003" t="s">
        <v>1206</v>
      </c>
      <c r="M69" s="1005">
        <v>10000</v>
      </c>
      <c r="N69" s="1006"/>
    </row>
    <row r="70" spans="1:14" ht="15.6">
      <c r="A70" s="964">
        <v>2</v>
      </c>
      <c r="B70" s="970" t="s">
        <v>1207</v>
      </c>
      <c r="C70" s="970" t="s">
        <v>1208</v>
      </c>
      <c r="D70" s="971"/>
      <c r="E70" s="971">
        <v>1975</v>
      </c>
      <c r="F70" s="972"/>
      <c r="G70" s="972" t="s">
        <v>1204</v>
      </c>
      <c r="H70" s="974" t="s">
        <v>1205</v>
      </c>
      <c r="I70" s="971"/>
      <c r="J70" s="971" t="s">
        <v>439</v>
      </c>
      <c r="K70" s="971"/>
      <c r="L70" s="971" t="s">
        <v>1206</v>
      </c>
      <c r="M70" s="973">
        <v>10000</v>
      </c>
      <c r="N70" s="959"/>
    </row>
    <row r="71" spans="1:14" ht="15.6">
      <c r="A71" s="964">
        <v>3</v>
      </c>
      <c r="B71" s="970" t="s">
        <v>1209</v>
      </c>
      <c r="C71" s="970" t="s">
        <v>1210</v>
      </c>
      <c r="D71" s="971"/>
      <c r="E71" s="971">
        <v>1976</v>
      </c>
      <c r="F71" s="972"/>
      <c r="G71" s="972" t="s">
        <v>1204</v>
      </c>
      <c r="H71" s="974" t="s">
        <v>1205</v>
      </c>
      <c r="I71" s="971"/>
      <c r="J71" s="971" t="s">
        <v>439</v>
      </c>
      <c r="K71" s="971"/>
      <c r="L71" s="971" t="s">
        <v>1206</v>
      </c>
      <c r="M71" s="973">
        <v>10000</v>
      </c>
      <c r="N71" s="959"/>
    </row>
    <row r="72" spans="1:14" ht="15.6">
      <c r="A72" s="964">
        <v>4</v>
      </c>
      <c r="B72" s="970" t="s">
        <v>1211</v>
      </c>
      <c r="C72" s="970" t="s">
        <v>1212</v>
      </c>
      <c r="D72" s="971"/>
      <c r="E72" s="971">
        <v>1975</v>
      </c>
      <c r="F72" s="972"/>
      <c r="G72" s="972" t="s">
        <v>1204</v>
      </c>
      <c r="H72" s="974" t="s">
        <v>1205</v>
      </c>
      <c r="I72" s="971"/>
      <c r="J72" s="971" t="s">
        <v>439</v>
      </c>
      <c r="K72" s="971"/>
      <c r="L72" s="971" t="s">
        <v>1206</v>
      </c>
      <c r="M72" s="973">
        <v>10000</v>
      </c>
      <c r="N72" s="965"/>
    </row>
    <row r="73" spans="1:14" ht="31.2">
      <c r="A73" s="964">
        <v>5</v>
      </c>
      <c r="B73" s="159" t="s">
        <v>1213</v>
      </c>
      <c r="C73" s="159" t="s">
        <v>1137</v>
      </c>
      <c r="D73" s="964">
        <v>1981</v>
      </c>
      <c r="E73" s="964"/>
      <c r="F73" s="979"/>
      <c r="G73" s="979" t="s">
        <v>1214</v>
      </c>
      <c r="H73" s="964"/>
      <c r="I73" s="964"/>
      <c r="J73" s="964"/>
      <c r="K73" s="964" t="s">
        <v>1215</v>
      </c>
      <c r="L73" s="975">
        <v>44774</v>
      </c>
      <c r="M73" s="964"/>
      <c r="N73" s="964"/>
    </row>
    <row r="74" spans="1:14" ht="15.6">
      <c r="A74" s="964">
        <v>6</v>
      </c>
      <c r="B74" s="159" t="s">
        <v>1216</v>
      </c>
      <c r="C74" s="159" t="s">
        <v>1217</v>
      </c>
      <c r="D74" s="964"/>
      <c r="E74" s="964">
        <v>1970</v>
      </c>
      <c r="F74" s="979"/>
      <c r="G74" s="979" t="s">
        <v>1218</v>
      </c>
      <c r="H74" s="964"/>
      <c r="I74" s="964"/>
      <c r="J74" s="964" t="s">
        <v>1219</v>
      </c>
      <c r="K74" s="964"/>
      <c r="L74" s="964" t="s">
        <v>1220</v>
      </c>
      <c r="M74" s="966">
        <v>2000</v>
      </c>
      <c r="N74" s="964"/>
    </row>
    <row r="75" spans="1:14" ht="15.6">
      <c r="A75" s="964">
        <v>7</v>
      </c>
      <c r="B75" s="159" t="s">
        <v>1148</v>
      </c>
      <c r="C75" s="159" t="s">
        <v>1149</v>
      </c>
      <c r="D75" s="964"/>
      <c r="E75" s="964">
        <v>1986</v>
      </c>
      <c r="F75" s="979"/>
      <c r="G75" s="979" t="s">
        <v>1218</v>
      </c>
      <c r="H75" s="964"/>
      <c r="I75" s="964"/>
      <c r="J75" s="964" t="s">
        <v>1221</v>
      </c>
      <c r="K75" s="964"/>
      <c r="L75" s="964" t="s">
        <v>1222</v>
      </c>
      <c r="M75" s="966">
        <v>3000</v>
      </c>
      <c r="N75" s="964"/>
    </row>
    <row r="76" spans="1:14" ht="15.6">
      <c r="A76" s="964">
        <v>8</v>
      </c>
      <c r="B76" s="976" t="s">
        <v>1189</v>
      </c>
      <c r="C76" s="976" t="s">
        <v>1190</v>
      </c>
      <c r="D76" s="965">
        <v>1979</v>
      </c>
      <c r="E76" s="965"/>
      <c r="F76" s="965" t="s">
        <v>453</v>
      </c>
      <c r="G76" s="980" t="s">
        <v>462</v>
      </c>
      <c r="H76" s="965">
        <v>2</v>
      </c>
      <c r="I76" s="965"/>
      <c r="J76" s="965" t="s">
        <v>281</v>
      </c>
      <c r="K76" s="965"/>
      <c r="L76" s="965" t="s">
        <v>1223</v>
      </c>
      <c r="M76" s="966">
        <v>4000</v>
      </c>
      <c r="N76" s="965"/>
    </row>
    <row r="77" spans="1:14" ht="15.6">
      <c r="A77" s="964">
        <v>9</v>
      </c>
      <c r="B77" s="976" t="s">
        <v>424</v>
      </c>
      <c r="C77" s="976" t="s">
        <v>1156</v>
      </c>
      <c r="D77" s="965">
        <v>1981</v>
      </c>
      <c r="E77" s="977"/>
      <c r="F77" s="965" t="s">
        <v>453</v>
      </c>
      <c r="G77" s="980" t="s">
        <v>462</v>
      </c>
      <c r="H77" s="965">
        <v>2</v>
      </c>
      <c r="I77" s="965"/>
      <c r="J77" s="965" t="s">
        <v>281</v>
      </c>
      <c r="K77" s="965"/>
      <c r="L77" s="965" t="s">
        <v>1223</v>
      </c>
      <c r="M77" s="966">
        <v>4000</v>
      </c>
      <c r="N77" s="965"/>
    </row>
    <row r="78" spans="1:14" ht="15.6">
      <c r="A78" s="964">
        <v>10</v>
      </c>
      <c r="B78" s="976" t="s">
        <v>1224</v>
      </c>
      <c r="C78" s="976" t="s">
        <v>1225</v>
      </c>
      <c r="D78" s="965"/>
      <c r="E78" s="965">
        <v>1979</v>
      </c>
      <c r="F78" s="965" t="s">
        <v>453</v>
      </c>
      <c r="G78" s="980" t="s">
        <v>462</v>
      </c>
      <c r="H78" s="965">
        <v>2</v>
      </c>
      <c r="I78" s="965"/>
      <c r="J78" s="965" t="s">
        <v>281</v>
      </c>
      <c r="K78" s="965"/>
      <c r="L78" s="965" t="s">
        <v>1223</v>
      </c>
      <c r="M78" s="966">
        <v>4000</v>
      </c>
      <c r="N78" s="965"/>
    </row>
    <row r="79" spans="1:14" ht="15.6">
      <c r="A79" s="964">
        <v>11</v>
      </c>
      <c r="B79" s="976" t="s">
        <v>1226</v>
      </c>
      <c r="C79" s="976" t="s">
        <v>1225</v>
      </c>
      <c r="D79" s="965"/>
      <c r="E79" s="965">
        <v>1981</v>
      </c>
      <c r="F79" s="965" t="s">
        <v>453</v>
      </c>
      <c r="G79" s="980" t="s">
        <v>462</v>
      </c>
      <c r="H79" s="965">
        <v>2</v>
      </c>
      <c r="I79" s="965"/>
      <c r="J79" s="965" t="s">
        <v>281</v>
      </c>
      <c r="K79" s="965"/>
      <c r="L79" s="965" t="s">
        <v>1223</v>
      </c>
      <c r="M79" s="966">
        <v>4000</v>
      </c>
      <c r="N79" s="965"/>
    </row>
    <row r="80" spans="1:14" ht="15.6">
      <c r="A80" s="964">
        <v>12</v>
      </c>
      <c r="B80" s="976" t="s">
        <v>1227</v>
      </c>
      <c r="C80" s="976" t="s">
        <v>1228</v>
      </c>
      <c r="D80" s="965"/>
      <c r="E80" s="965">
        <v>1984</v>
      </c>
      <c r="F80" s="965" t="s">
        <v>453</v>
      </c>
      <c r="G80" s="980" t="s">
        <v>462</v>
      </c>
      <c r="H80" s="965">
        <v>2</v>
      </c>
      <c r="I80" s="965"/>
      <c r="J80" s="965" t="s">
        <v>281</v>
      </c>
      <c r="K80" s="965"/>
      <c r="L80" s="965" t="s">
        <v>1223</v>
      </c>
      <c r="M80" s="966">
        <v>4000</v>
      </c>
      <c r="N80" s="965"/>
    </row>
    <row r="81" spans="1:14" ht="15.6">
      <c r="A81" s="964">
        <v>13</v>
      </c>
      <c r="B81" s="976" t="s">
        <v>1229</v>
      </c>
      <c r="C81" s="976" t="s">
        <v>1230</v>
      </c>
      <c r="D81" s="965">
        <v>1967</v>
      </c>
      <c r="E81" s="977"/>
      <c r="F81" s="965" t="s">
        <v>453</v>
      </c>
      <c r="G81" s="980" t="s">
        <v>462</v>
      </c>
      <c r="H81" s="965">
        <v>2</v>
      </c>
      <c r="I81" s="965"/>
      <c r="J81" s="965" t="s">
        <v>281</v>
      </c>
      <c r="K81" s="965"/>
      <c r="L81" s="965" t="s">
        <v>1223</v>
      </c>
      <c r="M81" s="966">
        <v>4000</v>
      </c>
      <c r="N81" s="965"/>
    </row>
    <row r="82" spans="1:14" ht="15.6">
      <c r="A82" s="964">
        <v>14</v>
      </c>
      <c r="B82" s="976" t="s">
        <v>1187</v>
      </c>
      <c r="C82" s="976" t="s">
        <v>1188</v>
      </c>
      <c r="D82" s="965"/>
      <c r="E82" s="965">
        <v>1983</v>
      </c>
      <c r="F82" s="965" t="s">
        <v>453</v>
      </c>
      <c r="G82" s="980" t="s">
        <v>462</v>
      </c>
      <c r="H82" s="965">
        <v>2</v>
      </c>
      <c r="I82" s="965"/>
      <c r="J82" s="965" t="s">
        <v>281</v>
      </c>
      <c r="K82" s="965"/>
      <c r="L82" s="965" t="s">
        <v>1223</v>
      </c>
      <c r="M82" s="966">
        <v>4000</v>
      </c>
      <c r="N82" s="965"/>
    </row>
    <row r="83" spans="1:14" ht="15.6">
      <c r="A83" s="964">
        <v>15</v>
      </c>
      <c r="B83" s="976" t="s">
        <v>1231</v>
      </c>
      <c r="C83" s="976" t="s">
        <v>1232</v>
      </c>
      <c r="D83" s="965"/>
      <c r="E83" s="965">
        <v>1978</v>
      </c>
      <c r="F83" s="965" t="s">
        <v>453</v>
      </c>
      <c r="G83" s="980" t="s">
        <v>462</v>
      </c>
      <c r="H83" s="965">
        <v>2</v>
      </c>
      <c r="I83" s="965"/>
      <c r="J83" s="965" t="s">
        <v>281</v>
      </c>
      <c r="K83" s="965"/>
      <c r="L83" s="965" t="s">
        <v>1223</v>
      </c>
      <c r="M83" s="966">
        <v>4000</v>
      </c>
      <c r="N83" s="965"/>
    </row>
    <row r="84" spans="1:14" ht="15.6">
      <c r="A84" s="964">
        <v>16</v>
      </c>
      <c r="B84" s="976" t="s">
        <v>1233</v>
      </c>
      <c r="C84" s="976" t="s">
        <v>1234</v>
      </c>
      <c r="D84" s="965"/>
      <c r="E84" s="965">
        <v>1980</v>
      </c>
      <c r="F84" s="965" t="s">
        <v>453</v>
      </c>
      <c r="G84" s="980" t="s">
        <v>462</v>
      </c>
      <c r="H84" s="965">
        <v>2</v>
      </c>
      <c r="I84" s="965"/>
      <c r="J84" s="965" t="s">
        <v>281</v>
      </c>
      <c r="K84" s="965"/>
      <c r="L84" s="965" t="s">
        <v>1223</v>
      </c>
      <c r="M84" s="966">
        <v>4000</v>
      </c>
      <c r="N84" s="965"/>
    </row>
    <row r="85" spans="1:14" ht="15.6">
      <c r="A85" s="964">
        <v>17</v>
      </c>
      <c r="B85" s="976" t="s">
        <v>1117</v>
      </c>
      <c r="C85" s="976" t="s">
        <v>1151</v>
      </c>
      <c r="D85" s="965"/>
      <c r="E85" s="965">
        <v>1967</v>
      </c>
      <c r="F85" s="965" t="s">
        <v>453</v>
      </c>
      <c r="G85" s="980" t="s">
        <v>462</v>
      </c>
      <c r="H85" s="965">
        <v>2</v>
      </c>
      <c r="I85" s="965"/>
      <c r="J85" s="965" t="s">
        <v>281</v>
      </c>
      <c r="K85" s="965"/>
      <c r="L85" s="965" t="s">
        <v>1223</v>
      </c>
      <c r="M85" s="966">
        <v>4000</v>
      </c>
      <c r="N85" s="965"/>
    </row>
    <row r="86" spans="1:14" ht="15.6">
      <c r="A86" s="964">
        <v>18</v>
      </c>
      <c r="B86" s="976" t="s">
        <v>1235</v>
      </c>
      <c r="C86" s="976" t="s">
        <v>1236</v>
      </c>
      <c r="D86" s="965"/>
      <c r="E86" s="965">
        <v>1975</v>
      </c>
      <c r="F86" s="965" t="s">
        <v>453</v>
      </c>
      <c r="G86" s="980" t="s">
        <v>462</v>
      </c>
      <c r="H86" s="965">
        <v>2</v>
      </c>
      <c r="I86" s="965"/>
      <c r="J86" s="965" t="s">
        <v>281</v>
      </c>
      <c r="K86" s="965"/>
      <c r="L86" s="965" t="s">
        <v>1223</v>
      </c>
      <c r="M86" s="966">
        <v>4000</v>
      </c>
      <c r="N86" s="965"/>
    </row>
    <row r="87" spans="1:14" ht="15.6">
      <c r="A87" s="964">
        <v>19</v>
      </c>
      <c r="B87" s="976" t="s">
        <v>1237</v>
      </c>
      <c r="C87" s="976" t="s">
        <v>1238</v>
      </c>
      <c r="D87" s="978"/>
      <c r="E87" s="965">
        <v>1979</v>
      </c>
      <c r="F87" s="965" t="s">
        <v>453</v>
      </c>
      <c r="G87" s="980" t="s">
        <v>462</v>
      </c>
      <c r="H87" s="965">
        <v>2</v>
      </c>
      <c r="I87" s="965"/>
      <c r="J87" s="965" t="s">
        <v>281</v>
      </c>
      <c r="K87" s="965"/>
      <c r="L87" s="965" t="s">
        <v>1223</v>
      </c>
      <c r="M87" s="966">
        <v>4000</v>
      </c>
      <c r="N87" s="965"/>
    </row>
    <row r="88" spans="1:14" ht="15.6">
      <c r="A88" s="964">
        <v>20</v>
      </c>
      <c r="B88" s="976" t="s">
        <v>1239</v>
      </c>
      <c r="C88" s="976" t="s">
        <v>1225</v>
      </c>
      <c r="D88" s="965"/>
      <c r="E88" s="965">
        <v>1974</v>
      </c>
      <c r="F88" s="980"/>
      <c r="G88" s="980" t="s">
        <v>1240</v>
      </c>
      <c r="H88" s="965" t="s">
        <v>1241</v>
      </c>
      <c r="I88" s="965"/>
      <c r="J88" s="965" t="s">
        <v>281</v>
      </c>
      <c r="K88" s="965"/>
      <c r="L88" s="965"/>
      <c r="M88" s="966">
        <v>1500</v>
      </c>
      <c r="N88" s="965"/>
    </row>
    <row r="89" spans="1:14" ht="15.6">
      <c r="A89" s="964">
        <v>21</v>
      </c>
      <c r="B89" s="976" t="s">
        <v>1242</v>
      </c>
      <c r="C89" s="976" t="s">
        <v>1139</v>
      </c>
      <c r="D89" s="965"/>
      <c r="E89" s="965">
        <v>1976</v>
      </c>
      <c r="F89" s="980"/>
      <c r="G89" s="980" t="s">
        <v>1240</v>
      </c>
      <c r="H89" s="965" t="s">
        <v>1241</v>
      </c>
      <c r="I89" s="965"/>
      <c r="J89" s="965" t="s">
        <v>281</v>
      </c>
      <c r="K89" s="965"/>
      <c r="L89" s="965"/>
      <c r="M89" s="966">
        <v>1500</v>
      </c>
      <c r="N89" s="965"/>
    </row>
    <row r="90" spans="1:14" ht="15.6">
      <c r="A90" s="964">
        <v>22</v>
      </c>
      <c r="B90" s="976" t="s">
        <v>1243</v>
      </c>
      <c r="C90" s="976" t="s">
        <v>1238</v>
      </c>
      <c r="D90" s="965"/>
      <c r="E90" s="965">
        <v>1980</v>
      </c>
      <c r="F90" s="980"/>
      <c r="G90" s="980" t="s">
        <v>1240</v>
      </c>
      <c r="H90" s="965" t="s">
        <v>1241</v>
      </c>
      <c r="I90" s="965"/>
      <c r="J90" s="965" t="s">
        <v>281</v>
      </c>
      <c r="K90" s="965"/>
      <c r="L90" s="965"/>
      <c r="M90" s="966">
        <v>1500</v>
      </c>
      <c r="N90" s="965"/>
    </row>
    <row r="91" spans="1:14" ht="15.6">
      <c r="A91" s="964">
        <v>23</v>
      </c>
      <c r="B91" s="976" t="s">
        <v>1244</v>
      </c>
      <c r="C91" s="976" t="s">
        <v>1198</v>
      </c>
      <c r="D91" s="965"/>
      <c r="E91" s="965">
        <v>1980</v>
      </c>
      <c r="F91" s="980"/>
      <c r="G91" s="980" t="s">
        <v>1240</v>
      </c>
      <c r="H91" s="965" t="s">
        <v>1241</v>
      </c>
      <c r="I91" s="965"/>
      <c r="J91" s="965" t="s">
        <v>281</v>
      </c>
      <c r="K91" s="965"/>
      <c r="L91" s="965"/>
      <c r="M91" s="966">
        <v>1500</v>
      </c>
      <c r="N91" s="965"/>
    </row>
    <row r="92" spans="1:14" ht="15.6">
      <c r="A92" s="964">
        <v>24</v>
      </c>
      <c r="B92" s="976" t="s">
        <v>1194</v>
      </c>
      <c r="C92" s="976" t="s">
        <v>1195</v>
      </c>
      <c r="D92" s="965"/>
      <c r="E92" s="965">
        <v>1980</v>
      </c>
      <c r="F92" s="980"/>
      <c r="G92" s="980" t="s">
        <v>1240</v>
      </c>
      <c r="H92" s="965" t="s">
        <v>1241</v>
      </c>
      <c r="I92" s="965"/>
      <c r="J92" s="965" t="s">
        <v>281</v>
      </c>
      <c r="K92" s="965"/>
      <c r="L92" s="965"/>
      <c r="M92" s="966">
        <v>1500</v>
      </c>
      <c r="N92" s="965"/>
    </row>
    <row r="93" spans="1:14" ht="15.6">
      <c r="A93" s="964">
        <v>25</v>
      </c>
      <c r="B93" s="976" t="s">
        <v>1245</v>
      </c>
      <c r="C93" s="976" t="s">
        <v>1149</v>
      </c>
      <c r="D93" s="965"/>
      <c r="E93" s="965">
        <v>1995</v>
      </c>
      <c r="F93" s="980"/>
      <c r="G93" s="980" t="s">
        <v>1240</v>
      </c>
      <c r="H93" s="965" t="s">
        <v>1246</v>
      </c>
      <c r="I93" s="965"/>
      <c r="J93" s="965" t="s">
        <v>281</v>
      </c>
      <c r="K93" s="965"/>
      <c r="L93" s="965"/>
      <c r="M93" s="966">
        <v>1500</v>
      </c>
      <c r="N93" s="965"/>
    </row>
    <row r="94" spans="1:14" ht="15.6">
      <c r="A94" s="964">
        <v>26</v>
      </c>
      <c r="B94" s="976" t="s">
        <v>1247</v>
      </c>
      <c r="C94" s="976" t="s">
        <v>1248</v>
      </c>
      <c r="D94" s="965"/>
      <c r="E94" s="965">
        <v>1971</v>
      </c>
      <c r="F94" s="980"/>
      <c r="G94" s="980" t="s">
        <v>1249</v>
      </c>
      <c r="H94" s="965" t="s">
        <v>1250</v>
      </c>
      <c r="I94" s="965"/>
      <c r="J94" s="965" t="s">
        <v>281</v>
      </c>
      <c r="K94" s="965"/>
      <c r="L94" s="965"/>
      <c r="M94" s="966">
        <v>4000</v>
      </c>
      <c r="N94" s="965"/>
    </row>
    <row r="95" spans="1:14" ht="15.6">
      <c r="A95" s="964">
        <v>27</v>
      </c>
      <c r="B95" s="976" t="s">
        <v>1192</v>
      </c>
      <c r="C95" s="976" t="s">
        <v>1151</v>
      </c>
      <c r="D95" s="965"/>
      <c r="E95" s="965">
        <v>1982</v>
      </c>
      <c r="F95" s="980"/>
      <c r="G95" s="980" t="s">
        <v>1249</v>
      </c>
      <c r="H95" s="965" t="s">
        <v>1250</v>
      </c>
      <c r="I95" s="965"/>
      <c r="J95" s="965" t="s">
        <v>281</v>
      </c>
      <c r="K95" s="965"/>
      <c r="L95" s="965"/>
      <c r="M95" s="966">
        <v>4000</v>
      </c>
      <c r="N95" s="965"/>
    </row>
    <row r="96" spans="1:14" ht="15.6">
      <c r="A96" s="964">
        <v>28</v>
      </c>
      <c r="B96" s="976" t="s">
        <v>1251</v>
      </c>
      <c r="C96" s="976" t="s">
        <v>1238</v>
      </c>
      <c r="D96" s="965"/>
      <c r="E96" s="980">
        <v>1980</v>
      </c>
      <c r="F96" s="980"/>
      <c r="G96" s="980" t="s">
        <v>1240</v>
      </c>
      <c r="H96" s="965" t="s">
        <v>1241</v>
      </c>
      <c r="I96" s="965"/>
      <c r="J96" s="965" t="s">
        <v>281</v>
      </c>
      <c r="K96" s="965"/>
      <c r="L96" s="965"/>
      <c r="M96" s="966">
        <v>1500</v>
      </c>
      <c r="N96" s="965"/>
    </row>
    <row r="97" spans="1:14" ht="15.6">
      <c r="A97" s="964">
        <v>29</v>
      </c>
      <c r="B97" s="976" t="s">
        <v>1252</v>
      </c>
      <c r="C97" s="976" t="s">
        <v>1253</v>
      </c>
      <c r="D97" s="965"/>
      <c r="E97" s="965"/>
      <c r="F97" s="965"/>
      <c r="G97" s="980" t="s">
        <v>1240</v>
      </c>
      <c r="H97" s="965">
        <v>2</v>
      </c>
      <c r="I97" s="965"/>
      <c r="J97" s="965" t="s">
        <v>281</v>
      </c>
      <c r="K97" s="965"/>
      <c r="L97" s="965" t="s">
        <v>1254</v>
      </c>
      <c r="M97" s="966">
        <v>3000</v>
      </c>
      <c r="N97" s="965"/>
    </row>
    <row r="98" spans="1:14" ht="15.6">
      <c r="A98" s="964">
        <v>30</v>
      </c>
      <c r="B98" s="976" t="s">
        <v>1199</v>
      </c>
      <c r="C98" s="976" t="s">
        <v>1200</v>
      </c>
      <c r="D98" s="965"/>
      <c r="E98" s="965"/>
      <c r="F98" s="965"/>
      <c r="G98" s="980" t="s">
        <v>1240</v>
      </c>
      <c r="H98" s="965">
        <v>2</v>
      </c>
      <c r="I98" s="965"/>
      <c r="J98" s="965" t="s">
        <v>281</v>
      </c>
      <c r="K98" s="965"/>
      <c r="L98" s="965" t="s">
        <v>1254</v>
      </c>
      <c r="M98" s="966">
        <v>3000</v>
      </c>
      <c r="N98" s="965"/>
    </row>
    <row r="99" spans="1:14" ht="15.6">
      <c r="A99" s="964">
        <v>31</v>
      </c>
      <c r="B99" s="976" t="s">
        <v>1255</v>
      </c>
      <c r="C99" s="976" t="s">
        <v>1256</v>
      </c>
      <c r="D99" s="965"/>
      <c r="E99" s="965"/>
      <c r="F99" s="965"/>
      <c r="G99" s="980" t="s">
        <v>1240</v>
      </c>
      <c r="H99" s="965">
        <v>2</v>
      </c>
      <c r="I99" s="965"/>
      <c r="J99" s="965" t="s">
        <v>281</v>
      </c>
      <c r="K99" s="965"/>
      <c r="L99" s="965" t="s">
        <v>1254</v>
      </c>
      <c r="M99" s="966">
        <v>3000</v>
      </c>
      <c r="N99" s="965"/>
    </row>
    <row r="100" spans="1:14" ht="15.6">
      <c r="A100" s="964">
        <v>32</v>
      </c>
      <c r="B100" s="976" t="s">
        <v>424</v>
      </c>
      <c r="C100" s="976" t="s">
        <v>1257</v>
      </c>
      <c r="D100" s="965"/>
      <c r="E100" s="965"/>
      <c r="F100" s="965"/>
      <c r="G100" s="980" t="s">
        <v>1240</v>
      </c>
      <c r="H100" s="965">
        <v>2</v>
      </c>
      <c r="I100" s="965"/>
      <c r="J100" s="965" t="s">
        <v>281</v>
      </c>
      <c r="K100" s="965"/>
      <c r="L100" s="965" t="s">
        <v>1254</v>
      </c>
      <c r="M100" s="966">
        <v>3000</v>
      </c>
      <c r="N100" s="965"/>
    </row>
    <row r="101" spans="1:14" ht="15.6">
      <c r="A101" s="964">
        <v>33</v>
      </c>
      <c r="B101" s="976" t="s">
        <v>1258</v>
      </c>
      <c r="C101" s="976" t="s">
        <v>1259</v>
      </c>
      <c r="D101" s="965"/>
      <c r="E101" s="965"/>
      <c r="F101" s="965"/>
      <c r="G101" s="980" t="s">
        <v>1240</v>
      </c>
      <c r="H101" s="965">
        <v>2</v>
      </c>
      <c r="I101" s="965"/>
      <c r="J101" s="965" t="s">
        <v>281</v>
      </c>
      <c r="K101" s="965"/>
      <c r="L101" s="965" t="s">
        <v>1254</v>
      </c>
      <c r="M101" s="966">
        <v>3000</v>
      </c>
      <c r="N101" s="965"/>
    </row>
    <row r="102" spans="1:14" ht="15.6">
      <c r="A102" s="964">
        <v>34</v>
      </c>
      <c r="B102" s="976" t="s">
        <v>1260</v>
      </c>
      <c r="C102" s="976" t="s">
        <v>1217</v>
      </c>
      <c r="D102" s="965"/>
      <c r="E102" s="965"/>
      <c r="F102" s="965"/>
      <c r="G102" s="980" t="s">
        <v>1240</v>
      </c>
      <c r="H102" s="965">
        <v>2</v>
      </c>
      <c r="I102" s="965"/>
      <c r="J102" s="965" t="s">
        <v>281</v>
      </c>
      <c r="K102" s="965"/>
      <c r="L102" s="965" t="s">
        <v>1254</v>
      </c>
      <c r="M102" s="966">
        <v>3000</v>
      </c>
      <c r="N102" s="965"/>
    </row>
    <row r="103" spans="1:14" ht="15.6">
      <c r="A103" s="964">
        <v>35</v>
      </c>
      <c r="B103" s="976" t="s">
        <v>441</v>
      </c>
      <c r="C103" s="976" t="s">
        <v>1238</v>
      </c>
      <c r="D103" s="965"/>
      <c r="E103" s="965"/>
      <c r="F103" s="965"/>
      <c r="G103" s="980" t="s">
        <v>1240</v>
      </c>
      <c r="H103" s="965">
        <v>2</v>
      </c>
      <c r="I103" s="965"/>
      <c r="J103" s="965" t="s">
        <v>281</v>
      </c>
      <c r="K103" s="965"/>
      <c r="L103" s="965" t="s">
        <v>1254</v>
      </c>
      <c r="M103" s="966">
        <v>3000</v>
      </c>
      <c r="N103" s="965"/>
    </row>
    <row r="104" spans="1:14" ht="15.6">
      <c r="A104" s="964">
        <v>36</v>
      </c>
      <c r="B104" s="976" t="s">
        <v>1175</v>
      </c>
      <c r="C104" s="976" t="s">
        <v>1261</v>
      </c>
      <c r="D104" s="965"/>
      <c r="E104" s="965"/>
      <c r="F104" s="965"/>
      <c r="G104" s="980" t="s">
        <v>1240</v>
      </c>
      <c r="H104" s="965">
        <v>2</v>
      </c>
      <c r="I104" s="965"/>
      <c r="J104" s="965" t="s">
        <v>281</v>
      </c>
      <c r="K104" s="965"/>
      <c r="L104" s="965" t="s">
        <v>1254</v>
      </c>
      <c r="M104" s="966">
        <v>3000</v>
      </c>
      <c r="N104" s="965"/>
    </row>
    <row r="105" spans="1:14" ht="15.6">
      <c r="A105" s="964">
        <v>37</v>
      </c>
      <c r="B105" s="976" t="s">
        <v>1175</v>
      </c>
      <c r="C105" s="976" t="s">
        <v>1176</v>
      </c>
      <c r="D105" s="965"/>
      <c r="E105" s="965"/>
      <c r="F105" s="965"/>
      <c r="G105" s="980" t="s">
        <v>1240</v>
      </c>
      <c r="H105" s="965">
        <v>2</v>
      </c>
      <c r="I105" s="965"/>
      <c r="J105" s="965" t="s">
        <v>281</v>
      </c>
      <c r="K105" s="965"/>
      <c r="L105" s="965" t="s">
        <v>1254</v>
      </c>
      <c r="M105" s="966">
        <v>3000</v>
      </c>
      <c r="N105" s="965"/>
    </row>
    <row r="106" spans="1:14" ht="15.6">
      <c r="A106" s="964">
        <v>38</v>
      </c>
      <c r="B106" s="976" t="s">
        <v>1262</v>
      </c>
      <c r="C106" s="976" t="s">
        <v>1225</v>
      </c>
      <c r="D106" s="965"/>
      <c r="E106" s="965"/>
      <c r="F106" s="965"/>
      <c r="G106" s="980" t="s">
        <v>1240</v>
      </c>
      <c r="H106" s="965">
        <v>2</v>
      </c>
      <c r="I106" s="965"/>
      <c r="J106" s="965" t="s">
        <v>281</v>
      </c>
      <c r="K106" s="965"/>
      <c r="L106" s="965" t="s">
        <v>1254</v>
      </c>
      <c r="M106" s="966">
        <v>3000</v>
      </c>
      <c r="N106" s="965"/>
    </row>
    <row r="107" spans="1:14" ht="15.6">
      <c r="A107" s="964">
        <v>39</v>
      </c>
      <c r="B107" s="976" t="s">
        <v>1263</v>
      </c>
      <c r="C107" s="976" t="s">
        <v>1264</v>
      </c>
      <c r="D107" s="965"/>
      <c r="E107" s="965"/>
      <c r="F107" s="965"/>
      <c r="G107" s="980" t="s">
        <v>1240</v>
      </c>
      <c r="H107" s="965">
        <v>2</v>
      </c>
      <c r="I107" s="965"/>
      <c r="J107" s="965" t="s">
        <v>281</v>
      </c>
      <c r="K107" s="965"/>
      <c r="L107" s="965" t="s">
        <v>1254</v>
      </c>
      <c r="M107" s="966">
        <v>3000</v>
      </c>
      <c r="N107" s="965"/>
    </row>
    <row r="108" spans="1:14" ht="15.6">
      <c r="A108" s="964">
        <v>40</v>
      </c>
      <c r="B108" s="976" t="s">
        <v>1265</v>
      </c>
      <c r="C108" s="976" t="s">
        <v>1266</v>
      </c>
      <c r="D108" s="965"/>
      <c r="E108" s="965"/>
      <c r="F108" s="965"/>
      <c r="G108" s="980" t="s">
        <v>1240</v>
      </c>
      <c r="H108" s="965">
        <v>2</v>
      </c>
      <c r="I108" s="965"/>
      <c r="J108" s="965" t="s">
        <v>281</v>
      </c>
      <c r="K108" s="965"/>
      <c r="L108" s="965" t="s">
        <v>1254</v>
      </c>
      <c r="M108" s="966">
        <v>3000</v>
      </c>
      <c r="N108" s="965"/>
    </row>
    <row r="109" spans="1:14" ht="15.6">
      <c r="A109" s="964">
        <v>41</v>
      </c>
      <c r="B109" s="976" t="s">
        <v>1267</v>
      </c>
      <c r="C109" s="976" t="s">
        <v>1268</v>
      </c>
      <c r="D109" s="965"/>
      <c r="E109" s="965"/>
      <c r="F109" s="980"/>
      <c r="G109" s="980" t="s">
        <v>1240</v>
      </c>
      <c r="H109" s="965">
        <v>2</v>
      </c>
      <c r="I109" s="965"/>
      <c r="J109" s="965" t="s">
        <v>281</v>
      </c>
      <c r="K109" s="965"/>
      <c r="L109" s="965" t="s">
        <v>1254</v>
      </c>
      <c r="M109" s="966">
        <v>3000</v>
      </c>
      <c r="N109" s="965"/>
    </row>
    <row r="110" spans="1:14" ht="15.6">
      <c r="A110" s="964">
        <v>42</v>
      </c>
      <c r="B110" s="976" t="s">
        <v>1269</v>
      </c>
      <c r="C110" s="976" t="s">
        <v>700</v>
      </c>
      <c r="D110" s="965">
        <v>1960</v>
      </c>
      <c r="E110" s="965"/>
      <c r="F110" s="980" t="s">
        <v>453</v>
      </c>
      <c r="G110" s="980" t="s">
        <v>461</v>
      </c>
      <c r="H110" s="965" t="s">
        <v>1270</v>
      </c>
      <c r="I110" s="965"/>
      <c r="J110" s="965" t="s">
        <v>281</v>
      </c>
      <c r="K110" s="965"/>
      <c r="L110" s="965"/>
      <c r="M110" s="966">
        <v>5000</v>
      </c>
      <c r="N110" s="965"/>
    </row>
    <row r="111" spans="1:14" ht="15.6">
      <c r="A111" s="964">
        <v>43</v>
      </c>
      <c r="B111" s="976" t="s">
        <v>1271</v>
      </c>
      <c r="C111" s="976" t="s">
        <v>1272</v>
      </c>
      <c r="D111" s="965">
        <v>1977</v>
      </c>
      <c r="E111" s="965"/>
      <c r="F111" s="980" t="s">
        <v>453</v>
      </c>
      <c r="G111" s="980" t="s">
        <v>461</v>
      </c>
      <c r="H111" s="965" t="s">
        <v>1270</v>
      </c>
      <c r="I111" s="965"/>
      <c r="J111" s="965" t="s">
        <v>281</v>
      </c>
      <c r="K111" s="965"/>
      <c r="L111" s="965"/>
      <c r="M111" s="966">
        <v>5000</v>
      </c>
      <c r="N111" s="965"/>
    </row>
    <row r="112" spans="1:14" ht="15.6">
      <c r="A112" s="964">
        <v>44</v>
      </c>
      <c r="B112" s="976" t="s">
        <v>1273</v>
      </c>
      <c r="C112" s="976" t="s">
        <v>1274</v>
      </c>
      <c r="D112" s="965">
        <v>1983</v>
      </c>
      <c r="E112" s="965"/>
      <c r="F112" s="980" t="s">
        <v>453</v>
      </c>
      <c r="G112" s="980" t="s">
        <v>461</v>
      </c>
      <c r="H112" s="965" t="s">
        <v>1270</v>
      </c>
      <c r="I112" s="965"/>
      <c r="J112" s="965" t="s">
        <v>281</v>
      </c>
      <c r="K112" s="965"/>
      <c r="L112" s="965"/>
      <c r="M112" s="966">
        <v>5000</v>
      </c>
      <c r="N112" s="965"/>
    </row>
    <row r="113" spans="1:14" ht="15.6">
      <c r="A113" s="964">
        <v>45</v>
      </c>
      <c r="B113" s="976" t="s">
        <v>1275</v>
      </c>
      <c r="C113" s="976" t="s">
        <v>1179</v>
      </c>
      <c r="D113" s="965">
        <v>1981</v>
      </c>
      <c r="E113" s="965"/>
      <c r="F113" s="980" t="s">
        <v>453</v>
      </c>
      <c r="G113" s="980" t="s">
        <v>461</v>
      </c>
      <c r="H113" s="965" t="s">
        <v>1270</v>
      </c>
      <c r="I113" s="965"/>
      <c r="J113" s="965" t="s">
        <v>281</v>
      </c>
      <c r="K113" s="965"/>
      <c r="L113" s="965"/>
      <c r="M113" s="966">
        <v>5000</v>
      </c>
      <c r="N113" s="965"/>
    </row>
    <row r="114" spans="1:14" ht="15.6">
      <c r="A114" s="964">
        <v>46</v>
      </c>
      <c r="B114" s="976" t="s">
        <v>1182</v>
      </c>
      <c r="C114" s="976" t="s">
        <v>1183</v>
      </c>
      <c r="D114" s="965">
        <v>1975</v>
      </c>
      <c r="E114" s="965"/>
      <c r="F114" s="980" t="s">
        <v>453</v>
      </c>
      <c r="G114" s="980" t="s">
        <v>461</v>
      </c>
      <c r="H114" s="965" t="s">
        <v>1270</v>
      </c>
      <c r="I114" s="965"/>
      <c r="J114" s="965" t="s">
        <v>281</v>
      </c>
      <c r="K114" s="965"/>
      <c r="L114" s="965"/>
      <c r="M114" s="966">
        <v>5000</v>
      </c>
      <c r="N114" s="965"/>
    </row>
    <row r="115" spans="1:14" ht="15.6">
      <c r="A115" s="964">
        <v>47</v>
      </c>
      <c r="B115" s="976" t="s">
        <v>1117</v>
      </c>
      <c r="C115" s="976" t="s">
        <v>1276</v>
      </c>
      <c r="D115" s="965"/>
      <c r="E115" s="965">
        <v>1976</v>
      </c>
      <c r="F115" s="980" t="s">
        <v>453</v>
      </c>
      <c r="G115" s="980" t="s">
        <v>1277</v>
      </c>
      <c r="H115" s="965" t="s">
        <v>1270</v>
      </c>
      <c r="I115" s="965"/>
      <c r="J115" s="965" t="s">
        <v>281</v>
      </c>
      <c r="K115" s="965"/>
      <c r="L115" s="965"/>
      <c r="M115" s="966">
        <v>5000</v>
      </c>
      <c r="N115" s="965"/>
    </row>
    <row r="116" spans="1:14" ht="15.6">
      <c r="A116" s="964">
        <v>48</v>
      </c>
      <c r="B116" s="976" t="s">
        <v>1275</v>
      </c>
      <c r="C116" s="976" t="s">
        <v>1248</v>
      </c>
      <c r="D116" s="965">
        <v>1987</v>
      </c>
      <c r="E116" s="965"/>
      <c r="F116" s="980" t="s">
        <v>453</v>
      </c>
      <c r="G116" s="980" t="s">
        <v>1277</v>
      </c>
      <c r="H116" s="965" t="s">
        <v>1270</v>
      </c>
      <c r="I116" s="965"/>
      <c r="J116" s="965" t="s">
        <v>281</v>
      </c>
      <c r="K116" s="965"/>
      <c r="L116" s="965"/>
      <c r="M116" s="966">
        <v>5000</v>
      </c>
      <c r="N116" s="965"/>
    </row>
    <row r="117" spans="1:14" ht="15.6">
      <c r="A117" s="964">
        <v>49</v>
      </c>
      <c r="B117" s="976" t="s">
        <v>1278</v>
      </c>
      <c r="C117" s="976" t="s">
        <v>1279</v>
      </c>
      <c r="D117" s="965"/>
      <c r="E117" s="965">
        <v>1975</v>
      </c>
      <c r="F117" s="965" t="s">
        <v>453</v>
      </c>
      <c r="G117" s="980" t="s">
        <v>1240</v>
      </c>
      <c r="H117" s="965" t="s">
        <v>1241</v>
      </c>
      <c r="I117" s="965"/>
      <c r="J117" s="965" t="s">
        <v>281</v>
      </c>
      <c r="K117" s="965"/>
      <c r="L117" s="965"/>
      <c r="M117" s="966">
        <v>3000</v>
      </c>
      <c r="N117" s="965"/>
    </row>
    <row r="118" spans="1:14" ht="15.6">
      <c r="A118" s="964">
        <v>50</v>
      </c>
      <c r="B118" s="976" t="s">
        <v>1280</v>
      </c>
      <c r="C118" s="976" t="s">
        <v>1133</v>
      </c>
      <c r="D118" s="965">
        <v>1988</v>
      </c>
      <c r="E118" s="965"/>
      <c r="F118" s="965" t="s">
        <v>453</v>
      </c>
      <c r="G118" s="980" t="s">
        <v>1240</v>
      </c>
      <c r="H118" s="965" t="s">
        <v>1241</v>
      </c>
      <c r="I118" s="965"/>
      <c r="J118" s="965" t="s">
        <v>281</v>
      </c>
      <c r="K118" s="965"/>
      <c r="L118" s="965"/>
      <c r="M118" s="966">
        <v>3000</v>
      </c>
      <c r="N118" s="965"/>
    </row>
    <row r="119" spans="1:14" ht="15.6">
      <c r="A119" s="964">
        <v>51</v>
      </c>
      <c r="B119" s="976" t="s">
        <v>1281</v>
      </c>
      <c r="C119" s="976" t="s">
        <v>1282</v>
      </c>
      <c r="D119" s="965"/>
      <c r="E119" s="965">
        <v>1964</v>
      </c>
      <c r="F119" s="980" t="s">
        <v>453</v>
      </c>
      <c r="G119" s="980" t="s">
        <v>1240</v>
      </c>
      <c r="H119" s="965" t="s">
        <v>1241</v>
      </c>
      <c r="I119" s="965"/>
      <c r="J119" s="965" t="s">
        <v>281</v>
      </c>
      <c r="K119" s="965"/>
      <c r="L119" s="965"/>
      <c r="M119" s="966">
        <v>3000</v>
      </c>
      <c r="N119" s="965"/>
    </row>
    <row r="120" spans="1:14" ht="15.6">
      <c r="A120" s="2587" t="s">
        <v>401</v>
      </c>
      <c r="B120" s="2587"/>
      <c r="C120" s="2587"/>
      <c r="D120" s="2587"/>
      <c r="E120" s="2587"/>
      <c r="F120" s="2587"/>
      <c r="G120" s="2587"/>
      <c r="H120" s="2587"/>
      <c r="I120" s="999"/>
      <c r="J120" s="999"/>
      <c r="K120" s="999"/>
      <c r="L120" s="994"/>
      <c r="M120" s="1000">
        <f>SUM(M69:M119)</f>
        <v>194500</v>
      </c>
      <c r="N120" s="1001"/>
    </row>
    <row r="121" spans="1:14" ht="17.399999999999999">
      <c r="A121" s="986">
        <v>7</v>
      </c>
      <c r="B121" s="2533" t="s">
        <v>463</v>
      </c>
      <c r="C121" s="2533"/>
      <c r="D121" s="2533"/>
      <c r="E121" s="2533"/>
      <c r="F121" s="2533"/>
      <c r="G121" s="2533"/>
      <c r="H121" s="2533"/>
      <c r="I121" s="2533"/>
      <c r="J121" s="2533"/>
      <c r="K121" s="2533"/>
      <c r="L121" s="2533"/>
      <c r="M121" s="2533"/>
      <c r="N121" s="2533"/>
    </row>
    <row r="122" spans="1:14" ht="15.6">
      <c r="A122" s="2530" t="s">
        <v>3</v>
      </c>
      <c r="B122" s="2530" t="s">
        <v>295</v>
      </c>
      <c r="C122" s="2530"/>
      <c r="D122" s="2530" t="s">
        <v>417</v>
      </c>
      <c r="E122" s="2530"/>
      <c r="F122" s="2530" t="s">
        <v>418</v>
      </c>
      <c r="G122" s="2531" t="s">
        <v>416</v>
      </c>
      <c r="H122" s="2531" t="s">
        <v>464</v>
      </c>
      <c r="I122" s="2531"/>
      <c r="J122" s="2530" t="s">
        <v>465</v>
      </c>
      <c r="K122" s="2530"/>
      <c r="L122" s="2530" t="s">
        <v>466</v>
      </c>
      <c r="M122" s="2530"/>
      <c r="N122" s="930" t="s">
        <v>7</v>
      </c>
    </row>
    <row r="123" spans="1:14" ht="15.6">
      <c r="A123" s="2530"/>
      <c r="B123" s="2530"/>
      <c r="C123" s="2530"/>
      <c r="D123" s="930" t="s">
        <v>422</v>
      </c>
      <c r="E123" s="930" t="s">
        <v>423</v>
      </c>
      <c r="F123" s="2530"/>
      <c r="G123" s="2531"/>
      <c r="H123" s="2531"/>
      <c r="I123" s="2531"/>
      <c r="J123" s="2530"/>
      <c r="K123" s="2530"/>
      <c r="L123" s="930" t="s">
        <v>296</v>
      </c>
      <c r="M123" s="930" t="s">
        <v>467</v>
      </c>
      <c r="N123" s="930"/>
    </row>
    <row r="124" spans="1:14" ht="15.6">
      <c r="A124" s="990">
        <v>1</v>
      </c>
      <c r="B124" s="1007" t="s">
        <v>1283</v>
      </c>
      <c r="C124" s="990" t="s">
        <v>1127</v>
      </c>
      <c r="D124" s="990" t="s">
        <v>1123</v>
      </c>
      <c r="E124" s="990"/>
      <c r="F124" s="990" t="s">
        <v>453</v>
      </c>
      <c r="G124" s="1007" t="s">
        <v>1141</v>
      </c>
      <c r="H124" s="2581" t="s">
        <v>1284</v>
      </c>
      <c r="I124" s="2582"/>
      <c r="J124" s="2581" t="s">
        <v>1285</v>
      </c>
      <c r="K124" s="2583"/>
      <c r="L124" s="990" t="s">
        <v>468</v>
      </c>
      <c r="M124" s="990">
        <v>2022</v>
      </c>
      <c r="N124" s="991"/>
    </row>
    <row r="125" spans="1:14" ht="15.6">
      <c r="A125" s="964">
        <v>2</v>
      </c>
      <c r="B125" s="979" t="s">
        <v>1142</v>
      </c>
      <c r="C125" s="964" t="s">
        <v>1143</v>
      </c>
      <c r="D125" s="964"/>
      <c r="E125" s="964" t="s">
        <v>1123</v>
      </c>
      <c r="F125" s="964"/>
      <c r="G125" s="979"/>
      <c r="H125" s="2584"/>
      <c r="I125" s="2585"/>
      <c r="J125" s="2584" t="s">
        <v>1286</v>
      </c>
      <c r="K125" s="2586"/>
      <c r="L125" s="964" t="s">
        <v>1287</v>
      </c>
      <c r="M125" s="964">
        <v>2022</v>
      </c>
      <c r="N125" s="964"/>
    </row>
    <row r="126" spans="1:14" ht="15.6">
      <c r="A126" s="964">
        <v>3</v>
      </c>
      <c r="B126" s="980" t="s">
        <v>1288</v>
      </c>
      <c r="C126" s="965" t="s">
        <v>1195</v>
      </c>
      <c r="D126" s="965"/>
      <c r="E126" s="965">
        <v>1980</v>
      </c>
      <c r="F126" s="965" t="s">
        <v>453</v>
      </c>
      <c r="G126" s="980" t="s">
        <v>1141</v>
      </c>
      <c r="H126" s="2532" t="s">
        <v>1289</v>
      </c>
      <c r="I126" s="2532"/>
      <c r="J126" s="2532" t="s">
        <v>1285</v>
      </c>
      <c r="K126" s="2532"/>
      <c r="L126" s="965" t="s">
        <v>1290</v>
      </c>
      <c r="M126" s="965">
        <v>2023</v>
      </c>
      <c r="N126" s="965"/>
    </row>
    <row r="127" spans="1:14" ht="15.6">
      <c r="A127" s="964">
        <v>4</v>
      </c>
      <c r="B127" s="980" t="s">
        <v>1197</v>
      </c>
      <c r="C127" s="965" t="s">
        <v>1198</v>
      </c>
      <c r="D127" s="965"/>
      <c r="E127" s="965">
        <v>1980</v>
      </c>
      <c r="F127" s="965" t="s">
        <v>453</v>
      </c>
      <c r="G127" s="980" t="s">
        <v>1141</v>
      </c>
      <c r="H127" s="2532"/>
      <c r="I127" s="2532"/>
      <c r="J127" s="2532" t="s">
        <v>1285</v>
      </c>
      <c r="K127" s="2532"/>
      <c r="L127" s="965" t="s">
        <v>1290</v>
      </c>
      <c r="M127" s="965">
        <v>2023</v>
      </c>
      <c r="N127" s="965"/>
    </row>
    <row r="128" spans="1:14" ht="15.6">
      <c r="A128" s="981">
        <v>5</v>
      </c>
      <c r="B128" s="983" t="s">
        <v>1199</v>
      </c>
      <c r="C128" s="982" t="s">
        <v>1200</v>
      </c>
      <c r="D128" s="982" t="s">
        <v>422</v>
      </c>
      <c r="E128" s="982"/>
      <c r="F128" s="982"/>
      <c r="G128" s="983" t="s">
        <v>438</v>
      </c>
      <c r="H128" s="2526" t="s">
        <v>1291</v>
      </c>
      <c r="I128" s="2526"/>
      <c r="J128" s="2526" t="s">
        <v>1292</v>
      </c>
      <c r="K128" s="2526"/>
      <c r="L128" s="982" t="s">
        <v>1293</v>
      </c>
      <c r="M128" s="982">
        <v>2022</v>
      </c>
      <c r="N128" s="982"/>
    </row>
    <row r="131" spans="10:13" ht="16.8">
      <c r="J131" s="2527" t="s">
        <v>1458</v>
      </c>
      <c r="K131" s="2527"/>
      <c r="L131" s="2527"/>
      <c r="M131" s="2527"/>
    </row>
    <row r="132" spans="10:13" ht="16.8">
      <c r="J132" s="2528" t="s">
        <v>1457</v>
      </c>
      <c r="K132" s="2528"/>
      <c r="L132" s="2528"/>
      <c r="M132" s="2528"/>
    </row>
    <row r="133" spans="10:13" ht="16.8">
      <c r="J133" s="1078"/>
      <c r="K133" s="473"/>
    </row>
    <row r="134" spans="10:13" ht="16.8">
      <c r="J134" s="1018"/>
      <c r="K134" s="473"/>
    </row>
    <row r="135" spans="10:13" ht="16.8">
      <c r="J135" s="1079"/>
      <c r="K135" s="473"/>
    </row>
    <row r="136" spans="10:13" ht="16.8">
      <c r="J136" s="1079"/>
      <c r="K136" s="473"/>
    </row>
    <row r="137" spans="10:13" ht="16.8">
      <c r="J137" s="1079"/>
      <c r="K137" s="473"/>
    </row>
    <row r="138" spans="10:13" ht="16.8">
      <c r="J138" s="1079"/>
      <c r="K138" s="473"/>
    </row>
    <row r="139" spans="10:13" ht="15" customHeight="1">
      <c r="J139" s="2529" t="s">
        <v>1403</v>
      </c>
      <c r="K139" s="2529"/>
      <c r="L139" s="2529"/>
      <c r="M139" s="2529"/>
    </row>
  </sheetData>
  <mergeCells count="120">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 ref="B1:F1"/>
    <mergeCell ref="G1:M1"/>
    <mergeCell ref="B2:F2"/>
    <mergeCell ref="G2:M2"/>
    <mergeCell ref="B4:F4"/>
    <mergeCell ref="A6:N6"/>
    <mergeCell ref="B8:N8"/>
    <mergeCell ref="B9:C9"/>
    <mergeCell ref="E9:F9"/>
    <mergeCell ref="G9:I9"/>
    <mergeCell ref="J9:L9"/>
    <mergeCell ref="M9:N9"/>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D56:E56"/>
    <mergeCell ref="F56:F57"/>
    <mergeCell ref="G56:G57"/>
    <mergeCell ref="N29:N30"/>
    <mergeCell ref="A54:H54"/>
    <mergeCell ref="B55:N55"/>
    <mergeCell ref="A29:A30"/>
    <mergeCell ref="B29:C30"/>
    <mergeCell ref="D29:E29"/>
    <mergeCell ref="F29:F30"/>
    <mergeCell ref="G29:G30"/>
    <mergeCell ref="I29:K29"/>
    <mergeCell ref="A22:A23"/>
    <mergeCell ref="B22:C23"/>
    <mergeCell ref="D22:E22"/>
    <mergeCell ref="F22:F23"/>
    <mergeCell ref="G22:G23"/>
    <mergeCell ref="H22:H23"/>
    <mergeCell ref="I22:I23"/>
    <mergeCell ref="J22:J23"/>
    <mergeCell ref="K22:K23"/>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44140625" defaultRowHeight="13.8"/>
  <cols>
    <col min="1" max="1" width="6.6640625" style="604" customWidth="1"/>
    <col min="2" max="2" width="53.44140625" style="604" customWidth="1"/>
    <col min="3" max="3" width="25.44140625" style="604" customWidth="1"/>
    <col min="4" max="4" width="17.109375" style="1087" customWidth="1"/>
    <col min="5" max="5" width="15" style="1087" customWidth="1"/>
    <col min="6" max="6" width="13.109375" style="1087" customWidth="1"/>
    <col min="7" max="7" width="12.44140625" style="1087" customWidth="1"/>
    <col min="8" max="8" width="18.109375" style="1080" customWidth="1"/>
    <col min="9" max="9" width="10.33203125" style="604" customWidth="1"/>
    <col min="10" max="10" width="116.6640625" style="1088" customWidth="1"/>
    <col min="11" max="29" width="10.33203125" style="604" customWidth="1"/>
    <col min="30" max="16384" width="14.44140625" style="604"/>
  </cols>
  <sheetData>
    <row r="1" spans="1:29" ht="18">
      <c r="A1" s="2590" t="s">
        <v>64</v>
      </c>
      <c r="B1" s="2590"/>
      <c r="C1" s="957"/>
      <c r="D1" s="957"/>
      <c r="E1" s="957"/>
      <c r="F1" s="957"/>
      <c r="G1" s="430"/>
      <c r="H1" s="925" t="s">
        <v>469</v>
      </c>
      <c r="I1" s="89"/>
      <c r="J1" s="1012"/>
      <c r="K1" s="89"/>
      <c r="L1" s="89"/>
      <c r="M1" s="89"/>
      <c r="N1" s="89"/>
      <c r="O1" s="89"/>
      <c r="P1" s="89"/>
      <c r="Q1" s="89"/>
      <c r="R1" s="89"/>
      <c r="S1" s="89"/>
      <c r="T1" s="89"/>
      <c r="U1" s="89"/>
      <c r="V1" s="89"/>
      <c r="W1" s="89"/>
      <c r="X1" s="89"/>
      <c r="Y1" s="89"/>
      <c r="Z1" s="89"/>
      <c r="AA1" s="89"/>
      <c r="AB1" s="89"/>
      <c r="AC1" s="89"/>
    </row>
    <row r="2" spans="1:29" ht="18">
      <c r="A2" s="2591" t="s">
        <v>699</v>
      </c>
      <c r="B2" s="2591"/>
      <c r="C2" s="957"/>
      <c r="D2" s="957"/>
      <c r="E2" s="957"/>
      <c r="F2" s="957"/>
      <c r="G2" s="430"/>
      <c r="H2" s="901"/>
      <c r="I2" s="89"/>
      <c r="J2" s="1012"/>
      <c r="K2" s="89"/>
      <c r="L2" s="89"/>
      <c r="M2" s="89"/>
      <c r="N2" s="89"/>
      <c r="O2" s="89"/>
      <c r="P2" s="89"/>
      <c r="Q2" s="89"/>
      <c r="R2" s="89"/>
      <c r="S2" s="89"/>
      <c r="T2" s="89"/>
      <c r="U2" s="89"/>
      <c r="V2" s="89"/>
      <c r="W2" s="89"/>
      <c r="X2" s="89"/>
      <c r="Y2" s="89"/>
      <c r="Z2" s="89"/>
      <c r="AA2" s="89"/>
      <c r="AB2" s="89"/>
      <c r="AC2" s="89"/>
    </row>
    <row r="3" spans="1:29" ht="18">
      <c r="A3" s="773"/>
      <c r="B3" s="958"/>
      <c r="C3" s="957"/>
      <c r="D3" s="957"/>
      <c r="E3" s="957"/>
      <c r="F3" s="957"/>
      <c r="G3" s="430"/>
      <c r="H3" s="901"/>
      <c r="I3" s="89"/>
      <c r="J3" s="1012"/>
      <c r="K3" s="89"/>
      <c r="L3" s="89"/>
      <c r="M3" s="89"/>
      <c r="N3" s="89"/>
      <c r="O3" s="89"/>
      <c r="P3" s="89"/>
      <c r="Q3" s="89"/>
      <c r="R3" s="89"/>
      <c r="S3" s="89"/>
      <c r="T3" s="89"/>
      <c r="U3" s="89"/>
      <c r="V3" s="89"/>
      <c r="W3" s="89"/>
      <c r="X3" s="89"/>
      <c r="Y3" s="89"/>
      <c r="Z3" s="89"/>
      <c r="AA3" s="89"/>
      <c r="AB3" s="89"/>
      <c r="AC3" s="89"/>
    </row>
    <row r="4" spans="1:29" ht="24" customHeight="1">
      <c r="A4" s="2332" t="s">
        <v>470</v>
      </c>
      <c r="B4" s="2332"/>
      <c r="C4" s="2332"/>
      <c r="D4" s="2332"/>
      <c r="E4" s="2332"/>
      <c r="F4" s="2332"/>
      <c r="G4" s="2332"/>
      <c r="H4" s="2332"/>
      <c r="I4" s="89"/>
      <c r="J4" s="1012"/>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31"/>
      <c r="E5" s="431"/>
      <c r="F5" s="431"/>
      <c r="G5" s="431"/>
      <c r="H5" s="1026"/>
      <c r="I5" s="89"/>
      <c r="J5" s="1012"/>
      <c r="K5" s="89"/>
      <c r="L5" s="89"/>
      <c r="M5" s="89"/>
      <c r="N5" s="89"/>
      <c r="O5" s="89"/>
      <c r="P5" s="89"/>
      <c r="Q5" s="89"/>
      <c r="R5" s="89"/>
      <c r="S5" s="89"/>
      <c r="T5" s="89"/>
      <c r="U5" s="89"/>
      <c r="V5" s="89"/>
      <c r="W5" s="89"/>
      <c r="X5" s="89"/>
      <c r="Y5" s="89"/>
      <c r="Z5" s="89"/>
      <c r="AA5" s="89"/>
      <c r="AB5" s="89"/>
      <c r="AC5" s="89"/>
    </row>
    <row r="6" spans="1:29" ht="41.25" customHeight="1" thickTop="1">
      <c r="A6" s="892" t="s">
        <v>68</v>
      </c>
      <c r="B6" s="894" t="s">
        <v>471</v>
      </c>
      <c r="C6" s="894" t="s">
        <v>472</v>
      </c>
      <c r="D6" s="896" t="s">
        <v>1429</v>
      </c>
      <c r="E6" s="898" t="s">
        <v>1430</v>
      </c>
      <c r="F6" s="899"/>
      <c r="G6" s="900"/>
      <c r="H6" s="432" t="s">
        <v>7</v>
      </c>
      <c r="I6" s="89"/>
      <c r="J6" s="1013"/>
      <c r="K6" s="89"/>
      <c r="L6" s="89"/>
      <c r="M6" s="89"/>
      <c r="N6" s="89"/>
      <c r="O6" s="89"/>
      <c r="P6" s="89"/>
      <c r="Q6" s="89"/>
      <c r="R6" s="89"/>
      <c r="S6" s="89"/>
      <c r="T6" s="89"/>
      <c r="U6" s="89"/>
      <c r="V6" s="89"/>
      <c r="W6" s="89"/>
      <c r="X6" s="89"/>
      <c r="Y6" s="89"/>
      <c r="Z6" s="89"/>
      <c r="AA6" s="89"/>
      <c r="AB6" s="89"/>
      <c r="AC6" s="89"/>
    </row>
    <row r="7" spans="1:29" ht="62.4">
      <c r="A7" s="893"/>
      <c r="B7" s="1084"/>
      <c r="C7" s="895"/>
      <c r="D7" s="897"/>
      <c r="E7" s="774" t="s">
        <v>1431</v>
      </c>
      <c r="F7" s="774" t="s">
        <v>1432</v>
      </c>
      <c r="G7" s="774" t="s">
        <v>1433</v>
      </c>
      <c r="H7" s="775"/>
      <c r="I7" s="89"/>
      <c r="J7" s="1013"/>
      <c r="K7" s="89"/>
      <c r="L7" s="89"/>
      <c r="M7" s="89"/>
      <c r="N7" s="89"/>
      <c r="O7" s="89"/>
      <c r="P7" s="89"/>
      <c r="Q7" s="89"/>
      <c r="R7" s="89"/>
      <c r="S7" s="89"/>
      <c r="T7" s="89"/>
      <c r="U7" s="89"/>
      <c r="V7" s="89"/>
      <c r="W7" s="89"/>
      <c r="X7" s="89"/>
      <c r="Y7" s="89"/>
      <c r="Z7" s="89"/>
      <c r="AA7" s="89"/>
      <c r="AB7" s="89"/>
      <c r="AC7" s="89"/>
    </row>
    <row r="8" spans="1:29" ht="36.75" customHeight="1">
      <c r="A8" s="433" t="s">
        <v>81</v>
      </c>
      <c r="B8" s="434" t="s">
        <v>473</v>
      </c>
      <c r="C8" s="435"/>
      <c r="D8" s="776"/>
      <c r="E8" s="777"/>
      <c r="F8" s="777"/>
      <c r="G8" s="777"/>
      <c r="H8" s="1027"/>
      <c r="I8" s="89"/>
      <c r="J8" s="1014"/>
      <c r="K8" s="89"/>
      <c r="L8" s="89"/>
      <c r="M8" s="89"/>
      <c r="N8" s="89"/>
      <c r="O8" s="89"/>
      <c r="P8" s="89"/>
      <c r="Q8" s="89"/>
      <c r="R8" s="89"/>
      <c r="S8" s="89"/>
      <c r="T8" s="89"/>
      <c r="U8" s="89"/>
      <c r="V8" s="89"/>
      <c r="W8" s="89"/>
      <c r="X8" s="89"/>
      <c r="Y8" s="89"/>
      <c r="Z8" s="89"/>
      <c r="AA8" s="89"/>
      <c r="AB8" s="89"/>
      <c r="AC8" s="89"/>
    </row>
    <row r="9" spans="1:29" ht="18.75" customHeight="1">
      <c r="A9" s="436">
        <v>1</v>
      </c>
      <c r="B9" s="434" t="s">
        <v>474</v>
      </c>
      <c r="C9" s="437"/>
      <c r="D9" s="438"/>
      <c r="E9" s="778"/>
      <c r="F9" s="778"/>
      <c r="G9" s="778"/>
      <c r="H9" s="1028"/>
      <c r="I9" s="89"/>
      <c r="J9" s="1012"/>
      <c r="K9" s="89"/>
      <c r="L9" s="89"/>
      <c r="M9" s="89"/>
      <c r="N9" s="89"/>
      <c r="O9" s="89"/>
      <c r="P9" s="89"/>
      <c r="Q9" s="89"/>
      <c r="R9" s="89"/>
      <c r="S9" s="89"/>
      <c r="T9" s="89"/>
      <c r="U9" s="89"/>
      <c r="V9" s="89"/>
      <c r="W9" s="89"/>
      <c r="X9" s="89"/>
      <c r="Y9" s="89"/>
      <c r="Z9" s="89"/>
      <c r="AA9" s="89"/>
      <c r="AB9" s="89"/>
      <c r="AC9" s="89"/>
    </row>
    <row r="10" spans="1:29" ht="31.2">
      <c r="A10" s="439"/>
      <c r="B10" s="440" t="s">
        <v>823</v>
      </c>
      <c r="C10" s="437" t="s">
        <v>824</v>
      </c>
      <c r="D10" s="438">
        <v>1257000</v>
      </c>
      <c r="E10" s="778"/>
      <c r="F10" s="778"/>
      <c r="G10" s="778">
        <v>400000</v>
      </c>
      <c r="H10" s="441" t="s">
        <v>1434</v>
      </c>
      <c r="I10" s="89"/>
      <c r="J10" s="1012"/>
      <c r="K10" s="89"/>
      <c r="L10" s="89"/>
      <c r="M10" s="89"/>
      <c r="N10" s="89"/>
      <c r="O10" s="89"/>
      <c r="P10" s="89"/>
      <c r="Q10" s="89"/>
      <c r="R10" s="89"/>
      <c r="S10" s="89"/>
      <c r="T10" s="89"/>
      <c r="U10" s="89"/>
      <c r="V10" s="89"/>
      <c r="W10" s="89"/>
      <c r="X10" s="89"/>
      <c r="Y10" s="89"/>
      <c r="Z10" s="89"/>
      <c r="AA10" s="89"/>
      <c r="AB10" s="89"/>
      <c r="AC10" s="89"/>
    </row>
    <row r="11" spans="1:29" ht="18.75" customHeight="1">
      <c r="A11" s="436">
        <v>2</v>
      </c>
      <c r="B11" s="434" t="s">
        <v>475</v>
      </c>
      <c r="C11" s="437"/>
      <c r="D11" s="438"/>
      <c r="E11" s="778"/>
      <c r="F11" s="778"/>
      <c r="G11" s="778"/>
      <c r="H11" s="1028"/>
      <c r="I11" s="89"/>
      <c r="J11" s="1012"/>
      <c r="K11" s="89"/>
      <c r="L11" s="89"/>
      <c r="M11" s="89"/>
      <c r="N11" s="89"/>
      <c r="O11" s="89"/>
      <c r="P11" s="89"/>
      <c r="Q11" s="89"/>
      <c r="R11" s="89"/>
      <c r="S11" s="89"/>
      <c r="T11" s="89"/>
      <c r="U11" s="89"/>
      <c r="V11" s="89"/>
      <c r="W11" s="89"/>
      <c r="X11" s="89"/>
      <c r="Y11" s="89"/>
      <c r="Z11" s="89"/>
      <c r="AA11" s="89"/>
      <c r="AB11" s="89"/>
      <c r="AC11" s="89"/>
    </row>
    <row r="12" spans="1:29" ht="31.2">
      <c r="A12" s="439">
        <v>1</v>
      </c>
      <c r="B12" s="440" t="s">
        <v>825</v>
      </c>
      <c r="C12" s="437" t="s">
        <v>826</v>
      </c>
      <c r="D12" s="438">
        <v>310000</v>
      </c>
      <c r="E12" s="778">
        <v>200000</v>
      </c>
      <c r="F12" s="778"/>
      <c r="G12" s="778"/>
      <c r="H12" s="441" t="s">
        <v>836</v>
      </c>
      <c r="I12" s="89"/>
      <c r="J12" s="1012"/>
      <c r="K12" s="89"/>
      <c r="L12" s="89"/>
      <c r="M12" s="89"/>
      <c r="N12" s="89"/>
      <c r="O12" s="89"/>
      <c r="P12" s="89"/>
      <c r="Q12" s="89"/>
      <c r="R12" s="89"/>
      <c r="S12" s="89"/>
      <c r="T12" s="89"/>
      <c r="U12" s="89"/>
      <c r="V12" s="89"/>
      <c r="W12" s="89"/>
      <c r="X12" s="89"/>
      <c r="Y12" s="89"/>
      <c r="Z12" s="89"/>
      <c r="AA12" s="89"/>
      <c r="AB12" s="89"/>
      <c r="AC12" s="89"/>
    </row>
    <row r="13" spans="1:29" ht="55.95" customHeight="1">
      <c r="A13" s="439">
        <v>2</v>
      </c>
      <c r="B13" s="440" t="s">
        <v>828</v>
      </c>
      <c r="C13" s="437" t="s">
        <v>829</v>
      </c>
      <c r="D13" s="438">
        <v>350000</v>
      </c>
      <c r="E13" s="778">
        <v>200000</v>
      </c>
      <c r="F13" s="778"/>
      <c r="G13" s="778"/>
      <c r="H13" s="441" t="s">
        <v>836</v>
      </c>
      <c r="I13" s="89"/>
      <c r="J13" s="1012"/>
      <c r="K13" s="89"/>
      <c r="L13" s="89"/>
      <c r="M13" s="89"/>
      <c r="N13" s="89"/>
      <c r="O13" s="89"/>
      <c r="P13" s="89"/>
      <c r="Q13" s="89"/>
      <c r="R13" s="89"/>
      <c r="S13" s="89"/>
      <c r="T13" s="89"/>
      <c r="U13" s="89"/>
      <c r="V13" s="89"/>
      <c r="W13" s="89"/>
      <c r="X13" s="89"/>
      <c r="Y13" s="89"/>
      <c r="Z13" s="89"/>
      <c r="AA13" s="89"/>
      <c r="AB13" s="89"/>
      <c r="AC13" s="89"/>
    </row>
    <row r="14" spans="1:29" s="226" customFormat="1" ht="31.05" customHeight="1">
      <c r="A14" s="439">
        <v>3</v>
      </c>
      <c r="B14" s="442" t="s">
        <v>830</v>
      </c>
      <c r="C14" s="437" t="s">
        <v>831</v>
      </c>
      <c r="D14" s="438">
        <v>350000</v>
      </c>
      <c r="E14" s="778">
        <v>200000</v>
      </c>
      <c r="F14" s="778"/>
      <c r="G14" s="778"/>
      <c r="H14" s="441" t="s">
        <v>827</v>
      </c>
      <c r="I14" s="89"/>
      <c r="J14" s="1012"/>
      <c r="K14" s="89"/>
      <c r="L14" s="89"/>
      <c r="M14" s="89"/>
      <c r="N14" s="89"/>
      <c r="O14" s="89"/>
      <c r="P14" s="89"/>
      <c r="Q14" s="89"/>
      <c r="R14" s="89"/>
      <c r="S14" s="89"/>
      <c r="T14" s="89"/>
      <c r="U14" s="89"/>
      <c r="V14" s="89"/>
      <c r="W14" s="89"/>
      <c r="X14" s="89"/>
      <c r="Y14" s="89"/>
      <c r="Z14" s="89"/>
      <c r="AA14" s="89"/>
      <c r="AB14" s="89"/>
      <c r="AC14" s="89"/>
    </row>
    <row r="15" spans="1:29" s="226" customFormat="1" ht="34.049999999999997" customHeight="1">
      <c r="A15" s="439">
        <v>4</v>
      </c>
      <c r="B15" s="440" t="s">
        <v>832</v>
      </c>
      <c r="C15" s="437" t="s">
        <v>833</v>
      </c>
      <c r="D15" s="438">
        <v>300000</v>
      </c>
      <c r="E15" s="778">
        <v>150000</v>
      </c>
      <c r="F15" s="778"/>
      <c r="G15" s="778"/>
      <c r="H15" s="441" t="s">
        <v>836</v>
      </c>
      <c r="I15" s="89"/>
      <c r="J15" s="1012"/>
      <c r="K15" s="89"/>
      <c r="L15" s="89"/>
      <c r="M15" s="89"/>
      <c r="N15" s="89"/>
      <c r="O15" s="89"/>
      <c r="P15" s="89"/>
      <c r="Q15" s="89"/>
      <c r="R15" s="89"/>
      <c r="S15" s="89"/>
      <c r="T15" s="89"/>
      <c r="U15" s="89"/>
      <c r="V15" s="89"/>
      <c r="W15" s="89"/>
      <c r="X15" s="89"/>
      <c r="Y15" s="89"/>
      <c r="Z15" s="89"/>
      <c r="AA15" s="89"/>
      <c r="AB15" s="89"/>
      <c r="AC15" s="89"/>
    </row>
    <row r="16" spans="1:29" s="226" customFormat="1" ht="15.6">
      <c r="A16" s="439">
        <v>5</v>
      </c>
      <c r="B16" s="442" t="s">
        <v>834</v>
      </c>
      <c r="C16" s="437" t="s">
        <v>835</v>
      </c>
      <c r="D16" s="438">
        <v>450000</v>
      </c>
      <c r="E16" s="778">
        <v>200000</v>
      </c>
      <c r="F16" s="778"/>
      <c r="G16" s="778"/>
      <c r="H16" s="441" t="s">
        <v>836</v>
      </c>
      <c r="I16" s="89"/>
      <c r="J16" s="1012"/>
      <c r="K16" s="89"/>
      <c r="L16" s="89"/>
      <c r="M16" s="89"/>
      <c r="N16" s="89"/>
      <c r="O16" s="89"/>
      <c r="P16" s="89"/>
      <c r="Q16" s="89"/>
      <c r="R16" s="89"/>
      <c r="S16" s="89"/>
      <c r="T16" s="89"/>
      <c r="U16" s="89"/>
      <c r="V16" s="89"/>
      <c r="W16" s="89"/>
      <c r="X16" s="89"/>
      <c r="Y16" s="89"/>
      <c r="Z16" s="89"/>
      <c r="AA16" s="89"/>
      <c r="AB16" s="89"/>
      <c r="AC16" s="89"/>
    </row>
    <row r="17" spans="1:29" s="89" customFormat="1" ht="34.950000000000003" customHeight="1">
      <c r="A17" s="443">
        <v>6</v>
      </c>
      <c r="B17" s="188" t="s">
        <v>837</v>
      </c>
      <c r="C17" s="187" t="s">
        <v>838</v>
      </c>
      <c r="D17" s="444">
        <v>150000</v>
      </c>
      <c r="E17" s="779">
        <v>100000</v>
      </c>
      <c r="F17" s="779"/>
      <c r="G17" s="779"/>
      <c r="H17" s="465" t="s">
        <v>827</v>
      </c>
      <c r="J17" s="1012"/>
    </row>
    <row r="18" spans="1:29" s="89" customFormat="1" ht="36" customHeight="1">
      <c r="A18" s="443">
        <v>7</v>
      </c>
      <c r="B18" s="186" t="s">
        <v>839</v>
      </c>
      <c r="C18" s="187" t="s">
        <v>840</v>
      </c>
      <c r="D18" s="444">
        <v>175000</v>
      </c>
      <c r="E18" s="780">
        <v>100000</v>
      </c>
      <c r="F18" s="781"/>
      <c r="G18" s="781"/>
      <c r="H18" s="1029" t="s">
        <v>836</v>
      </c>
      <c r="J18" s="1012"/>
    </row>
    <row r="19" spans="1:29" s="226" customFormat="1" ht="40.049999999999997" customHeight="1">
      <c r="A19" s="445">
        <v>8</v>
      </c>
      <c r="B19" s="446" t="s">
        <v>841</v>
      </c>
      <c r="C19" s="447" t="s">
        <v>842</v>
      </c>
      <c r="D19" s="448">
        <v>160000</v>
      </c>
      <c r="E19" s="782">
        <v>160000</v>
      </c>
      <c r="F19" s="782"/>
      <c r="G19" s="782"/>
      <c r="H19" s="1030" t="s">
        <v>827</v>
      </c>
      <c r="I19" s="89"/>
      <c r="J19" s="1015"/>
      <c r="K19" s="89"/>
      <c r="L19" s="89"/>
      <c r="M19" s="89"/>
      <c r="N19" s="89"/>
      <c r="O19" s="89"/>
      <c r="P19" s="89"/>
      <c r="Q19" s="89"/>
      <c r="R19" s="89"/>
      <c r="S19" s="89"/>
      <c r="T19" s="89"/>
      <c r="U19" s="89"/>
      <c r="V19" s="89"/>
      <c r="W19" s="89"/>
      <c r="X19" s="89"/>
      <c r="Y19" s="89"/>
      <c r="Z19" s="89"/>
      <c r="AA19" s="89"/>
      <c r="AB19" s="89"/>
      <c r="AC19" s="89"/>
    </row>
    <row r="20" spans="1:29" s="226" customFormat="1" ht="54" customHeight="1">
      <c r="A20" s="445">
        <v>9</v>
      </c>
      <c r="B20" s="446" t="s">
        <v>843</v>
      </c>
      <c r="C20" s="447" t="s">
        <v>844</v>
      </c>
      <c r="D20" s="448">
        <v>450000</v>
      </c>
      <c r="E20" s="782">
        <v>200000</v>
      </c>
      <c r="F20" s="782"/>
      <c r="G20" s="782"/>
      <c r="H20" s="1030" t="s">
        <v>836</v>
      </c>
      <c r="I20" s="89"/>
      <c r="J20" s="1012"/>
      <c r="K20" s="89"/>
      <c r="L20" s="89"/>
      <c r="M20" s="89"/>
      <c r="N20" s="89"/>
      <c r="O20" s="89"/>
      <c r="P20" s="89"/>
      <c r="Q20" s="89"/>
      <c r="R20" s="89"/>
      <c r="S20" s="89"/>
      <c r="T20" s="89"/>
      <c r="U20" s="89"/>
      <c r="V20" s="89"/>
      <c r="W20" s="89"/>
      <c r="X20" s="89"/>
      <c r="Y20" s="89"/>
      <c r="Z20" s="89"/>
      <c r="AA20" s="89"/>
      <c r="AB20" s="89"/>
      <c r="AC20" s="89"/>
    </row>
    <row r="21" spans="1:29" s="89" customFormat="1" ht="34.950000000000003" customHeight="1">
      <c r="A21" s="443">
        <v>10</v>
      </c>
      <c r="B21" s="186" t="s">
        <v>845</v>
      </c>
      <c r="C21" s="187" t="s">
        <v>846</v>
      </c>
      <c r="D21" s="450">
        <v>600000</v>
      </c>
      <c r="E21" s="783"/>
      <c r="F21" s="783"/>
      <c r="G21" s="783">
        <v>300000</v>
      </c>
      <c r="H21" s="1031"/>
      <c r="J21" s="1012"/>
    </row>
    <row r="22" spans="1:29" s="89" customFormat="1" ht="54" customHeight="1">
      <c r="A22" s="443">
        <v>11</v>
      </c>
      <c r="B22" s="188" t="s">
        <v>847</v>
      </c>
      <c r="C22" s="187" t="s">
        <v>848</v>
      </c>
      <c r="D22" s="450">
        <v>600000</v>
      </c>
      <c r="E22" s="783">
        <v>300000</v>
      </c>
      <c r="F22" s="783"/>
      <c r="G22" s="783"/>
      <c r="H22" s="1031"/>
      <c r="J22" s="1012"/>
    </row>
    <row r="23" spans="1:29" s="89" customFormat="1" ht="31.95" customHeight="1">
      <c r="A23" s="443">
        <v>12</v>
      </c>
      <c r="B23" s="236" t="s">
        <v>849</v>
      </c>
      <c r="C23" s="187" t="s">
        <v>850</v>
      </c>
      <c r="D23" s="450">
        <v>600000</v>
      </c>
      <c r="E23" s="783"/>
      <c r="F23" s="783"/>
      <c r="G23" s="783">
        <v>300000</v>
      </c>
      <c r="H23" s="1031"/>
      <c r="J23" s="1012"/>
    </row>
    <row r="24" spans="1:29" s="89" customFormat="1" ht="64.05" customHeight="1">
      <c r="A24" s="443">
        <v>13</v>
      </c>
      <c r="B24" s="236" t="s">
        <v>851</v>
      </c>
      <c r="C24" s="187" t="s">
        <v>852</v>
      </c>
      <c r="D24" s="450">
        <v>600000</v>
      </c>
      <c r="E24" s="783">
        <v>300000</v>
      </c>
      <c r="F24" s="783"/>
      <c r="G24" s="783"/>
      <c r="H24" s="1031"/>
      <c r="J24" s="1012"/>
    </row>
    <row r="25" spans="1:29" s="89" customFormat="1" ht="18" customHeight="1">
      <c r="A25" s="443">
        <v>14</v>
      </c>
      <c r="B25" s="236" t="s">
        <v>853</v>
      </c>
      <c r="C25" s="187" t="s">
        <v>854</v>
      </c>
      <c r="D25" s="450">
        <v>500000</v>
      </c>
      <c r="E25" s="783"/>
      <c r="F25" s="783"/>
      <c r="G25" s="783"/>
      <c r="H25" s="219" t="s">
        <v>1435</v>
      </c>
      <c r="J25" s="1012"/>
    </row>
    <row r="26" spans="1:29" s="89" customFormat="1" ht="27" customHeight="1">
      <c r="A26" s="443">
        <v>15</v>
      </c>
      <c r="B26" s="89" t="s">
        <v>855</v>
      </c>
      <c r="C26" s="426" t="s">
        <v>856</v>
      </c>
      <c r="D26" s="450">
        <v>500000</v>
      </c>
      <c r="E26" s="783"/>
      <c r="F26" s="783"/>
      <c r="G26" s="783"/>
      <c r="H26" s="219" t="s">
        <v>1435</v>
      </c>
      <c r="J26" s="1012"/>
    </row>
    <row r="27" spans="1:29" ht="18.75" customHeight="1">
      <c r="A27" s="436">
        <v>3</v>
      </c>
      <c r="B27" s="434" t="s">
        <v>476</v>
      </c>
      <c r="C27" s="437"/>
      <c r="D27" s="438"/>
      <c r="E27" s="778"/>
      <c r="F27" s="778"/>
      <c r="G27" s="778"/>
      <c r="H27" s="1028"/>
      <c r="I27" s="89"/>
      <c r="J27" s="1012"/>
      <c r="K27" s="89"/>
      <c r="L27" s="89"/>
      <c r="M27" s="89"/>
      <c r="N27" s="89"/>
      <c r="O27" s="89"/>
      <c r="P27" s="89"/>
      <c r="Q27" s="89"/>
      <c r="R27" s="89"/>
      <c r="S27" s="89"/>
      <c r="T27" s="89"/>
      <c r="U27" s="89"/>
      <c r="V27" s="89"/>
      <c r="W27" s="89"/>
      <c r="X27" s="89"/>
      <c r="Y27" s="89"/>
      <c r="Z27" s="89"/>
      <c r="AA27" s="89"/>
      <c r="AB27" s="89"/>
      <c r="AC27" s="89"/>
    </row>
    <row r="28" spans="1:29" s="226" customFormat="1" ht="44.25" customHeight="1">
      <c r="A28" s="445"/>
      <c r="B28" s="446" t="s">
        <v>857</v>
      </c>
      <c r="C28" s="449" t="s">
        <v>858</v>
      </c>
      <c r="D28" s="448" t="s">
        <v>859</v>
      </c>
      <c r="E28" s="782"/>
      <c r="F28" s="782"/>
      <c r="G28" s="782"/>
      <c r="H28" s="1032" t="s">
        <v>1459</v>
      </c>
      <c r="I28" s="89"/>
      <c r="J28" s="1012"/>
      <c r="K28" s="89"/>
      <c r="L28" s="89"/>
      <c r="M28" s="89"/>
      <c r="N28" s="89"/>
      <c r="O28" s="89"/>
      <c r="P28" s="89"/>
      <c r="Q28" s="89"/>
      <c r="R28" s="89"/>
      <c r="S28" s="89"/>
      <c r="T28" s="89"/>
      <c r="U28" s="89"/>
      <c r="V28" s="89"/>
      <c r="W28" s="89"/>
      <c r="X28" s="89"/>
      <c r="Y28" s="89"/>
      <c r="Z28" s="89"/>
      <c r="AA28" s="89"/>
      <c r="AB28" s="89"/>
      <c r="AC28" s="89"/>
    </row>
    <row r="29" spans="1:29" ht="37.5" customHeight="1">
      <c r="A29" s="436" t="s">
        <v>104</v>
      </c>
      <c r="B29" s="434" t="s">
        <v>477</v>
      </c>
      <c r="C29" s="451"/>
      <c r="D29" s="438"/>
      <c r="E29" s="778"/>
      <c r="F29" s="778"/>
      <c r="G29" s="778"/>
      <c r="H29" s="441"/>
      <c r="I29" s="89"/>
      <c r="J29" s="1012"/>
      <c r="K29" s="89"/>
      <c r="L29" s="89"/>
      <c r="M29" s="89"/>
      <c r="N29" s="89"/>
      <c r="O29" s="89"/>
      <c r="P29" s="89"/>
      <c r="Q29" s="89"/>
      <c r="R29" s="89"/>
      <c r="S29" s="89"/>
      <c r="T29" s="89"/>
      <c r="U29" s="89"/>
      <c r="V29" s="89"/>
      <c r="W29" s="89"/>
      <c r="X29" s="89"/>
      <c r="Y29" s="89"/>
      <c r="Z29" s="89"/>
      <c r="AA29" s="89"/>
      <c r="AB29" s="89"/>
      <c r="AC29" s="89"/>
    </row>
    <row r="30" spans="1:29" ht="31.2">
      <c r="A30" s="436" t="s">
        <v>113</v>
      </c>
      <c r="B30" s="434" t="s">
        <v>478</v>
      </c>
      <c r="C30" s="451"/>
      <c r="D30" s="438"/>
      <c r="E30" s="778"/>
      <c r="F30" s="778"/>
      <c r="G30" s="778"/>
      <c r="H30" s="441"/>
      <c r="I30" s="89"/>
      <c r="J30" s="1012"/>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43">
        <v>1</v>
      </c>
      <c r="B31" s="186" t="s">
        <v>860</v>
      </c>
      <c r="C31" s="187" t="s">
        <v>861</v>
      </c>
      <c r="D31" s="450">
        <v>20000</v>
      </c>
      <c r="E31" s="783"/>
      <c r="F31" s="783">
        <f t="shared" ref="F31:F36" si="0">D31</f>
        <v>20000</v>
      </c>
      <c r="G31" s="783"/>
      <c r="H31" s="219"/>
      <c r="J31" s="1012"/>
    </row>
    <row r="32" spans="1:29" s="89" customFormat="1" ht="33" customHeight="1">
      <c r="A32" s="443">
        <v>2</v>
      </c>
      <c r="B32" s="186" t="s">
        <v>862</v>
      </c>
      <c r="C32" s="187" t="s">
        <v>863</v>
      </c>
      <c r="D32" s="450">
        <v>20000</v>
      </c>
      <c r="E32" s="783"/>
      <c r="F32" s="783">
        <f t="shared" si="0"/>
        <v>20000</v>
      </c>
      <c r="G32" s="783"/>
      <c r="H32" s="219"/>
      <c r="J32" s="1012"/>
    </row>
    <row r="33" spans="1:29" s="89" customFormat="1" ht="48" customHeight="1">
      <c r="A33" s="443">
        <v>3</v>
      </c>
      <c r="B33" s="186" t="s">
        <v>864</v>
      </c>
      <c r="C33" s="187" t="s">
        <v>865</v>
      </c>
      <c r="D33" s="450">
        <v>20000</v>
      </c>
      <c r="E33" s="783"/>
      <c r="F33" s="783">
        <f t="shared" si="0"/>
        <v>20000</v>
      </c>
      <c r="G33" s="783"/>
      <c r="H33" s="219"/>
      <c r="J33" s="1012"/>
    </row>
    <row r="34" spans="1:29" s="226" customFormat="1" ht="28.5" customHeight="1">
      <c r="A34" s="439">
        <v>4</v>
      </c>
      <c r="B34" s="440" t="s">
        <v>866</v>
      </c>
      <c r="C34" s="437" t="s">
        <v>867</v>
      </c>
      <c r="D34" s="438">
        <v>60000</v>
      </c>
      <c r="E34" s="778"/>
      <c r="F34" s="778">
        <f t="shared" si="0"/>
        <v>60000</v>
      </c>
      <c r="G34" s="778"/>
      <c r="H34" s="441"/>
      <c r="I34" s="89"/>
      <c r="J34" s="1012"/>
      <c r="K34" s="89"/>
      <c r="L34" s="89"/>
      <c r="M34" s="89"/>
      <c r="N34" s="89"/>
      <c r="O34" s="89"/>
      <c r="P34" s="89"/>
      <c r="Q34" s="89"/>
      <c r="R34" s="89"/>
      <c r="S34" s="89"/>
      <c r="T34" s="89"/>
      <c r="U34" s="89"/>
      <c r="V34" s="89"/>
      <c r="W34" s="89"/>
      <c r="X34" s="89"/>
      <c r="Y34" s="89"/>
      <c r="Z34" s="89"/>
      <c r="AA34" s="89"/>
      <c r="AB34" s="89"/>
      <c r="AC34" s="89"/>
    </row>
    <row r="35" spans="1:29" s="226" customFormat="1" ht="37.950000000000003" customHeight="1">
      <c r="A35" s="439">
        <v>5</v>
      </c>
      <c r="B35" s="440" t="s">
        <v>868</v>
      </c>
      <c r="C35" s="784" t="s">
        <v>755</v>
      </c>
      <c r="D35" s="438">
        <v>240000</v>
      </c>
      <c r="E35" s="778"/>
      <c r="F35" s="778">
        <f t="shared" si="0"/>
        <v>240000</v>
      </c>
      <c r="G35" s="778"/>
      <c r="H35" s="441"/>
      <c r="I35" s="89"/>
      <c r="J35" s="1012"/>
      <c r="K35" s="89"/>
      <c r="L35" s="89"/>
      <c r="M35" s="89"/>
      <c r="N35" s="89"/>
      <c r="O35" s="89"/>
      <c r="P35" s="89"/>
      <c r="Q35" s="89"/>
      <c r="R35" s="89"/>
      <c r="S35" s="89"/>
      <c r="T35" s="89"/>
      <c r="U35" s="89"/>
      <c r="V35" s="89"/>
      <c r="W35" s="89"/>
      <c r="X35" s="89"/>
      <c r="Y35" s="89"/>
      <c r="Z35" s="89"/>
      <c r="AA35" s="89"/>
      <c r="AB35" s="89"/>
      <c r="AC35" s="89"/>
    </row>
    <row r="36" spans="1:29" s="226" customFormat="1" ht="34.049999999999997" customHeight="1">
      <c r="A36" s="439">
        <v>6</v>
      </c>
      <c r="B36" s="440" t="s">
        <v>869</v>
      </c>
      <c r="C36" s="784" t="s">
        <v>870</v>
      </c>
      <c r="D36" s="438">
        <v>110000</v>
      </c>
      <c r="E36" s="778"/>
      <c r="F36" s="778">
        <f t="shared" si="0"/>
        <v>110000</v>
      </c>
      <c r="G36" s="778"/>
      <c r="H36" s="441"/>
      <c r="I36" s="89"/>
      <c r="J36" s="1012"/>
      <c r="K36" s="89"/>
      <c r="L36" s="89"/>
      <c r="M36" s="89"/>
      <c r="N36" s="89"/>
      <c r="O36" s="89"/>
      <c r="P36" s="89"/>
      <c r="Q36" s="89"/>
      <c r="R36" s="89"/>
      <c r="S36" s="89"/>
      <c r="T36" s="89"/>
      <c r="U36" s="89"/>
      <c r="V36" s="89"/>
      <c r="W36" s="89"/>
      <c r="X36" s="89"/>
      <c r="Y36" s="89"/>
      <c r="Z36" s="89"/>
      <c r="AA36" s="89"/>
      <c r="AB36" s="89"/>
      <c r="AC36" s="89"/>
    </row>
    <row r="37" spans="1:29" ht="33" customHeight="1">
      <c r="A37" s="436" t="s">
        <v>117</v>
      </c>
      <c r="B37" s="434" t="s">
        <v>479</v>
      </c>
      <c r="C37" s="785"/>
      <c r="D37" s="438"/>
      <c r="E37" s="778"/>
      <c r="F37" s="778"/>
      <c r="G37" s="778"/>
      <c r="H37" s="441"/>
      <c r="I37" s="89"/>
      <c r="J37" s="1012"/>
      <c r="K37" s="89"/>
      <c r="L37" s="89"/>
      <c r="M37" s="89"/>
      <c r="N37" s="89"/>
      <c r="O37" s="89"/>
      <c r="P37" s="89"/>
      <c r="Q37" s="89"/>
      <c r="R37" s="89"/>
      <c r="S37" s="89"/>
      <c r="T37" s="89"/>
      <c r="U37" s="89"/>
      <c r="V37" s="89"/>
      <c r="W37" s="89"/>
      <c r="X37" s="89"/>
      <c r="Y37" s="89"/>
      <c r="Z37" s="89"/>
      <c r="AA37" s="89"/>
      <c r="AB37" s="89"/>
      <c r="AC37" s="89"/>
    </row>
    <row r="38" spans="1:29" ht="46.8">
      <c r="A38" s="439">
        <v>1</v>
      </c>
      <c r="B38" s="440" t="s">
        <v>871</v>
      </c>
      <c r="C38" s="437" t="s">
        <v>872</v>
      </c>
      <c r="D38" s="438">
        <v>10000</v>
      </c>
      <c r="E38" s="778"/>
      <c r="F38" s="778">
        <f t="shared" ref="F38:F50" si="1">D38</f>
        <v>10000</v>
      </c>
      <c r="G38" s="778"/>
      <c r="H38" s="441" t="s">
        <v>873</v>
      </c>
      <c r="I38" s="89"/>
      <c r="J38" s="1012"/>
      <c r="K38" s="89"/>
      <c r="L38" s="89"/>
      <c r="M38" s="89"/>
      <c r="N38" s="89"/>
      <c r="O38" s="89"/>
      <c r="P38" s="89"/>
      <c r="Q38" s="89"/>
      <c r="R38" s="89"/>
      <c r="S38" s="89"/>
      <c r="T38" s="89"/>
      <c r="U38" s="89"/>
      <c r="V38" s="89"/>
      <c r="W38" s="89"/>
      <c r="X38" s="89"/>
      <c r="Y38" s="89"/>
      <c r="Z38" s="89"/>
      <c r="AA38" s="89"/>
      <c r="AB38" s="89"/>
      <c r="AC38" s="89"/>
    </row>
    <row r="39" spans="1:29" ht="31.2">
      <c r="A39" s="439">
        <v>2</v>
      </c>
      <c r="B39" s="440" t="s">
        <v>874</v>
      </c>
      <c r="C39" s="437" t="s">
        <v>875</v>
      </c>
      <c r="D39" s="438">
        <v>10000</v>
      </c>
      <c r="E39" s="778"/>
      <c r="F39" s="778">
        <f t="shared" si="1"/>
        <v>10000</v>
      </c>
      <c r="G39" s="778"/>
      <c r="H39" s="441" t="s">
        <v>873</v>
      </c>
      <c r="I39" s="89"/>
      <c r="J39" s="1012"/>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43">
        <v>1</v>
      </c>
      <c r="B40" s="186" t="s">
        <v>876</v>
      </c>
      <c r="C40" s="187" t="s">
        <v>877</v>
      </c>
      <c r="D40" s="444">
        <v>5000</v>
      </c>
      <c r="E40" s="779"/>
      <c r="F40" s="779">
        <f t="shared" si="1"/>
        <v>5000</v>
      </c>
      <c r="G40" s="779"/>
      <c r="H40" s="219"/>
      <c r="J40" s="1012"/>
    </row>
    <row r="41" spans="1:29" s="89" customFormat="1" ht="30" customHeight="1">
      <c r="A41" s="452">
        <v>2</v>
      </c>
      <c r="B41" s="186" t="s">
        <v>878</v>
      </c>
      <c r="C41" s="187" t="s">
        <v>879</v>
      </c>
      <c r="D41" s="444">
        <v>5000</v>
      </c>
      <c r="E41" s="779"/>
      <c r="F41" s="779">
        <f t="shared" si="1"/>
        <v>5000</v>
      </c>
      <c r="G41" s="779"/>
      <c r="H41" s="219"/>
      <c r="J41" s="1012"/>
    </row>
    <row r="42" spans="1:29" s="89" customFormat="1" ht="34.5" customHeight="1">
      <c r="A42" s="443">
        <v>3</v>
      </c>
      <c r="B42" s="188" t="s">
        <v>880</v>
      </c>
      <c r="C42" s="187" t="s">
        <v>877</v>
      </c>
      <c r="D42" s="444">
        <v>5000</v>
      </c>
      <c r="E42" s="779"/>
      <c r="F42" s="779">
        <f t="shared" si="1"/>
        <v>5000</v>
      </c>
      <c r="G42" s="779"/>
      <c r="H42" s="219"/>
      <c r="J42" s="1012"/>
    </row>
    <row r="43" spans="1:29" ht="15.6">
      <c r="A43" s="439">
        <v>3</v>
      </c>
      <c r="B43" s="440" t="s">
        <v>881</v>
      </c>
      <c r="C43" s="437" t="s">
        <v>714</v>
      </c>
      <c r="D43" s="438">
        <v>5000</v>
      </c>
      <c r="E43" s="778"/>
      <c r="F43" s="1114">
        <f t="shared" si="1"/>
        <v>5000</v>
      </c>
      <c r="G43" s="1116"/>
      <c r="H43" s="1115" t="s">
        <v>873</v>
      </c>
      <c r="I43" s="89"/>
      <c r="J43" s="1012"/>
      <c r="K43" s="89"/>
      <c r="L43" s="89"/>
      <c r="M43" s="89"/>
      <c r="N43" s="89"/>
      <c r="O43" s="89"/>
      <c r="P43" s="89"/>
      <c r="Q43" s="89"/>
      <c r="R43" s="89"/>
      <c r="S43" s="89"/>
      <c r="T43" s="89"/>
      <c r="U43" s="89"/>
      <c r="V43" s="89"/>
      <c r="W43" s="89"/>
      <c r="X43" s="89"/>
      <c r="Y43" s="89"/>
      <c r="Z43" s="89"/>
      <c r="AA43" s="89"/>
      <c r="AB43" s="89"/>
      <c r="AC43" s="89"/>
    </row>
    <row r="44" spans="1:29" s="2" customFormat="1" ht="19.95" customHeight="1">
      <c r="A44" s="453">
        <v>4</v>
      </c>
      <c r="B44" s="454" t="s">
        <v>882</v>
      </c>
      <c r="C44" s="786" t="s">
        <v>883</v>
      </c>
      <c r="D44" s="455">
        <v>15000</v>
      </c>
      <c r="E44" s="778"/>
      <c r="F44" s="1114">
        <f t="shared" si="1"/>
        <v>15000</v>
      </c>
      <c r="G44" s="444"/>
      <c r="H44" s="1033" t="s">
        <v>884</v>
      </c>
      <c r="J44" s="1016"/>
    </row>
    <row r="45" spans="1:29" s="2" customFormat="1" ht="19.95" customHeight="1">
      <c r="A45" s="453">
        <v>5</v>
      </c>
      <c r="B45" s="454" t="s">
        <v>885</v>
      </c>
      <c r="C45" s="786" t="s">
        <v>755</v>
      </c>
      <c r="D45" s="455">
        <v>5000</v>
      </c>
      <c r="E45" s="778"/>
      <c r="F45" s="1114">
        <f t="shared" si="1"/>
        <v>5000</v>
      </c>
      <c r="G45" s="444"/>
      <c r="H45" s="1033" t="s">
        <v>873</v>
      </c>
      <c r="J45" s="1016"/>
    </row>
    <row r="46" spans="1:29" s="2" customFormat="1" ht="19.95" customHeight="1">
      <c r="A46" s="453">
        <v>6</v>
      </c>
      <c r="B46" s="454" t="s">
        <v>886</v>
      </c>
      <c r="C46" s="787" t="s">
        <v>870</v>
      </c>
      <c r="D46" s="455">
        <v>10000</v>
      </c>
      <c r="E46" s="778"/>
      <c r="F46" s="1114">
        <f t="shared" si="1"/>
        <v>10000</v>
      </c>
      <c r="G46" s="444"/>
      <c r="H46" s="1033" t="s">
        <v>887</v>
      </c>
      <c r="J46" s="1016"/>
    </row>
    <row r="47" spans="1:29" s="89" customFormat="1" ht="28.5" customHeight="1">
      <c r="A47" s="443">
        <v>7</v>
      </c>
      <c r="B47" s="456" t="s">
        <v>888</v>
      </c>
      <c r="C47" s="187" t="s">
        <v>709</v>
      </c>
      <c r="D47" s="450">
        <v>10000</v>
      </c>
      <c r="E47" s="783"/>
      <c r="F47" s="783">
        <f t="shared" si="1"/>
        <v>10000</v>
      </c>
      <c r="G47" s="783"/>
      <c r="H47" s="219"/>
      <c r="J47" s="1012"/>
    </row>
    <row r="48" spans="1:29" s="89" customFormat="1" ht="28.05" customHeight="1">
      <c r="A48" s="443">
        <v>8</v>
      </c>
      <c r="B48" s="456" t="s">
        <v>889</v>
      </c>
      <c r="C48" s="187" t="s">
        <v>709</v>
      </c>
      <c r="D48" s="450">
        <v>10000</v>
      </c>
      <c r="E48" s="783"/>
      <c r="F48" s="783">
        <f t="shared" si="1"/>
        <v>10000</v>
      </c>
      <c r="G48" s="783"/>
      <c r="H48" s="219"/>
      <c r="J48" s="1012"/>
    </row>
    <row r="49" spans="1:29" s="89" customFormat="1" ht="37.049999999999997" customHeight="1">
      <c r="A49" s="443">
        <v>9</v>
      </c>
      <c r="B49" s="456" t="s">
        <v>890</v>
      </c>
      <c r="C49" s="187" t="s">
        <v>709</v>
      </c>
      <c r="D49" s="450">
        <v>10000</v>
      </c>
      <c r="E49" s="783"/>
      <c r="F49" s="783">
        <f t="shared" si="1"/>
        <v>10000</v>
      </c>
      <c r="G49" s="783"/>
      <c r="H49" s="219"/>
      <c r="J49" s="1012"/>
    </row>
    <row r="50" spans="1:29" s="89" customFormat="1" ht="42" customHeight="1">
      <c r="A50" s="443">
        <v>10</v>
      </c>
      <c r="B50" s="457" t="s">
        <v>891</v>
      </c>
      <c r="C50" s="187" t="s">
        <v>709</v>
      </c>
      <c r="D50" s="450">
        <v>10000</v>
      </c>
      <c r="E50" s="783"/>
      <c r="F50" s="783">
        <f t="shared" si="1"/>
        <v>10000</v>
      </c>
      <c r="G50" s="783"/>
      <c r="H50" s="219"/>
      <c r="J50" s="1012"/>
    </row>
    <row r="51" spans="1:29" ht="18.75" customHeight="1">
      <c r="A51" s="436" t="s">
        <v>480</v>
      </c>
      <c r="B51" s="434" t="s">
        <v>481</v>
      </c>
      <c r="C51" s="451"/>
      <c r="D51" s="438"/>
      <c r="E51" s="778"/>
      <c r="F51" s="778"/>
      <c r="G51" s="778"/>
      <c r="H51" s="441"/>
      <c r="I51" s="89"/>
      <c r="J51" s="1012"/>
      <c r="K51" s="89"/>
      <c r="L51" s="89"/>
      <c r="M51" s="89"/>
      <c r="N51" s="89"/>
      <c r="O51" s="89"/>
      <c r="P51" s="89"/>
      <c r="Q51" s="89"/>
      <c r="R51" s="89"/>
      <c r="S51" s="89"/>
      <c r="T51" s="89"/>
      <c r="U51" s="89"/>
      <c r="V51" s="89"/>
      <c r="W51" s="89"/>
      <c r="X51" s="89"/>
      <c r="Y51" s="89"/>
      <c r="Z51" s="89"/>
      <c r="AA51" s="89"/>
      <c r="AB51" s="89"/>
      <c r="AC51" s="89"/>
    </row>
    <row r="52" spans="1:29" ht="72.75" customHeight="1">
      <c r="A52" s="439" t="s">
        <v>482</v>
      </c>
      <c r="B52" s="458" t="s">
        <v>483</v>
      </c>
      <c r="C52" s="437"/>
      <c r="D52" s="438"/>
      <c r="E52" s="778"/>
      <c r="F52" s="778"/>
      <c r="G52" s="778"/>
      <c r="H52" s="441"/>
      <c r="I52" s="89"/>
      <c r="J52" s="1012"/>
      <c r="K52" s="89"/>
      <c r="L52" s="89"/>
      <c r="M52" s="89"/>
      <c r="N52" s="89"/>
      <c r="O52" s="89"/>
      <c r="P52" s="89"/>
      <c r="Q52" s="89"/>
      <c r="R52" s="89"/>
      <c r="S52" s="89"/>
      <c r="T52" s="89"/>
      <c r="U52" s="89"/>
      <c r="V52" s="89"/>
      <c r="W52" s="89"/>
      <c r="X52" s="89"/>
      <c r="Y52" s="89"/>
      <c r="Z52" s="89"/>
      <c r="AA52" s="89"/>
      <c r="AB52" s="89"/>
      <c r="AC52" s="89"/>
    </row>
    <row r="53" spans="1:29" ht="62.4">
      <c r="A53" s="439" t="s">
        <v>484</v>
      </c>
      <c r="B53" s="458" t="s">
        <v>485</v>
      </c>
      <c r="C53" s="437"/>
      <c r="D53" s="438"/>
      <c r="E53" s="778"/>
      <c r="F53" s="778"/>
      <c r="G53" s="778"/>
      <c r="H53" s="441" t="s">
        <v>486</v>
      </c>
      <c r="I53" s="89"/>
      <c r="J53" s="1017"/>
      <c r="K53" s="89"/>
      <c r="L53" s="89"/>
      <c r="M53" s="89"/>
      <c r="N53" s="89"/>
      <c r="O53" s="89"/>
      <c r="P53" s="89"/>
      <c r="Q53" s="89"/>
      <c r="R53" s="89"/>
      <c r="S53" s="89"/>
      <c r="T53" s="89"/>
      <c r="U53" s="89"/>
      <c r="V53" s="89"/>
      <c r="W53" s="89"/>
      <c r="X53" s="89"/>
      <c r="Y53" s="89"/>
      <c r="Z53" s="89"/>
      <c r="AA53" s="89"/>
      <c r="AB53" s="89"/>
      <c r="AC53" s="89"/>
    </row>
    <row r="54" spans="1:29" ht="22.5" customHeight="1">
      <c r="A54" s="439">
        <v>1</v>
      </c>
      <c r="B54" s="440" t="s">
        <v>892</v>
      </c>
      <c r="C54" s="437" t="s">
        <v>712</v>
      </c>
      <c r="D54" s="438">
        <v>5000</v>
      </c>
      <c r="E54" s="778"/>
      <c r="F54" s="778">
        <f t="shared" ref="F54:F66" si="2">D54</f>
        <v>5000</v>
      </c>
      <c r="G54" s="778"/>
      <c r="H54" s="441"/>
      <c r="I54" s="89"/>
      <c r="J54" s="1017"/>
      <c r="K54" s="89"/>
      <c r="L54" s="89"/>
      <c r="M54" s="89"/>
      <c r="N54" s="89"/>
      <c r="O54" s="89"/>
      <c r="P54" s="89"/>
      <c r="Q54" s="89"/>
      <c r="R54" s="89"/>
      <c r="S54" s="89"/>
      <c r="T54" s="89"/>
      <c r="U54" s="89"/>
      <c r="V54" s="89"/>
      <c r="W54" s="89"/>
      <c r="X54" s="89"/>
      <c r="Y54" s="89"/>
      <c r="Z54" s="89"/>
      <c r="AA54" s="89"/>
      <c r="AB54" s="89"/>
      <c r="AC54" s="89"/>
    </row>
    <row r="55" spans="1:29" ht="22.5" customHeight="1">
      <c r="A55" s="439">
        <v>2</v>
      </c>
      <c r="B55" s="440" t="s">
        <v>893</v>
      </c>
      <c r="C55" s="437" t="s">
        <v>714</v>
      </c>
      <c r="D55" s="438">
        <v>5000</v>
      </c>
      <c r="E55" s="778"/>
      <c r="F55" s="778">
        <f t="shared" si="2"/>
        <v>5000</v>
      </c>
      <c r="G55" s="778"/>
      <c r="H55" s="441"/>
      <c r="I55" s="89"/>
      <c r="J55" s="1017"/>
      <c r="K55" s="89"/>
      <c r="L55" s="89"/>
      <c r="M55" s="89"/>
      <c r="N55" s="89"/>
      <c r="O55" s="89"/>
      <c r="P55" s="89"/>
      <c r="Q55" s="89"/>
      <c r="R55" s="89"/>
      <c r="S55" s="89"/>
      <c r="T55" s="89"/>
      <c r="U55" s="89"/>
      <c r="V55" s="89"/>
      <c r="W55" s="89"/>
      <c r="X55" s="89"/>
      <c r="Y55" s="89"/>
      <c r="Z55" s="89"/>
      <c r="AA55" s="89"/>
      <c r="AB55" s="89"/>
      <c r="AC55" s="89"/>
    </row>
    <row r="56" spans="1:29" ht="22.5" customHeight="1">
      <c r="A56" s="439">
        <v>3</v>
      </c>
      <c r="B56" s="440" t="s">
        <v>893</v>
      </c>
      <c r="C56" s="437" t="s">
        <v>755</v>
      </c>
      <c r="D56" s="438">
        <v>5000</v>
      </c>
      <c r="E56" s="778"/>
      <c r="F56" s="778">
        <f t="shared" si="2"/>
        <v>5000</v>
      </c>
      <c r="G56" s="778"/>
      <c r="H56" s="441"/>
      <c r="I56" s="89"/>
      <c r="J56" s="1017"/>
      <c r="K56" s="89"/>
      <c r="L56" s="89"/>
      <c r="M56" s="89"/>
      <c r="N56" s="89"/>
      <c r="O56" s="89"/>
      <c r="P56" s="89"/>
      <c r="Q56" s="89"/>
      <c r="R56" s="89"/>
      <c r="S56" s="89"/>
      <c r="T56" s="89"/>
      <c r="U56" s="89"/>
      <c r="V56" s="89"/>
      <c r="W56" s="89"/>
      <c r="X56" s="89"/>
      <c r="Y56" s="89"/>
      <c r="Z56" s="89"/>
      <c r="AA56" s="89"/>
      <c r="AB56" s="89"/>
      <c r="AC56" s="89"/>
    </row>
    <row r="57" spans="1:29" ht="22.5" customHeight="1">
      <c r="A57" s="459"/>
      <c r="B57" s="460" t="s">
        <v>893</v>
      </c>
      <c r="C57" s="459" t="s">
        <v>870</v>
      </c>
      <c r="D57" s="461">
        <v>10000</v>
      </c>
      <c r="E57" s="461"/>
      <c r="F57" s="461">
        <f t="shared" si="2"/>
        <v>10000</v>
      </c>
      <c r="G57" s="461"/>
      <c r="H57" s="459"/>
      <c r="I57" s="89"/>
      <c r="J57" s="1017"/>
      <c r="K57" s="89"/>
      <c r="L57" s="89"/>
      <c r="M57" s="89"/>
      <c r="N57" s="89"/>
      <c r="O57" s="89"/>
      <c r="P57" s="89"/>
      <c r="Q57" s="89"/>
      <c r="R57" s="89"/>
      <c r="S57" s="89"/>
      <c r="T57" s="89"/>
      <c r="U57" s="89"/>
      <c r="V57" s="89"/>
      <c r="W57" s="89"/>
      <c r="X57" s="89"/>
      <c r="Y57" s="89"/>
      <c r="Z57" s="89"/>
      <c r="AA57" s="89"/>
      <c r="AB57" s="89"/>
      <c r="AC57" s="89"/>
    </row>
    <row r="58" spans="1:29" s="89" customFormat="1" ht="46.05" customHeight="1">
      <c r="A58" s="443">
        <v>4</v>
      </c>
      <c r="B58" s="456" t="s">
        <v>894</v>
      </c>
      <c r="C58" s="187" t="s">
        <v>895</v>
      </c>
      <c r="D58" s="444">
        <v>10000</v>
      </c>
      <c r="E58" s="779"/>
      <c r="F58" s="779">
        <f t="shared" si="2"/>
        <v>10000</v>
      </c>
      <c r="G58" s="779"/>
      <c r="H58" s="219"/>
      <c r="J58" s="1017"/>
    </row>
    <row r="59" spans="1:29" s="89" customFormat="1" ht="37.950000000000003" customHeight="1">
      <c r="A59" s="443">
        <v>5</v>
      </c>
      <c r="B59" s="188" t="s">
        <v>896</v>
      </c>
      <c r="C59" s="187" t="s">
        <v>897</v>
      </c>
      <c r="D59" s="444">
        <v>10000</v>
      </c>
      <c r="E59" s="779"/>
      <c r="F59" s="779">
        <f t="shared" si="2"/>
        <v>10000</v>
      </c>
      <c r="G59" s="779"/>
      <c r="H59" s="219"/>
      <c r="J59" s="1017"/>
    </row>
    <row r="60" spans="1:29" s="89" customFormat="1" ht="49.95" customHeight="1">
      <c r="A60" s="443">
        <v>7</v>
      </c>
      <c r="B60" s="462" t="s">
        <v>898</v>
      </c>
      <c r="C60" s="788" t="s">
        <v>818</v>
      </c>
      <c r="D60" s="463">
        <v>10000</v>
      </c>
      <c r="E60" s="789"/>
      <c r="F60" s="789">
        <f t="shared" si="2"/>
        <v>10000</v>
      </c>
      <c r="G60" s="789"/>
      <c r="H60" s="464"/>
      <c r="J60" s="1017"/>
    </row>
    <row r="61" spans="1:29" s="89" customFormat="1" ht="49.95" customHeight="1">
      <c r="A61" s="443">
        <v>8</v>
      </c>
      <c r="B61" s="462" t="s">
        <v>899</v>
      </c>
      <c r="C61" s="788" t="s">
        <v>818</v>
      </c>
      <c r="D61" s="463">
        <v>10000</v>
      </c>
      <c r="E61" s="789"/>
      <c r="F61" s="789">
        <f t="shared" si="2"/>
        <v>10000</v>
      </c>
      <c r="G61" s="789"/>
      <c r="H61" s="464"/>
      <c r="J61" s="1017"/>
    </row>
    <row r="62" spans="1:29" s="89" customFormat="1" ht="49.95" customHeight="1">
      <c r="A62" s="443">
        <v>9</v>
      </c>
      <c r="B62" s="462" t="s">
        <v>900</v>
      </c>
      <c r="C62" s="788" t="s">
        <v>818</v>
      </c>
      <c r="D62" s="463">
        <v>10000</v>
      </c>
      <c r="E62" s="789"/>
      <c r="F62" s="789">
        <f t="shared" si="2"/>
        <v>10000</v>
      </c>
      <c r="G62" s="789"/>
      <c r="H62" s="464"/>
      <c r="J62" s="1017"/>
    </row>
    <row r="63" spans="1:29" s="89" customFormat="1" ht="31.5" customHeight="1">
      <c r="A63" s="443">
        <v>10</v>
      </c>
      <c r="B63" s="456" t="s">
        <v>901</v>
      </c>
      <c r="C63" s="187" t="s">
        <v>709</v>
      </c>
      <c r="D63" s="450">
        <v>10000</v>
      </c>
      <c r="E63" s="783"/>
      <c r="F63" s="783">
        <f t="shared" si="2"/>
        <v>10000</v>
      </c>
      <c r="G63" s="783"/>
      <c r="H63" s="464"/>
      <c r="J63" s="1012"/>
    </row>
    <row r="64" spans="1:29" s="89" customFormat="1" ht="31.5" customHeight="1">
      <c r="A64" s="443">
        <v>11</v>
      </c>
      <c r="B64" s="188" t="s">
        <v>902</v>
      </c>
      <c r="C64" s="187" t="s">
        <v>709</v>
      </c>
      <c r="D64" s="450">
        <v>10000</v>
      </c>
      <c r="E64" s="783"/>
      <c r="F64" s="783">
        <f t="shared" si="2"/>
        <v>10000</v>
      </c>
      <c r="G64" s="783"/>
      <c r="H64" s="219"/>
      <c r="J64" s="1012"/>
    </row>
    <row r="65" spans="1:29" s="89" customFormat="1" ht="28.05" customHeight="1">
      <c r="A65" s="443">
        <v>12</v>
      </c>
      <c r="B65" s="456" t="s">
        <v>903</v>
      </c>
      <c r="C65" s="187" t="s">
        <v>709</v>
      </c>
      <c r="D65" s="450">
        <v>10000</v>
      </c>
      <c r="E65" s="783"/>
      <c r="F65" s="783">
        <f t="shared" si="2"/>
        <v>10000</v>
      </c>
      <c r="G65" s="783"/>
      <c r="H65" s="219"/>
      <c r="J65" s="1012"/>
    </row>
    <row r="66" spans="1:29" s="89" customFormat="1" ht="34.049999999999997" customHeight="1">
      <c r="A66" s="443">
        <v>13</v>
      </c>
      <c r="B66" s="456" t="s">
        <v>904</v>
      </c>
      <c r="C66" s="187" t="s">
        <v>709</v>
      </c>
      <c r="D66" s="450">
        <v>10000</v>
      </c>
      <c r="E66" s="783"/>
      <c r="F66" s="783">
        <f t="shared" si="2"/>
        <v>10000</v>
      </c>
      <c r="G66" s="783"/>
      <c r="H66" s="219"/>
      <c r="J66" s="1012"/>
    </row>
    <row r="67" spans="1:29" ht="18.75" customHeight="1">
      <c r="A67" s="439" t="s">
        <v>487</v>
      </c>
      <c r="B67" s="458" t="s">
        <v>488</v>
      </c>
      <c r="C67" s="437"/>
      <c r="D67" s="438"/>
      <c r="E67" s="778"/>
      <c r="F67" s="778"/>
      <c r="G67" s="778"/>
      <c r="H67" s="441"/>
      <c r="I67" s="89"/>
      <c r="J67" s="1012"/>
      <c r="K67" s="89"/>
      <c r="L67" s="89"/>
      <c r="M67" s="89"/>
      <c r="N67" s="89"/>
      <c r="O67" s="89"/>
      <c r="P67" s="89"/>
      <c r="Q67" s="89"/>
      <c r="R67" s="89"/>
      <c r="S67" s="89"/>
      <c r="T67" s="89"/>
      <c r="U67" s="89"/>
      <c r="V67" s="89"/>
      <c r="W67" s="89"/>
      <c r="X67" s="89"/>
      <c r="Y67" s="89"/>
      <c r="Z67" s="89"/>
      <c r="AA67" s="89"/>
      <c r="AB67" s="89"/>
      <c r="AC67" s="89"/>
    </row>
    <row r="68" spans="1:29" ht="18.75" customHeight="1">
      <c r="A68" s="436" t="s">
        <v>489</v>
      </c>
      <c r="B68" s="434" t="s">
        <v>490</v>
      </c>
      <c r="C68" s="451"/>
      <c r="D68" s="438"/>
      <c r="E68" s="778"/>
      <c r="F68" s="778"/>
      <c r="G68" s="778"/>
      <c r="H68" s="441"/>
      <c r="I68" s="89"/>
      <c r="J68" s="1012"/>
      <c r="K68" s="89"/>
      <c r="L68" s="89"/>
      <c r="M68" s="89"/>
      <c r="N68" s="89"/>
      <c r="O68" s="89"/>
      <c r="P68" s="89"/>
      <c r="Q68" s="89"/>
      <c r="R68" s="89"/>
      <c r="S68" s="89"/>
      <c r="T68" s="89"/>
      <c r="U68" s="89"/>
      <c r="V68" s="89"/>
      <c r="W68" s="89"/>
      <c r="X68" s="89"/>
      <c r="Y68" s="89"/>
      <c r="Z68" s="89"/>
      <c r="AA68" s="89"/>
      <c r="AB68" s="89"/>
      <c r="AC68" s="89"/>
    </row>
    <row r="69" spans="1:29" ht="18.75" customHeight="1">
      <c r="A69" s="439" t="s">
        <v>249</v>
      </c>
      <c r="B69" s="440" t="s">
        <v>491</v>
      </c>
      <c r="C69" s="437"/>
      <c r="D69" s="438"/>
      <c r="E69" s="778"/>
      <c r="F69" s="778"/>
      <c r="G69" s="778"/>
      <c r="H69" s="441"/>
      <c r="I69" s="89"/>
      <c r="J69" s="1012"/>
      <c r="K69" s="89"/>
      <c r="L69" s="89"/>
      <c r="M69" s="89"/>
      <c r="N69" s="89"/>
      <c r="O69" s="89"/>
      <c r="P69" s="89"/>
      <c r="Q69" s="89"/>
      <c r="R69" s="89"/>
      <c r="S69" s="89"/>
      <c r="T69" s="89"/>
      <c r="U69" s="89"/>
      <c r="V69" s="89"/>
      <c r="W69" s="89"/>
      <c r="X69" s="89"/>
      <c r="Y69" s="89"/>
      <c r="Z69" s="89"/>
      <c r="AA69" s="89"/>
      <c r="AB69" s="89"/>
      <c r="AC69" s="89"/>
    </row>
    <row r="70" spans="1:29" ht="18.75" customHeight="1">
      <c r="A70" s="439" t="s">
        <v>258</v>
      </c>
      <c r="B70" s="440" t="s">
        <v>492</v>
      </c>
      <c r="C70" s="437"/>
      <c r="D70" s="438"/>
      <c r="E70" s="778"/>
      <c r="F70" s="778"/>
      <c r="G70" s="778"/>
      <c r="H70" s="441"/>
      <c r="I70" s="89"/>
      <c r="J70" s="1012"/>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43" t="s">
        <v>905</v>
      </c>
      <c r="B71" s="186" t="s">
        <v>906</v>
      </c>
      <c r="C71" s="187" t="s">
        <v>714</v>
      </c>
      <c r="D71" s="450">
        <v>200000</v>
      </c>
      <c r="E71" s="783"/>
      <c r="F71" s="783"/>
      <c r="G71" s="783">
        <f>D71</f>
        <v>200000</v>
      </c>
      <c r="H71" s="465" t="s">
        <v>907</v>
      </c>
      <c r="J71" s="1012"/>
    </row>
    <row r="72" spans="1:29" s="226" customFormat="1" ht="37.950000000000003" customHeight="1">
      <c r="A72" s="439" t="s">
        <v>908</v>
      </c>
      <c r="B72" s="440" t="s">
        <v>909</v>
      </c>
      <c r="C72" s="437" t="s">
        <v>755</v>
      </c>
      <c r="D72" s="438">
        <v>50000</v>
      </c>
      <c r="E72" s="778"/>
      <c r="F72" s="778">
        <f>D72</f>
        <v>50000</v>
      </c>
      <c r="G72" s="778"/>
      <c r="H72" s="1034" t="s">
        <v>910</v>
      </c>
      <c r="I72" s="89"/>
      <c r="J72" s="1012"/>
      <c r="K72" s="89"/>
      <c r="L72" s="89"/>
      <c r="M72" s="89"/>
      <c r="N72" s="89"/>
      <c r="O72" s="89"/>
      <c r="P72" s="89"/>
      <c r="Q72" s="89"/>
      <c r="R72" s="89"/>
      <c r="S72" s="89"/>
      <c r="T72" s="89"/>
      <c r="U72" s="89"/>
      <c r="V72" s="89"/>
      <c r="W72" s="89"/>
      <c r="X72" s="89"/>
      <c r="Y72" s="89"/>
      <c r="Z72" s="89"/>
      <c r="AA72" s="89"/>
      <c r="AB72" s="89"/>
      <c r="AC72" s="89"/>
    </row>
    <row r="73" spans="1:29" s="226" customFormat="1" ht="28.05" customHeight="1">
      <c r="A73" s="439" t="s">
        <v>911</v>
      </c>
      <c r="B73" s="440" t="s">
        <v>912</v>
      </c>
      <c r="C73" s="437" t="s">
        <v>913</v>
      </c>
      <c r="D73" s="438">
        <v>50000</v>
      </c>
      <c r="E73" s="778"/>
      <c r="F73" s="778">
        <f>D73</f>
        <v>50000</v>
      </c>
      <c r="G73" s="778"/>
      <c r="H73" s="441"/>
      <c r="I73" s="89"/>
      <c r="J73" s="1012"/>
      <c r="K73" s="89"/>
      <c r="L73" s="89"/>
      <c r="M73" s="89"/>
      <c r="N73" s="89"/>
      <c r="O73" s="89"/>
      <c r="P73" s="89"/>
      <c r="Q73" s="89"/>
      <c r="R73" s="89"/>
      <c r="S73" s="89"/>
      <c r="T73" s="89"/>
      <c r="U73" s="89"/>
      <c r="V73" s="89"/>
      <c r="W73" s="89"/>
      <c r="X73" s="89"/>
      <c r="Y73" s="89"/>
      <c r="Z73" s="89"/>
      <c r="AA73" s="89"/>
      <c r="AB73" s="89"/>
      <c r="AC73" s="89"/>
    </row>
    <row r="74" spans="1:29" s="226" customFormat="1" ht="28.05" customHeight="1">
      <c r="A74" s="439" t="s">
        <v>914</v>
      </c>
      <c r="B74" s="440" t="s">
        <v>915</v>
      </c>
      <c r="C74" s="437" t="s">
        <v>709</v>
      </c>
      <c r="D74" s="438">
        <v>50000</v>
      </c>
      <c r="E74" s="778"/>
      <c r="F74" s="778">
        <f>D74</f>
        <v>50000</v>
      </c>
      <c r="G74" s="778"/>
      <c r="H74" s="441" t="s">
        <v>910</v>
      </c>
      <c r="I74" s="89"/>
      <c r="J74" s="1012"/>
      <c r="K74" s="89"/>
      <c r="L74" s="89"/>
      <c r="M74" s="89"/>
      <c r="N74" s="89"/>
      <c r="O74" s="89"/>
      <c r="P74" s="89"/>
      <c r="Q74" s="89"/>
      <c r="R74" s="89"/>
      <c r="S74" s="89"/>
      <c r="T74" s="89"/>
      <c r="U74" s="89"/>
      <c r="V74" s="89"/>
      <c r="W74" s="89"/>
      <c r="X74" s="89"/>
      <c r="Y74" s="89"/>
      <c r="Z74" s="89"/>
      <c r="AA74" s="89"/>
      <c r="AB74" s="89"/>
      <c r="AC74" s="89"/>
    </row>
    <row r="75" spans="1:29" ht="18.75" customHeight="1">
      <c r="A75" s="439" t="s">
        <v>271</v>
      </c>
      <c r="B75" s="440" t="s">
        <v>493</v>
      </c>
      <c r="C75" s="437"/>
      <c r="D75" s="438"/>
      <c r="E75" s="778"/>
      <c r="F75" s="778"/>
      <c r="G75" s="778"/>
      <c r="H75" s="441"/>
      <c r="I75" s="89"/>
      <c r="J75" s="1012"/>
      <c r="K75" s="89"/>
      <c r="L75" s="89"/>
      <c r="M75" s="89"/>
      <c r="N75" s="89"/>
      <c r="O75" s="89"/>
      <c r="P75" s="89"/>
      <c r="Q75" s="89"/>
      <c r="R75" s="89"/>
      <c r="S75" s="89"/>
      <c r="T75" s="89"/>
      <c r="U75" s="89"/>
      <c r="V75" s="89"/>
      <c r="W75" s="89"/>
      <c r="X75" s="89"/>
      <c r="Y75" s="89"/>
      <c r="Z75" s="89"/>
      <c r="AA75" s="89"/>
      <c r="AB75" s="89"/>
      <c r="AC75" s="89"/>
    </row>
    <row r="76" spans="1:29" ht="15.6">
      <c r="A76" s="436" t="s">
        <v>494</v>
      </c>
      <c r="B76" s="434" t="s">
        <v>495</v>
      </c>
      <c r="C76" s="437"/>
      <c r="D76" s="438"/>
      <c r="E76" s="778"/>
      <c r="F76" s="778"/>
      <c r="G76" s="778"/>
      <c r="H76" s="441"/>
      <c r="I76" s="89"/>
      <c r="J76" s="1012"/>
      <c r="K76" s="89"/>
      <c r="L76" s="89"/>
      <c r="M76" s="89"/>
      <c r="N76" s="89"/>
      <c r="O76" s="89"/>
      <c r="P76" s="89"/>
      <c r="Q76" s="89"/>
      <c r="R76" s="89"/>
      <c r="S76" s="89"/>
      <c r="T76" s="89"/>
      <c r="U76" s="89"/>
      <c r="V76" s="89"/>
      <c r="W76" s="89"/>
      <c r="X76" s="89"/>
      <c r="Y76" s="89"/>
      <c r="Z76" s="89"/>
      <c r="AA76" s="89"/>
      <c r="AB76" s="89"/>
      <c r="AC76" s="89"/>
    </row>
    <row r="77" spans="1:29" ht="18.75" customHeight="1">
      <c r="A77" s="439">
        <v>1</v>
      </c>
      <c r="B77" s="440" t="s">
        <v>496</v>
      </c>
      <c r="C77" s="437"/>
      <c r="D77" s="438"/>
      <c r="E77" s="778"/>
      <c r="F77" s="778"/>
      <c r="G77" s="778"/>
      <c r="H77" s="441"/>
      <c r="I77" s="89"/>
      <c r="J77" s="1012"/>
      <c r="K77" s="89"/>
      <c r="L77" s="89"/>
      <c r="M77" s="89"/>
      <c r="N77" s="89"/>
      <c r="O77" s="89"/>
      <c r="P77" s="89"/>
      <c r="Q77" s="89"/>
      <c r="R77" s="89"/>
      <c r="S77" s="89"/>
      <c r="T77" s="89"/>
      <c r="U77" s="89"/>
      <c r="V77" s="89"/>
      <c r="W77" s="89"/>
      <c r="X77" s="89"/>
      <c r="Y77" s="89"/>
      <c r="Z77" s="89"/>
      <c r="AA77" s="89"/>
      <c r="AB77" s="89"/>
      <c r="AC77" s="89"/>
    </row>
    <row r="78" spans="1:29" ht="18.75" customHeight="1">
      <c r="A78" s="466">
        <v>2</v>
      </c>
      <c r="B78" s="467" t="s">
        <v>497</v>
      </c>
      <c r="C78" s="784"/>
      <c r="D78" s="468"/>
      <c r="E78" s="790"/>
      <c r="F78" s="790"/>
      <c r="G78" s="790"/>
      <c r="H78" s="1035"/>
      <c r="I78" s="89"/>
      <c r="J78" s="1012"/>
      <c r="K78" s="89"/>
      <c r="L78" s="89"/>
      <c r="M78" s="89"/>
      <c r="N78" s="89"/>
      <c r="O78" s="89"/>
      <c r="P78" s="89"/>
      <c r="Q78" s="89"/>
      <c r="R78" s="89"/>
      <c r="S78" s="89"/>
      <c r="T78" s="89"/>
      <c r="U78" s="89"/>
      <c r="V78" s="89"/>
      <c r="W78" s="89"/>
      <c r="X78" s="89"/>
      <c r="Y78" s="89"/>
      <c r="Z78" s="89"/>
      <c r="AA78" s="89"/>
      <c r="AB78" s="89"/>
      <c r="AC78" s="89"/>
    </row>
    <row r="79" spans="1:29" ht="39" customHeight="1" thickBot="1">
      <c r="A79" s="469"/>
      <c r="B79" s="470" t="s">
        <v>401</v>
      </c>
      <c r="C79" s="471"/>
      <c r="D79" s="472">
        <f>SUM(D10:D74)</f>
        <v>8397000</v>
      </c>
      <c r="E79" s="791">
        <f>SUM(E8:E78)</f>
        <v>2110000</v>
      </c>
      <c r="F79" s="791">
        <f t="shared" ref="F79:G79" si="3">SUM(F8:F78)</f>
        <v>845000</v>
      </c>
      <c r="G79" s="791">
        <f t="shared" si="3"/>
        <v>1200000</v>
      </c>
      <c r="H79" s="1036"/>
      <c r="I79" s="89"/>
      <c r="J79" s="1012"/>
      <c r="K79" s="89"/>
      <c r="L79" s="89"/>
      <c r="M79" s="89"/>
      <c r="N79" s="89"/>
      <c r="O79" s="89"/>
      <c r="P79" s="89"/>
      <c r="Q79" s="89"/>
      <c r="R79" s="89"/>
      <c r="S79" s="89"/>
      <c r="T79" s="89"/>
      <c r="U79" s="89"/>
      <c r="V79" s="89"/>
      <c r="W79" s="89"/>
      <c r="X79" s="89"/>
      <c r="Y79" s="89"/>
      <c r="Z79" s="89"/>
      <c r="AA79" s="89"/>
      <c r="AB79" s="89"/>
      <c r="AC79" s="89"/>
    </row>
    <row r="80" spans="1:29" ht="23.25" customHeight="1" thickTop="1">
      <c r="A80" s="924"/>
      <c r="B80" s="185"/>
      <c r="C80" s="891"/>
      <c r="D80" s="1085"/>
      <c r="E80" s="1085"/>
      <c r="F80" s="1085"/>
      <c r="G80" s="1085"/>
      <c r="H80" s="1086"/>
      <c r="I80" s="76"/>
      <c r="J80" s="1012"/>
      <c r="K80" s="89"/>
      <c r="L80" s="89"/>
      <c r="M80" s="89"/>
      <c r="N80" s="89"/>
      <c r="O80" s="89"/>
      <c r="P80" s="89"/>
      <c r="Q80" s="89"/>
      <c r="R80" s="89"/>
      <c r="S80" s="89"/>
      <c r="T80" s="89"/>
      <c r="U80" s="89"/>
      <c r="V80" s="89"/>
      <c r="W80" s="89"/>
      <c r="X80" s="89"/>
      <c r="Y80" s="89"/>
      <c r="Z80" s="89"/>
      <c r="AA80" s="89"/>
      <c r="AB80" s="89"/>
      <c r="AC80" s="89"/>
    </row>
    <row r="81" spans="1:29" ht="18.75" customHeight="1">
      <c r="A81" s="924"/>
      <c r="B81" s="93"/>
      <c r="C81" s="909"/>
      <c r="D81" s="2316" t="s">
        <v>1458</v>
      </c>
      <c r="E81" s="2316"/>
      <c r="F81" s="2316"/>
      <c r="G81" s="2316"/>
      <c r="H81" s="1086"/>
      <c r="I81" s="76"/>
      <c r="J81" s="1012"/>
      <c r="K81" s="89"/>
      <c r="L81" s="89"/>
      <c r="M81" s="89"/>
      <c r="N81" s="89"/>
      <c r="O81" s="89"/>
      <c r="P81" s="89"/>
      <c r="Q81" s="89"/>
      <c r="R81" s="89"/>
      <c r="S81" s="89"/>
      <c r="T81" s="89"/>
      <c r="U81" s="89"/>
      <c r="V81" s="89"/>
      <c r="W81" s="89"/>
      <c r="X81" s="89"/>
      <c r="Y81" s="89"/>
      <c r="Z81" s="89"/>
      <c r="AA81" s="89"/>
      <c r="AB81" s="89"/>
      <c r="AC81" s="89"/>
    </row>
    <row r="82" spans="1:29" ht="15.75" customHeight="1">
      <c r="A82" s="923"/>
      <c r="B82" s="1085"/>
      <c r="C82" s="1085"/>
      <c r="D82" s="2318" t="s">
        <v>1457</v>
      </c>
      <c r="E82" s="2318"/>
      <c r="F82" s="2318"/>
      <c r="G82" s="2318"/>
      <c r="H82" s="1086"/>
      <c r="I82" s="76"/>
      <c r="J82" s="1012"/>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30"/>
      <c r="E83" s="1085"/>
      <c r="F83" s="1086"/>
      <c r="G83" s="430"/>
      <c r="H83" s="907"/>
      <c r="I83" s="89"/>
      <c r="J83" s="1012"/>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30"/>
      <c r="E84" s="901"/>
      <c r="F84" s="901"/>
      <c r="G84" s="430"/>
      <c r="H84" s="426"/>
      <c r="I84" s="89"/>
      <c r="J84" s="1012"/>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30"/>
      <c r="E85" s="1098"/>
      <c r="F85" s="1086"/>
      <c r="G85" s="430"/>
      <c r="H85" s="426"/>
      <c r="I85" s="89"/>
      <c r="J85" s="1012"/>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30"/>
      <c r="E86" s="1098"/>
      <c r="F86" s="1086"/>
      <c r="G86" s="430"/>
      <c r="H86" s="426"/>
      <c r="I86" s="89"/>
      <c r="J86" s="1012"/>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30"/>
      <c r="E87" s="1098"/>
      <c r="F87" s="1086"/>
      <c r="G87" s="430"/>
      <c r="H87" s="426"/>
      <c r="I87" s="89"/>
      <c r="J87" s="1012"/>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30"/>
      <c r="E88" s="1098"/>
      <c r="F88" s="1086"/>
      <c r="G88" s="430"/>
      <c r="H88" s="426"/>
      <c r="I88" s="89"/>
      <c r="J88" s="1012"/>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447" t="s">
        <v>1403</v>
      </c>
      <c r="E89" s="2447"/>
      <c r="F89" s="2447"/>
      <c r="G89" s="2447"/>
      <c r="H89" s="426"/>
      <c r="I89" s="89"/>
      <c r="J89" s="1012"/>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30"/>
      <c r="E90" s="430"/>
      <c r="F90" s="430"/>
      <c r="G90" s="430"/>
      <c r="H90" s="426"/>
      <c r="I90" s="89"/>
      <c r="J90" s="1012"/>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74"/>
      <c r="E91" s="474"/>
      <c r="F91" s="474"/>
      <c r="G91" s="474"/>
      <c r="H91" s="426"/>
      <c r="I91" s="89"/>
      <c r="J91" s="1012"/>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74"/>
      <c r="E92" s="474"/>
      <c r="F92" s="474"/>
      <c r="G92" s="474"/>
      <c r="H92" s="426"/>
      <c r="I92" s="89"/>
      <c r="J92" s="1012"/>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74"/>
      <c r="E93" s="474"/>
      <c r="F93" s="474"/>
      <c r="G93" s="474"/>
      <c r="H93" s="426"/>
      <c r="I93" s="89"/>
      <c r="J93" s="1012"/>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74"/>
      <c r="E94" s="474"/>
      <c r="F94" s="474"/>
      <c r="G94" s="474"/>
      <c r="H94" s="426"/>
      <c r="I94" s="89"/>
      <c r="J94" s="1012"/>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74"/>
      <c r="E95" s="474"/>
      <c r="F95" s="474"/>
      <c r="G95" s="474"/>
      <c r="H95" s="426"/>
      <c r="I95" s="89"/>
      <c r="J95" s="1012"/>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74"/>
      <c r="E96" s="474"/>
      <c r="F96" s="474"/>
      <c r="G96" s="474"/>
      <c r="H96" s="426"/>
      <c r="I96" s="89"/>
      <c r="J96" s="1012"/>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74"/>
      <c r="E97" s="474"/>
      <c r="F97" s="474"/>
      <c r="G97" s="474"/>
      <c r="H97" s="426"/>
      <c r="I97" s="89"/>
      <c r="J97" s="1012"/>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74"/>
      <c r="E98" s="474"/>
      <c r="F98" s="474"/>
      <c r="G98" s="474"/>
      <c r="H98" s="426"/>
      <c r="I98" s="89"/>
      <c r="J98" s="1012"/>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74"/>
      <c r="E99" s="474"/>
      <c r="F99" s="474"/>
      <c r="G99" s="474"/>
      <c r="H99" s="426"/>
      <c r="I99" s="89"/>
      <c r="J99" s="1012"/>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74"/>
      <c r="E100" s="474"/>
      <c r="F100" s="474"/>
      <c r="G100" s="474"/>
      <c r="H100" s="426"/>
      <c r="I100" s="89"/>
      <c r="J100" s="1012"/>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74"/>
      <c r="E101" s="474"/>
      <c r="F101" s="474"/>
      <c r="G101" s="474"/>
      <c r="H101" s="426"/>
      <c r="I101" s="89"/>
      <c r="J101" s="1012"/>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74"/>
      <c r="E102" s="474"/>
      <c r="F102" s="474"/>
      <c r="G102" s="474"/>
      <c r="H102" s="426"/>
      <c r="I102" s="89"/>
      <c r="J102" s="1012"/>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74"/>
      <c r="E103" s="474"/>
      <c r="F103" s="474"/>
      <c r="G103" s="474"/>
      <c r="H103" s="426"/>
      <c r="I103" s="89"/>
      <c r="J103" s="1012"/>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74"/>
      <c r="E104" s="474"/>
      <c r="F104" s="474"/>
      <c r="G104" s="474"/>
      <c r="H104" s="426"/>
      <c r="I104" s="89"/>
      <c r="J104" s="1012"/>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74"/>
      <c r="E105" s="474"/>
      <c r="F105" s="474"/>
      <c r="G105" s="474"/>
      <c r="H105" s="426"/>
      <c r="I105" s="89"/>
      <c r="J105" s="1012"/>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74"/>
      <c r="E106" s="474"/>
      <c r="F106" s="474"/>
      <c r="G106" s="474"/>
      <c r="H106" s="426"/>
      <c r="I106" s="89"/>
      <c r="J106" s="1012"/>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74"/>
      <c r="E107" s="474"/>
      <c r="F107" s="474"/>
      <c r="G107" s="474"/>
      <c r="H107" s="426"/>
      <c r="I107" s="89"/>
      <c r="J107" s="1012"/>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74"/>
      <c r="E108" s="474"/>
      <c r="F108" s="474"/>
      <c r="G108" s="474"/>
      <c r="H108" s="426"/>
      <c r="I108" s="89"/>
      <c r="J108" s="1012"/>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74"/>
      <c r="E109" s="474"/>
      <c r="F109" s="474"/>
      <c r="G109" s="474"/>
      <c r="H109" s="426"/>
      <c r="I109" s="89"/>
      <c r="J109" s="1012"/>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74"/>
      <c r="E110" s="474"/>
      <c r="F110" s="474"/>
      <c r="G110" s="474"/>
      <c r="H110" s="426"/>
      <c r="I110" s="89"/>
      <c r="J110" s="1012"/>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74"/>
      <c r="E111" s="474"/>
      <c r="F111" s="474"/>
      <c r="G111" s="474"/>
      <c r="H111" s="426"/>
      <c r="I111" s="89"/>
      <c r="J111" s="1012"/>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74"/>
      <c r="E112" s="474"/>
      <c r="F112" s="474"/>
      <c r="G112" s="474"/>
      <c r="H112" s="426"/>
      <c r="I112" s="89"/>
      <c r="J112" s="1012"/>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74"/>
      <c r="E113" s="474"/>
      <c r="F113" s="474"/>
      <c r="G113" s="474"/>
      <c r="H113" s="426"/>
      <c r="I113" s="89"/>
      <c r="J113" s="1012"/>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74"/>
      <c r="E114" s="474"/>
      <c r="F114" s="474"/>
      <c r="G114" s="474"/>
      <c r="H114" s="426"/>
      <c r="I114" s="89"/>
      <c r="J114" s="1012"/>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74"/>
      <c r="E115" s="474"/>
      <c r="F115" s="474"/>
      <c r="G115" s="474"/>
      <c r="H115" s="426"/>
      <c r="I115" s="89"/>
      <c r="J115" s="1012"/>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74"/>
      <c r="E116" s="474"/>
      <c r="F116" s="474"/>
      <c r="G116" s="474"/>
      <c r="H116" s="426"/>
      <c r="I116" s="89"/>
      <c r="J116" s="1012"/>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74"/>
      <c r="E117" s="474"/>
      <c r="F117" s="474"/>
      <c r="G117" s="474"/>
      <c r="H117" s="426"/>
      <c r="I117" s="89"/>
      <c r="J117" s="1012"/>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74"/>
      <c r="E118" s="474"/>
      <c r="F118" s="474"/>
      <c r="G118" s="474"/>
      <c r="H118" s="426"/>
      <c r="I118" s="89"/>
      <c r="J118" s="1012"/>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74"/>
      <c r="E119" s="474"/>
      <c r="F119" s="474"/>
      <c r="G119" s="474"/>
      <c r="H119" s="426"/>
      <c r="I119" s="89"/>
      <c r="J119" s="1012"/>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74"/>
      <c r="E120" s="474"/>
      <c r="F120" s="474"/>
      <c r="G120" s="474"/>
      <c r="H120" s="426"/>
      <c r="I120" s="89"/>
      <c r="J120" s="1012"/>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74"/>
      <c r="E121" s="474"/>
      <c r="F121" s="474"/>
      <c r="G121" s="474"/>
      <c r="H121" s="426"/>
      <c r="I121" s="89"/>
      <c r="J121" s="1012"/>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74"/>
      <c r="E122" s="474"/>
      <c r="F122" s="474"/>
      <c r="G122" s="474"/>
      <c r="H122" s="426"/>
      <c r="I122" s="89"/>
      <c r="J122" s="1012"/>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74"/>
      <c r="E123" s="474"/>
      <c r="F123" s="474"/>
      <c r="G123" s="474"/>
      <c r="H123" s="426"/>
      <c r="I123" s="89"/>
      <c r="J123" s="1012"/>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74"/>
      <c r="E124" s="474"/>
      <c r="F124" s="474"/>
      <c r="G124" s="474"/>
      <c r="H124" s="426"/>
      <c r="I124" s="89"/>
      <c r="J124" s="1012"/>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74"/>
      <c r="E125" s="474"/>
      <c r="F125" s="474"/>
      <c r="G125" s="474"/>
      <c r="H125" s="426"/>
      <c r="I125" s="89"/>
      <c r="J125" s="1012"/>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74"/>
      <c r="E126" s="474"/>
      <c r="F126" s="474"/>
      <c r="G126" s="474"/>
      <c r="H126" s="426"/>
      <c r="I126" s="89"/>
      <c r="J126" s="1012"/>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74"/>
      <c r="E127" s="474"/>
      <c r="F127" s="474"/>
      <c r="G127" s="474"/>
      <c r="H127" s="426"/>
      <c r="I127" s="89"/>
      <c r="J127" s="1012"/>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74"/>
      <c r="E128" s="474"/>
      <c r="F128" s="474"/>
      <c r="G128" s="474"/>
      <c r="H128" s="426"/>
      <c r="I128" s="89"/>
      <c r="J128" s="1012"/>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74"/>
      <c r="E129" s="474"/>
      <c r="F129" s="474"/>
      <c r="G129" s="474"/>
      <c r="H129" s="426"/>
      <c r="I129" s="89"/>
      <c r="J129" s="1012"/>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74"/>
      <c r="E130" s="474"/>
      <c r="F130" s="474"/>
      <c r="G130" s="474"/>
      <c r="H130" s="426"/>
      <c r="I130" s="89"/>
      <c r="J130" s="1012"/>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74"/>
      <c r="E131" s="474"/>
      <c r="F131" s="474"/>
      <c r="G131" s="474"/>
      <c r="H131" s="426"/>
      <c r="I131" s="89"/>
      <c r="J131" s="1012"/>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74"/>
      <c r="E132" s="474"/>
      <c r="F132" s="474"/>
      <c r="G132" s="474"/>
      <c r="H132" s="426"/>
      <c r="I132" s="89"/>
      <c r="J132" s="1012"/>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74"/>
      <c r="E133" s="474"/>
      <c r="F133" s="474"/>
      <c r="G133" s="474"/>
      <c r="H133" s="426"/>
      <c r="I133" s="89"/>
      <c r="J133" s="1012"/>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74"/>
      <c r="E134" s="474"/>
      <c r="F134" s="474"/>
      <c r="G134" s="474"/>
      <c r="H134" s="426"/>
      <c r="I134" s="89"/>
      <c r="J134" s="1012"/>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74"/>
      <c r="E135" s="474"/>
      <c r="F135" s="474"/>
      <c r="G135" s="474"/>
      <c r="H135" s="426"/>
      <c r="I135" s="89"/>
      <c r="J135" s="1012"/>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74"/>
      <c r="E136" s="474"/>
      <c r="F136" s="474"/>
      <c r="G136" s="474"/>
      <c r="H136" s="426"/>
      <c r="I136" s="89"/>
      <c r="J136" s="1012"/>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74"/>
      <c r="E137" s="474"/>
      <c r="F137" s="474"/>
      <c r="G137" s="474"/>
      <c r="H137" s="426"/>
      <c r="I137" s="89"/>
      <c r="J137" s="1012"/>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74"/>
      <c r="E138" s="474"/>
      <c r="F138" s="474"/>
      <c r="G138" s="474"/>
      <c r="H138" s="426"/>
      <c r="I138" s="89"/>
      <c r="J138" s="1012"/>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74"/>
      <c r="E139" s="474"/>
      <c r="F139" s="474"/>
      <c r="G139" s="474"/>
      <c r="H139" s="426"/>
      <c r="I139" s="89"/>
      <c r="J139" s="1012"/>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74"/>
      <c r="E140" s="474"/>
      <c r="F140" s="474"/>
      <c r="G140" s="474"/>
      <c r="H140" s="426"/>
      <c r="I140" s="89"/>
      <c r="J140" s="1012"/>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74"/>
      <c r="E141" s="474"/>
      <c r="F141" s="474"/>
      <c r="G141" s="474"/>
      <c r="H141" s="426"/>
      <c r="I141" s="89"/>
      <c r="J141" s="1012"/>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74"/>
      <c r="E142" s="474"/>
      <c r="F142" s="474"/>
      <c r="G142" s="474"/>
      <c r="H142" s="426"/>
      <c r="I142" s="89"/>
      <c r="J142" s="1012"/>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74"/>
      <c r="E143" s="474"/>
      <c r="F143" s="474"/>
      <c r="G143" s="474"/>
      <c r="H143" s="426"/>
      <c r="I143" s="89"/>
      <c r="J143" s="1012"/>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74"/>
      <c r="E144" s="474"/>
      <c r="F144" s="474"/>
      <c r="G144" s="474"/>
      <c r="H144" s="426"/>
      <c r="I144" s="89"/>
      <c r="J144" s="1012"/>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74"/>
      <c r="E145" s="474"/>
      <c r="F145" s="474"/>
      <c r="G145" s="474"/>
      <c r="H145" s="426"/>
      <c r="I145" s="89"/>
      <c r="J145" s="1012"/>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74"/>
      <c r="E146" s="474"/>
      <c r="F146" s="474"/>
      <c r="G146" s="474"/>
      <c r="H146" s="426"/>
      <c r="I146" s="89"/>
      <c r="J146" s="1012"/>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74"/>
      <c r="E147" s="474"/>
      <c r="F147" s="474"/>
      <c r="G147" s="474"/>
      <c r="H147" s="426"/>
      <c r="I147" s="89"/>
      <c r="J147" s="1012"/>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74"/>
      <c r="E148" s="474"/>
      <c r="F148" s="474"/>
      <c r="G148" s="474"/>
      <c r="H148" s="426"/>
      <c r="I148" s="89"/>
      <c r="J148" s="1012"/>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74"/>
      <c r="E149" s="474"/>
      <c r="F149" s="474"/>
      <c r="G149" s="474"/>
      <c r="H149" s="426"/>
      <c r="I149" s="89"/>
      <c r="J149" s="1012"/>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74"/>
      <c r="E150" s="474"/>
      <c r="F150" s="474"/>
      <c r="G150" s="474"/>
      <c r="H150" s="426"/>
      <c r="I150" s="89"/>
      <c r="J150" s="1012"/>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74"/>
      <c r="E151" s="474"/>
      <c r="F151" s="474"/>
      <c r="G151" s="474"/>
      <c r="H151" s="426"/>
      <c r="I151" s="89"/>
      <c r="J151" s="1012"/>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74"/>
      <c r="E152" s="474"/>
      <c r="F152" s="474"/>
      <c r="G152" s="474"/>
      <c r="H152" s="426"/>
      <c r="I152" s="89"/>
      <c r="J152" s="1012"/>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74"/>
      <c r="E153" s="474"/>
      <c r="F153" s="474"/>
      <c r="G153" s="474"/>
      <c r="H153" s="426"/>
      <c r="I153" s="89"/>
      <c r="J153" s="1012"/>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74"/>
      <c r="E154" s="474"/>
      <c r="F154" s="474"/>
      <c r="G154" s="474"/>
      <c r="H154" s="426"/>
      <c r="I154" s="89"/>
      <c r="J154" s="1012"/>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74"/>
      <c r="E155" s="474"/>
      <c r="F155" s="474"/>
      <c r="G155" s="474"/>
      <c r="H155" s="426"/>
      <c r="I155" s="89"/>
      <c r="J155" s="1012"/>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74"/>
      <c r="E156" s="474"/>
      <c r="F156" s="474"/>
      <c r="G156" s="474"/>
      <c r="H156" s="426"/>
      <c r="I156" s="89"/>
      <c r="J156" s="1012"/>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74"/>
      <c r="E157" s="474"/>
      <c r="F157" s="474"/>
      <c r="G157" s="474"/>
      <c r="H157" s="426"/>
      <c r="I157" s="89"/>
      <c r="J157" s="1012"/>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74"/>
      <c r="E158" s="474"/>
      <c r="F158" s="474"/>
      <c r="G158" s="474"/>
      <c r="H158" s="426"/>
      <c r="I158" s="89"/>
      <c r="J158" s="1012"/>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74"/>
      <c r="E159" s="474"/>
      <c r="F159" s="474"/>
      <c r="G159" s="474"/>
      <c r="H159" s="426"/>
      <c r="I159" s="89"/>
      <c r="J159" s="1012"/>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74"/>
      <c r="E160" s="474"/>
      <c r="F160" s="474"/>
      <c r="G160" s="474"/>
      <c r="H160" s="426"/>
      <c r="I160" s="89"/>
      <c r="J160" s="1012"/>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74"/>
      <c r="E161" s="474"/>
      <c r="F161" s="474"/>
      <c r="G161" s="474"/>
      <c r="H161" s="426"/>
      <c r="I161" s="89"/>
      <c r="J161" s="1012"/>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74"/>
      <c r="E162" s="474"/>
      <c r="F162" s="474"/>
      <c r="G162" s="474"/>
      <c r="H162" s="426"/>
      <c r="I162" s="89"/>
      <c r="J162" s="1012"/>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74"/>
      <c r="E163" s="474"/>
      <c r="F163" s="474"/>
      <c r="G163" s="474"/>
      <c r="H163" s="426"/>
      <c r="I163" s="89"/>
      <c r="J163" s="1012"/>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74"/>
      <c r="E164" s="474"/>
      <c r="F164" s="474"/>
      <c r="G164" s="474"/>
      <c r="H164" s="426"/>
      <c r="I164" s="89"/>
      <c r="J164" s="1012"/>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74"/>
      <c r="E165" s="474"/>
      <c r="F165" s="474"/>
      <c r="G165" s="474"/>
      <c r="H165" s="426"/>
      <c r="I165" s="89"/>
      <c r="J165" s="1012"/>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74"/>
      <c r="E166" s="474"/>
      <c r="F166" s="474"/>
      <c r="G166" s="474"/>
      <c r="H166" s="426"/>
      <c r="I166" s="89"/>
      <c r="J166" s="1012"/>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74"/>
      <c r="E167" s="474"/>
      <c r="F167" s="474"/>
      <c r="G167" s="474"/>
      <c r="H167" s="426"/>
      <c r="I167" s="89"/>
      <c r="J167" s="1012"/>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74"/>
      <c r="E168" s="474"/>
      <c r="F168" s="474"/>
      <c r="G168" s="474"/>
      <c r="H168" s="426"/>
      <c r="I168" s="89"/>
      <c r="J168" s="1012"/>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74"/>
      <c r="E169" s="474"/>
      <c r="F169" s="474"/>
      <c r="G169" s="474"/>
      <c r="H169" s="426"/>
      <c r="I169" s="89"/>
      <c r="J169" s="1012"/>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74"/>
      <c r="E170" s="474"/>
      <c r="F170" s="474"/>
      <c r="G170" s="474"/>
      <c r="H170" s="426"/>
      <c r="I170" s="89"/>
      <c r="J170" s="1012"/>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74"/>
      <c r="E171" s="474"/>
      <c r="F171" s="474"/>
      <c r="G171" s="474"/>
      <c r="H171" s="426"/>
      <c r="I171" s="89"/>
      <c r="J171" s="1012"/>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74"/>
      <c r="E172" s="474"/>
      <c r="F172" s="474"/>
      <c r="G172" s="474"/>
      <c r="H172" s="426"/>
      <c r="I172" s="89"/>
      <c r="J172" s="1012"/>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74"/>
      <c r="E173" s="474"/>
      <c r="F173" s="474"/>
      <c r="G173" s="474"/>
      <c r="H173" s="426"/>
      <c r="I173" s="89"/>
      <c r="J173" s="1012"/>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74"/>
      <c r="E174" s="474"/>
      <c r="F174" s="474"/>
      <c r="G174" s="474"/>
      <c r="H174" s="426"/>
      <c r="I174" s="89"/>
      <c r="J174" s="1012"/>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74"/>
      <c r="E175" s="474"/>
      <c r="F175" s="474"/>
      <c r="G175" s="474"/>
      <c r="H175" s="426"/>
      <c r="I175" s="89"/>
      <c r="J175" s="1012"/>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74"/>
      <c r="E176" s="474"/>
      <c r="F176" s="474"/>
      <c r="G176" s="474"/>
      <c r="H176" s="426"/>
      <c r="I176" s="89"/>
      <c r="J176" s="1012"/>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74"/>
      <c r="E177" s="474"/>
      <c r="F177" s="474"/>
      <c r="G177" s="474"/>
      <c r="H177" s="426"/>
      <c r="I177" s="89"/>
      <c r="J177" s="1012"/>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74"/>
      <c r="E178" s="474"/>
      <c r="F178" s="474"/>
      <c r="G178" s="474"/>
      <c r="H178" s="426"/>
      <c r="I178" s="89"/>
      <c r="J178" s="1012"/>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74"/>
      <c r="E179" s="474"/>
      <c r="F179" s="474"/>
      <c r="G179" s="474"/>
      <c r="H179" s="426"/>
      <c r="I179" s="89"/>
      <c r="J179" s="1012"/>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74"/>
      <c r="E180" s="474"/>
      <c r="F180" s="474"/>
      <c r="G180" s="474"/>
      <c r="H180" s="426"/>
      <c r="I180" s="89"/>
      <c r="J180" s="1012"/>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74"/>
      <c r="E181" s="474"/>
      <c r="F181" s="474"/>
      <c r="G181" s="474"/>
      <c r="H181" s="426"/>
      <c r="I181" s="89"/>
      <c r="J181" s="1012"/>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74"/>
      <c r="E182" s="474"/>
      <c r="F182" s="474"/>
      <c r="G182" s="474"/>
      <c r="H182" s="426"/>
      <c r="I182" s="89"/>
      <c r="J182" s="1012"/>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74"/>
      <c r="E183" s="474"/>
      <c r="F183" s="474"/>
      <c r="G183" s="474"/>
      <c r="H183" s="426"/>
      <c r="I183" s="89"/>
      <c r="J183" s="1012"/>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74"/>
      <c r="E184" s="474"/>
      <c r="F184" s="474"/>
      <c r="G184" s="474"/>
      <c r="H184" s="426"/>
      <c r="I184" s="89"/>
      <c r="J184" s="1012"/>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74"/>
      <c r="E185" s="474"/>
      <c r="F185" s="474"/>
      <c r="G185" s="474"/>
      <c r="H185" s="426"/>
      <c r="I185" s="89"/>
      <c r="J185" s="1012"/>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74"/>
      <c r="E186" s="474"/>
      <c r="F186" s="474"/>
      <c r="G186" s="474"/>
      <c r="H186" s="426"/>
      <c r="I186" s="89"/>
      <c r="J186" s="1012"/>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74"/>
      <c r="E187" s="474"/>
      <c r="F187" s="474"/>
      <c r="G187" s="474"/>
      <c r="H187" s="426"/>
      <c r="I187" s="89"/>
      <c r="J187" s="1012"/>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74"/>
      <c r="E188" s="474"/>
      <c r="F188" s="474"/>
      <c r="G188" s="474"/>
      <c r="H188" s="426"/>
      <c r="I188" s="89"/>
      <c r="J188" s="1012"/>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74"/>
      <c r="E189" s="474"/>
      <c r="F189" s="474"/>
      <c r="G189" s="474"/>
      <c r="H189" s="426"/>
      <c r="I189" s="89"/>
      <c r="J189" s="1012"/>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74"/>
      <c r="E190" s="474"/>
      <c r="F190" s="474"/>
      <c r="G190" s="474"/>
      <c r="H190" s="426"/>
      <c r="I190" s="89"/>
      <c r="J190" s="1012"/>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74"/>
      <c r="E191" s="474"/>
      <c r="F191" s="474"/>
      <c r="G191" s="474"/>
      <c r="H191" s="426"/>
      <c r="I191" s="89"/>
      <c r="J191" s="1012"/>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74"/>
      <c r="E192" s="474"/>
      <c r="F192" s="474"/>
      <c r="G192" s="474"/>
      <c r="H192" s="426"/>
      <c r="I192" s="89"/>
      <c r="J192" s="1012"/>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74"/>
      <c r="E193" s="474"/>
      <c r="F193" s="474"/>
      <c r="G193" s="474"/>
      <c r="H193" s="426"/>
      <c r="I193" s="89"/>
      <c r="J193" s="1012"/>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74"/>
      <c r="E194" s="474"/>
      <c r="F194" s="474"/>
      <c r="G194" s="474"/>
      <c r="H194" s="426"/>
      <c r="I194" s="89"/>
      <c r="J194" s="1012"/>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74"/>
      <c r="E195" s="474"/>
      <c r="F195" s="474"/>
      <c r="G195" s="474"/>
      <c r="H195" s="426"/>
      <c r="I195" s="89"/>
      <c r="J195" s="1012"/>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74"/>
      <c r="E196" s="474"/>
      <c r="F196" s="474"/>
      <c r="G196" s="474"/>
      <c r="H196" s="426"/>
      <c r="I196" s="89"/>
      <c r="J196" s="1012"/>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74"/>
      <c r="E197" s="474"/>
      <c r="F197" s="474"/>
      <c r="G197" s="474"/>
      <c r="H197" s="426"/>
      <c r="I197" s="89"/>
      <c r="J197" s="1012"/>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74"/>
      <c r="E198" s="474"/>
      <c r="F198" s="474"/>
      <c r="G198" s="474"/>
      <c r="H198" s="426"/>
      <c r="I198" s="89"/>
      <c r="J198" s="1012"/>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74"/>
      <c r="E199" s="474"/>
      <c r="F199" s="474"/>
      <c r="G199" s="474"/>
      <c r="H199" s="426"/>
      <c r="I199" s="89"/>
      <c r="J199" s="1012"/>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74"/>
      <c r="E200" s="474"/>
      <c r="F200" s="474"/>
      <c r="G200" s="474"/>
      <c r="H200" s="426"/>
      <c r="I200" s="89"/>
      <c r="J200" s="1012"/>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74"/>
      <c r="E201" s="474"/>
      <c r="F201" s="474"/>
      <c r="G201" s="474"/>
      <c r="H201" s="426"/>
      <c r="I201" s="89"/>
      <c r="J201" s="1012"/>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74"/>
      <c r="E202" s="474"/>
      <c r="F202" s="474"/>
      <c r="G202" s="474"/>
      <c r="H202" s="426"/>
      <c r="I202" s="89"/>
      <c r="J202" s="1012"/>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74"/>
      <c r="E203" s="474"/>
      <c r="F203" s="474"/>
      <c r="G203" s="474"/>
      <c r="H203" s="426"/>
      <c r="I203" s="89"/>
      <c r="J203" s="1012"/>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74"/>
      <c r="E204" s="474"/>
      <c r="F204" s="474"/>
      <c r="G204" s="474"/>
      <c r="H204" s="426"/>
      <c r="I204" s="89"/>
      <c r="J204" s="1012"/>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74"/>
      <c r="E205" s="474"/>
      <c r="F205" s="474"/>
      <c r="G205" s="474"/>
      <c r="H205" s="426"/>
      <c r="I205" s="89"/>
      <c r="J205" s="1012"/>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74"/>
      <c r="E206" s="474"/>
      <c r="F206" s="474"/>
      <c r="G206" s="474"/>
      <c r="H206" s="426"/>
      <c r="I206" s="89"/>
      <c r="J206" s="1012"/>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74"/>
      <c r="E207" s="474"/>
      <c r="F207" s="474"/>
      <c r="G207" s="474"/>
      <c r="H207" s="426"/>
      <c r="I207" s="89"/>
      <c r="J207" s="1012"/>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74"/>
      <c r="E208" s="474"/>
      <c r="F208" s="474"/>
      <c r="G208" s="474"/>
      <c r="H208" s="426"/>
      <c r="I208" s="89"/>
      <c r="J208" s="1012"/>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74"/>
      <c r="E209" s="474"/>
      <c r="F209" s="474"/>
      <c r="G209" s="474"/>
      <c r="H209" s="426"/>
      <c r="I209" s="89"/>
      <c r="J209" s="1012"/>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74"/>
      <c r="E210" s="474"/>
      <c r="F210" s="474"/>
      <c r="G210" s="474"/>
      <c r="H210" s="426"/>
      <c r="I210" s="89"/>
      <c r="J210" s="1012"/>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74"/>
      <c r="E211" s="474"/>
      <c r="F211" s="474"/>
      <c r="G211" s="474"/>
      <c r="H211" s="426"/>
      <c r="I211" s="89"/>
      <c r="J211" s="1012"/>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74"/>
      <c r="E212" s="474"/>
      <c r="F212" s="474"/>
      <c r="G212" s="474"/>
      <c r="H212" s="426"/>
      <c r="I212" s="89"/>
      <c r="J212" s="1012"/>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74"/>
      <c r="E213" s="474"/>
      <c r="F213" s="474"/>
      <c r="G213" s="474"/>
      <c r="H213" s="426"/>
      <c r="I213" s="89"/>
      <c r="J213" s="1012"/>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74"/>
      <c r="E214" s="474"/>
      <c r="F214" s="474"/>
      <c r="G214" s="474"/>
      <c r="H214" s="426"/>
      <c r="I214" s="89"/>
      <c r="J214" s="1012"/>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74"/>
      <c r="E215" s="474"/>
      <c r="F215" s="474"/>
      <c r="G215" s="474"/>
      <c r="H215" s="426"/>
      <c r="I215" s="89"/>
      <c r="J215" s="1012"/>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74"/>
      <c r="E216" s="474"/>
      <c r="F216" s="474"/>
      <c r="G216" s="474"/>
      <c r="H216" s="426"/>
      <c r="I216" s="89"/>
      <c r="J216" s="1012"/>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74"/>
      <c r="E217" s="474"/>
      <c r="F217" s="474"/>
      <c r="G217" s="474"/>
      <c r="H217" s="426"/>
      <c r="I217" s="89"/>
      <c r="J217" s="1012"/>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74"/>
      <c r="E218" s="474"/>
      <c r="F218" s="474"/>
      <c r="G218" s="474"/>
      <c r="H218" s="426"/>
      <c r="I218" s="89"/>
      <c r="J218" s="1012"/>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74"/>
      <c r="E219" s="474"/>
      <c r="F219" s="474"/>
      <c r="G219" s="474"/>
      <c r="H219" s="426"/>
      <c r="I219" s="89"/>
      <c r="J219" s="1012"/>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74"/>
      <c r="E220" s="474"/>
      <c r="F220" s="474"/>
      <c r="G220" s="474"/>
      <c r="H220" s="426"/>
      <c r="I220" s="89"/>
      <c r="J220" s="1012"/>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74"/>
      <c r="E221" s="474"/>
      <c r="F221" s="474"/>
      <c r="G221" s="474"/>
      <c r="H221" s="426"/>
      <c r="I221" s="89"/>
      <c r="J221" s="1012"/>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74"/>
      <c r="E222" s="474"/>
      <c r="F222" s="474"/>
      <c r="G222" s="474"/>
      <c r="H222" s="426"/>
      <c r="I222" s="89"/>
      <c r="J222" s="1012"/>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74"/>
      <c r="E223" s="474"/>
      <c r="F223" s="474"/>
      <c r="G223" s="474"/>
      <c r="H223" s="426"/>
      <c r="I223" s="89"/>
      <c r="J223" s="1012"/>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74"/>
      <c r="E224" s="474"/>
      <c r="F224" s="474"/>
      <c r="G224" s="474"/>
      <c r="H224" s="426"/>
      <c r="I224" s="89"/>
      <c r="J224" s="1012"/>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74"/>
      <c r="E225" s="474"/>
      <c r="F225" s="474"/>
      <c r="G225" s="474"/>
      <c r="H225" s="426"/>
      <c r="I225" s="89"/>
      <c r="J225" s="1012"/>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74"/>
      <c r="E226" s="474"/>
      <c r="F226" s="474"/>
      <c r="G226" s="474"/>
      <c r="H226" s="426"/>
      <c r="I226" s="89"/>
      <c r="J226" s="1012"/>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74"/>
      <c r="E227" s="474"/>
      <c r="F227" s="474"/>
      <c r="G227" s="474"/>
      <c r="H227" s="426"/>
      <c r="I227" s="89"/>
      <c r="J227" s="1012"/>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74"/>
      <c r="E228" s="474"/>
      <c r="F228" s="474"/>
      <c r="G228" s="474"/>
      <c r="H228" s="426"/>
      <c r="I228" s="89"/>
      <c r="J228" s="1012"/>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74"/>
      <c r="E229" s="474"/>
      <c r="F229" s="474"/>
      <c r="G229" s="474"/>
      <c r="H229" s="426"/>
      <c r="I229" s="89"/>
      <c r="J229" s="1012"/>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74"/>
      <c r="E230" s="474"/>
      <c r="F230" s="474"/>
      <c r="G230" s="474"/>
      <c r="H230" s="426"/>
      <c r="I230" s="89"/>
      <c r="J230" s="1012"/>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74"/>
      <c r="E231" s="474"/>
      <c r="F231" s="474"/>
      <c r="G231" s="474"/>
      <c r="H231" s="426"/>
      <c r="I231" s="89"/>
      <c r="J231" s="1012"/>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74"/>
      <c r="E232" s="474"/>
      <c r="F232" s="474"/>
      <c r="G232" s="474"/>
      <c r="H232" s="426"/>
      <c r="I232" s="89"/>
      <c r="J232" s="1012"/>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74"/>
      <c r="E233" s="474"/>
      <c r="F233" s="474"/>
      <c r="G233" s="474"/>
      <c r="H233" s="426"/>
      <c r="I233" s="89"/>
      <c r="J233" s="1012"/>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74"/>
      <c r="E234" s="474"/>
      <c r="F234" s="474"/>
      <c r="G234" s="474"/>
      <c r="H234" s="426"/>
      <c r="I234" s="89"/>
      <c r="J234" s="1012"/>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74"/>
      <c r="E235" s="474"/>
      <c r="F235" s="474"/>
      <c r="G235" s="474"/>
      <c r="H235" s="426"/>
      <c r="I235" s="89"/>
      <c r="J235" s="1012"/>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74"/>
      <c r="E236" s="474"/>
      <c r="F236" s="474"/>
      <c r="G236" s="474"/>
      <c r="H236" s="426"/>
      <c r="I236" s="89"/>
      <c r="J236" s="1012"/>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74"/>
      <c r="E237" s="474"/>
      <c r="F237" s="474"/>
      <c r="G237" s="474"/>
      <c r="H237" s="426"/>
      <c r="I237" s="89"/>
      <c r="J237" s="1012"/>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74"/>
      <c r="E238" s="474"/>
      <c r="F238" s="474"/>
      <c r="G238" s="474"/>
      <c r="H238" s="426"/>
      <c r="I238" s="89"/>
      <c r="J238" s="1012"/>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74"/>
      <c r="E239" s="474"/>
      <c r="F239" s="474"/>
      <c r="G239" s="474"/>
      <c r="H239" s="426"/>
      <c r="I239" s="89"/>
      <c r="J239" s="1012"/>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74"/>
      <c r="E240" s="474"/>
      <c r="F240" s="474"/>
      <c r="G240" s="474"/>
      <c r="H240" s="426"/>
      <c r="I240" s="89"/>
      <c r="J240" s="1012"/>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74"/>
      <c r="E241" s="474"/>
      <c r="F241" s="474"/>
      <c r="G241" s="474"/>
      <c r="H241" s="426"/>
      <c r="I241" s="89"/>
      <c r="J241" s="1012"/>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74"/>
      <c r="E242" s="474"/>
      <c r="F242" s="474"/>
      <c r="G242" s="474"/>
      <c r="H242" s="426"/>
      <c r="I242" s="89"/>
      <c r="J242" s="1012"/>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74"/>
      <c r="E243" s="474"/>
      <c r="F243" s="474"/>
      <c r="G243" s="474"/>
      <c r="H243" s="426"/>
      <c r="I243" s="89"/>
      <c r="J243" s="1012"/>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74"/>
      <c r="E244" s="474"/>
      <c r="F244" s="474"/>
      <c r="G244" s="474"/>
      <c r="H244" s="426"/>
      <c r="I244" s="89"/>
      <c r="J244" s="1012"/>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74"/>
      <c r="E245" s="474"/>
      <c r="F245" s="474"/>
      <c r="G245" s="474"/>
      <c r="H245" s="426"/>
      <c r="I245" s="89"/>
      <c r="J245" s="1012"/>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74"/>
      <c r="E246" s="474"/>
      <c r="F246" s="474"/>
      <c r="G246" s="474"/>
      <c r="H246" s="426"/>
      <c r="I246" s="89"/>
      <c r="J246" s="1012"/>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74"/>
      <c r="E247" s="474"/>
      <c r="F247" s="474"/>
      <c r="G247" s="474"/>
      <c r="H247" s="426"/>
      <c r="I247" s="89"/>
      <c r="J247" s="1012"/>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74"/>
      <c r="E248" s="474"/>
      <c r="F248" s="474"/>
      <c r="G248" s="474"/>
      <c r="H248" s="426"/>
      <c r="I248" s="89"/>
      <c r="J248" s="1012"/>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74"/>
      <c r="E249" s="474"/>
      <c r="F249" s="474"/>
      <c r="G249" s="474"/>
      <c r="H249" s="426"/>
      <c r="I249" s="89"/>
      <c r="J249" s="1012"/>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74"/>
      <c r="E250" s="474"/>
      <c r="F250" s="474"/>
      <c r="G250" s="474"/>
      <c r="H250" s="426"/>
      <c r="I250" s="89"/>
      <c r="J250" s="1012"/>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74"/>
      <c r="E251" s="474"/>
      <c r="F251" s="474"/>
      <c r="G251" s="474"/>
      <c r="H251" s="426"/>
      <c r="I251" s="89"/>
      <c r="J251" s="1012"/>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74"/>
      <c r="E252" s="474"/>
      <c r="F252" s="474"/>
      <c r="G252" s="474"/>
      <c r="H252" s="426"/>
      <c r="I252" s="89"/>
      <c r="J252" s="1012"/>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74"/>
      <c r="E253" s="474"/>
      <c r="F253" s="474"/>
      <c r="G253" s="474"/>
      <c r="H253" s="426"/>
      <c r="I253" s="89"/>
      <c r="J253" s="1012"/>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74"/>
      <c r="E254" s="474"/>
      <c r="F254" s="474"/>
      <c r="G254" s="474"/>
      <c r="H254" s="426"/>
      <c r="I254" s="89"/>
      <c r="J254" s="1012"/>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74"/>
      <c r="E255" s="474"/>
      <c r="F255" s="474"/>
      <c r="G255" s="474"/>
      <c r="H255" s="426"/>
      <c r="I255" s="89"/>
      <c r="J255" s="1012"/>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74"/>
      <c r="E256" s="474"/>
      <c r="F256" s="474"/>
      <c r="G256" s="474"/>
      <c r="H256" s="426"/>
      <c r="I256" s="89"/>
      <c r="J256" s="1012"/>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74"/>
      <c r="E257" s="474"/>
      <c r="F257" s="474"/>
      <c r="G257" s="474"/>
      <c r="H257" s="426"/>
      <c r="I257" s="89"/>
      <c r="J257" s="1012"/>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74"/>
      <c r="E258" s="474"/>
      <c r="F258" s="474"/>
      <c r="G258" s="474"/>
      <c r="H258" s="426"/>
      <c r="I258" s="89"/>
      <c r="J258" s="1012"/>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74"/>
      <c r="E259" s="474"/>
      <c r="F259" s="474"/>
      <c r="G259" s="474"/>
      <c r="H259" s="426"/>
      <c r="I259" s="89"/>
      <c r="J259" s="1012"/>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74"/>
      <c r="E260" s="474"/>
      <c r="F260" s="474"/>
      <c r="G260" s="474"/>
      <c r="H260" s="426"/>
      <c r="I260" s="89"/>
      <c r="J260" s="1012"/>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74"/>
      <c r="E261" s="474"/>
      <c r="F261" s="474"/>
      <c r="G261" s="474"/>
      <c r="H261" s="426"/>
      <c r="I261" s="89"/>
      <c r="J261" s="1012"/>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74"/>
      <c r="E262" s="474"/>
      <c r="F262" s="474"/>
      <c r="G262" s="474"/>
      <c r="H262" s="426"/>
      <c r="I262" s="89"/>
      <c r="J262" s="1012"/>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74"/>
      <c r="E263" s="474"/>
      <c r="F263" s="474"/>
      <c r="G263" s="474"/>
      <c r="H263" s="426"/>
      <c r="I263" s="89"/>
      <c r="J263" s="1012"/>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74"/>
      <c r="E264" s="474"/>
      <c r="F264" s="474"/>
      <c r="G264" s="474"/>
      <c r="H264" s="426"/>
      <c r="I264" s="89"/>
      <c r="J264" s="1012"/>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74"/>
      <c r="E265" s="474"/>
      <c r="F265" s="474"/>
      <c r="G265" s="474"/>
      <c r="H265" s="426"/>
      <c r="I265" s="89"/>
      <c r="J265" s="1012"/>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74"/>
      <c r="E266" s="474"/>
      <c r="F266" s="474"/>
      <c r="G266" s="474"/>
      <c r="H266" s="426"/>
      <c r="I266" s="89"/>
      <c r="J266" s="1012"/>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74"/>
      <c r="E267" s="474"/>
      <c r="F267" s="474"/>
      <c r="G267" s="474"/>
      <c r="H267" s="426"/>
      <c r="I267" s="89"/>
      <c r="J267" s="1012"/>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74"/>
      <c r="E268" s="474"/>
      <c r="F268" s="474"/>
      <c r="G268" s="474"/>
      <c r="H268" s="426"/>
      <c r="I268" s="89"/>
      <c r="J268" s="1012"/>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74"/>
      <c r="E269" s="474"/>
      <c r="F269" s="474"/>
      <c r="G269" s="474"/>
      <c r="H269" s="426"/>
      <c r="I269" s="89"/>
      <c r="J269" s="1012"/>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74"/>
      <c r="E270" s="474"/>
      <c r="F270" s="474"/>
      <c r="G270" s="474"/>
      <c r="H270" s="426"/>
      <c r="I270" s="89"/>
      <c r="J270" s="1012"/>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74"/>
      <c r="E271" s="474"/>
      <c r="F271" s="474"/>
      <c r="G271" s="474"/>
      <c r="H271" s="426"/>
      <c r="I271" s="89"/>
      <c r="J271" s="1012"/>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74"/>
      <c r="E272" s="474"/>
      <c r="F272" s="474"/>
      <c r="G272" s="474"/>
      <c r="H272" s="426"/>
      <c r="I272" s="89"/>
      <c r="J272" s="1012"/>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74"/>
      <c r="E273" s="474"/>
      <c r="F273" s="474"/>
      <c r="G273" s="474"/>
      <c r="H273" s="426"/>
      <c r="I273" s="89"/>
      <c r="J273" s="1012"/>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74"/>
      <c r="E274" s="474"/>
      <c r="F274" s="474"/>
      <c r="G274" s="474"/>
      <c r="H274" s="426"/>
      <c r="I274" s="89"/>
      <c r="J274" s="1012"/>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74"/>
      <c r="E275" s="474"/>
      <c r="F275" s="474"/>
      <c r="G275" s="474"/>
      <c r="H275" s="426"/>
      <c r="I275" s="89"/>
      <c r="J275" s="1012"/>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74"/>
      <c r="E276" s="474"/>
      <c r="F276" s="474"/>
      <c r="G276" s="474"/>
      <c r="H276" s="426"/>
      <c r="I276" s="89"/>
      <c r="J276" s="1012"/>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74"/>
      <c r="E277" s="474"/>
      <c r="F277" s="474"/>
      <c r="G277" s="474"/>
      <c r="H277" s="426"/>
      <c r="I277" s="89"/>
      <c r="J277" s="1012"/>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74"/>
      <c r="E278" s="474"/>
      <c r="F278" s="474"/>
      <c r="G278" s="474"/>
      <c r="H278" s="426"/>
      <c r="I278" s="89"/>
      <c r="J278" s="1012"/>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74"/>
      <c r="E279" s="474"/>
      <c r="F279" s="474"/>
      <c r="G279" s="474"/>
      <c r="H279" s="426"/>
      <c r="I279" s="89"/>
      <c r="J279" s="1012"/>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74"/>
      <c r="E280" s="474"/>
      <c r="F280" s="474"/>
      <c r="G280" s="474"/>
      <c r="H280" s="426"/>
      <c r="I280" s="89"/>
      <c r="J280" s="1012"/>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74"/>
      <c r="E281" s="474"/>
      <c r="F281" s="474"/>
      <c r="G281" s="474"/>
      <c r="H281" s="426"/>
      <c r="I281" s="89"/>
      <c r="J281" s="1012"/>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74"/>
      <c r="E282" s="474"/>
      <c r="F282" s="474"/>
      <c r="G282" s="474"/>
      <c r="H282" s="426"/>
      <c r="I282" s="89"/>
      <c r="J282" s="1012"/>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74"/>
      <c r="E283" s="474"/>
      <c r="F283" s="474"/>
      <c r="G283" s="474"/>
      <c r="H283" s="426"/>
      <c r="I283" s="89"/>
      <c r="J283" s="1012"/>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74"/>
      <c r="E284" s="474"/>
      <c r="F284" s="474"/>
      <c r="G284" s="474"/>
      <c r="H284" s="426"/>
      <c r="I284" s="89"/>
      <c r="J284" s="1012"/>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74"/>
      <c r="E285" s="474"/>
      <c r="F285" s="474"/>
      <c r="G285" s="474"/>
      <c r="H285" s="426"/>
      <c r="I285" s="89"/>
      <c r="J285" s="1012"/>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74"/>
      <c r="E286" s="474"/>
      <c r="F286" s="474"/>
      <c r="G286" s="474"/>
      <c r="H286" s="426"/>
      <c r="I286" s="89"/>
      <c r="J286" s="1012"/>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74"/>
      <c r="E287" s="474"/>
      <c r="F287" s="474"/>
      <c r="G287" s="474"/>
      <c r="H287" s="426"/>
      <c r="I287" s="89"/>
      <c r="J287" s="1012"/>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74"/>
      <c r="E288" s="474"/>
      <c r="F288" s="474"/>
      <c r="G288" s="474"/>
      <c r="H288" s="426"/>
      <c r="I288" s="89"/>
      <c r="J288" s="1012"/>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74"/>
      <c r="E289" s="474"/>
      <c r="F289" s="474"/>
      <c r="G289" s="474"/>
      <c r="H289" s="426"/>
      <c r="I289" s="89"/>
      <c r="J289" s="1012"/>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74"/>
      <c r="E290" s="474"/>
      <c r="F290" s="474"/>
      <c r="G290" s="474"/>
      <c r="H290" s="426"/>
      <c r="I290" s="89"/>
      <c r="J290" s="1012"/>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74"/>
      <c r="E291" s="474"/>
      <c r="F291" s="474"/>
      <c r="G291" s="474"/>
      <c r="H291" s="426"/>
      <c r="I291" s="89"/>
      <c r="J291" s="1012"/>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74"/>
      <c r="E292" s="474"/>
      <c r="F292" s="474"/>
      <c r="G292" s="474"/>
      <c r="H292" s="426"/>
      <c r="I292" s="89"/>
      <c r="J292" s="1012"/>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74"/>
      <c r="E293" s="474"/>
      <c r="F293" s="474"/>
      <c r="G293" s="474"/>
      <c r="H293" s="426"/>
      <c r="I293" s="89"/>
      <c r="J293" s="1012"/>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74"/>
      <c r="E294" s="474"/>
      <c r="F294" s="474"/>
      <c r="G294" s="474"/>
      <c r="H294" s="426"/>
      <c r="I294" s="89"/>
      <c r="J294" s="1012"/>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74"/>
      <c r="E295" s="474"/>
      <c r="F295" s="474"/>
      <c r="G295" s="474"/>
      <c r="H295" s="426"/>
      <c r="I295" s="89"/>
      <c r="J295" s="1012"/>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74"/>
      <c r="E296" s="474"/>
      <c r="F296" s="474"/>
      <c r="G296" s="474"/>
      <c r="H296" s="426"/>
      <c r="I296" s="89"/>
      <c r="J296" s="1012"/>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74"/>
      <c r="E297" s="474"/>
      <c r="F297" s="474"/>
      <c r="G297" s="474"/>
      <c r="H297" s="426"/>
      <c r="I297" s="89"/>
      <c r="J297" s="1012"/>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74"/>
      <c r="E298" s="474"/>
      <c r="F298" s="474"/>
      <c r="G298" s="474"/>
      <c r="H298" s="426"/>
      <c r="I298" s="89"/>
      <c r="J298" s="1012"/>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74"/>
      <c r="E299" s="474"/>
      <c r="F299" s="474"/>
      <c r="G299" s="474"/>
      <c r="H299" s="426"/>
      <c r="I299" s="89"/>
      <c r="J299" s="1012"/>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74"/>
      <c r="E300" s="474"/>
      <c r="F300" s="474"/>
      <c r="G300" s="474"/>
      <c r="H300" s="426"/>
      <c r="I300" s="89"/>
      <c r="J300" s="1012"/>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74"/>
      <c r="E301" s="474"/>
      <c r="F301" s="474"/>
      <c r="G301" s="474"/>
      <c r="H301" s="426"/>
      <c r="I301" s="89"/>
      <c r="J301" s="1012"/>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74"/>
      <c r="E302" s="474"/>
      <c r="F302" s="474"/>
      <c r="G302" s="474"/>
      <c r="H302" s="426"/>
      <c r="I302" s="89"/>
      <c r="J302" s="1012"/>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74"/>
      <c r="E303" s="474"/>
      <c r="F303" s="474"/>
      <c r="G303" s="474"/>
      <c r="H303" s="426"/>
      <c r="I303" s="89"/>
      <c r="J303" s="1012"/>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74"/>
      <c r="E304" s="474"/>
      <c r="F304" s="474"/>
      <c r="G304" s="474"/>
      <c r="H304" s="426"/>
      <c r="I304" s="89"/>
      <c r="J304" s="1012"/>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74"/>
      <c r="E305" s="474"/>
      <c r="F305" s="474"/>
      <c r="G305" s="474"/>
      <c r="H305" s="426"/>
      <c r="I305" s="89"/>
      <c r="J305" s="1012"/>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74"/>
      <c r="E306" s="474"/>
      <c r="F306" s="474"/>
      <c r="G306" s="474"/>
      <c r="H306" s="426"/>
      <c r="I306" s="89"/>
      <c r="J306" s="1012"/>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74"/>
      <c r="E307" s="474"/>
      <c r="F307" s="474"/>
      <c r="G307" s="474"/>
      <c r="H307" s="426"/>
      <c r="I307" s="89"/>
      <c r="J307" s="1012"/>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74"/>
      <c r="E308" s="474"/>
      <c r="F308" s="474"/>
      <c r="G308" s="474"/>
      <c r="H308" s="426"/>
      <c r="I308" s="89"/>
      <c r="J308" s="1012"/>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74"/>
      <c r="E309" s="474"/>
      <c r="F309" s="474"/>
      <c r="G309" s="474"/>
      <c r="H309" s="426"/>
      <c r="I309" s="89"/>
      <c r="J309" s="1012"/>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74"/>
      <c r="E310" s="474"/>
      <c r="F310" s="474"/>
      <c r="G310" s="474"/>
      <c r="H310" s="426"/>
      <c r="I310" s="89"/>
      <c r="J310" s="1012"/>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74"/>
      <c r="E311" s="474"/>
      <c r="F311" s="474"/>
      <c r="G311" s="474"/>
      <c r="H311" s="426"/>
      <c r="I311" s="89"/>
      <c r="J311" s="1012"/>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74"/>
      <c r="E312" s="474"/>
      <c r="F312" s="474"/>
      <c r="G312" s="474"/>
      <c r="H312" s="426"/>
      <c r="I312" s="89"/>
      <c r="J312" s="1012"/>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74"/>
      <c r="E313" s="474"/>
      <c r="F313" s="474"/>
      <c r="G313" s="474"/>
      <c r="H313" s="426"/>
      <c r="I313" s="89"/>
      <c r="J313" s="1012"/>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74"/>
      <c r="E314" s="474"/>
      <c r="F314" s="474"/>
      <c r="G314" s="474"/>
      <c r="H314" s="426"/>
      <c r="I314" s="89"/>
      <c r="J314" s="1012"/>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74"/>
      <c r="E315" s="474"/>
      <c r="F315" s="474"/>
      <c r="G315" s="474"/>
      <c r="H315" s="426"/>
      <c r="I315" s="89"/>
      <c r="J315" s="1012"/>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74"/>
      <c r="E316" s="474"/>
      <c r="F316" s="474"/>
      <c r="G316" s="474"/>
      <c r="H316" s="426"/>
      <c r="I316" s="89"/>
      <c r="J316" s="1012"/>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74"/>
      <c r="E317" s="474"/>
      <c r="F317" s="474"/>
      <c r="G317" s="474"/>
      <c r="H317" s="426"/>
      <c r="I317" s="89"/>
      <c r="J317" s="1012"/>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74"/>
      <c r="E318" s="474"/>
      <c r="F318" s="474"/>
      <c r="G318" s="474"/>
      <c r="H318" s="426"/>
      <c r="I318" s="89"/>
      <c r="J318" s="1012"/>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74"/>
      <c r="E319" s="474"/>
      <c r="F319" s="474"/>
      <c r="G319" s="474"/>
      <c r="H319" s="426"/>
      <c r="I319" s="89"/>
      <c r="J319" s="1012"/>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74"/>
      <c r="E320" s="474"/>
      <c r="F320" s="474"/>
      <c r="G320" s="474"/>
      <c r="H320" s="426"/>
      <c r="I320" s="89"/>
      <c r="J320" s="1012"/>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74"/>
      <c r="E321" s="474"/>
      <c r="F321" s="474"/>
      <c r="G321" s="474"/>
      <c r="H321" s="426"/>
      <c r="I321" s="89"/>
      <c r="J321" s="1012"/>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74"/>
      <c r="E322" s="474"/>
      <c r="F322" s="474"/>
      <c r="G322" s="474"/>
      <c r="H322" s="426"/>
      <c r="I322" s="89"/>
      <c r="J322" s="1012"/>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74"/>
      <c r="E323" s="474"/>
      <c r="F323" s="474"/>
      <c r="G323" s="474"/>
      <c r="H323" s="426"/>
      <c r="I323" s="89"/>
      <c r="J323" s="1012"/>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74"/>
      <c r="E324" s="474"/>
      <c r="F324" s="474"/>
      <c r="G324" s="474"/>
      <c r="H324" s="426"/>
      <c r="I324" s="89"/>
      <c r="J324" s="1012"/>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74"/>
      <c r="E325" s="474"/>
      <c r="F325" s="474"/>
      <c r="G325" s="474"/>
      <c r="H325" s="426"/>
      <c r="I325" s="89"/>
      <c r="J325" s="1012"/>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74"/>
      <c r="E326" s="474"/>
      <c r="F326" s="474"/>
      <c r="G326" s="474"/>
      <c r="H326" s="426"/>
      <c r="I326" s="89"/>
      <c r="J326" s="1012"/>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74"/>
      <c r="E327" s="474"/>
      <c r="F327" s="474"/>
      <c r="G327" s="474"/>
      <c r="H327" s="426"/>
      <c r="I327" s="89"/>
      <c r="J327" s="1012"/>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74"/>
      <c r="E328" s="474"/>
      <c r="F328" s="474"/>
      <c r="G328" s="474"/>
      <c r="H328" s="426"/>
      <c r="I328" s="89"/>
      <c r="J328" s="1012"/>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74"/>
      <c r="E329" s="474"/>
      <c r="F329" s="474"/>
      <c r="G329" s="474"/>
      <c r="H329" s="426"/>
      <c r="I329" s="89"/>
      <c r="J329" s="1012"/>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74"/>
      <c r="E330" s="474"/>
      <c r="F330" s="474"/>
      <c r="G330" s="474"/>
      <c r="H330" s="426"/>
      <c r="I330" s="89"/>
      <c r="J330" s="1012"/>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74"/>
      <c r="E331" s="474"/>
      <c r="F331" s="474"/>
      <c r="G331" s="474"/>
      <c r="H331" s="426"/>
      <c r="I331" s="89"/>
      <c r="J331" s="1012"/>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74"/>
      <c r="E332" s="474"/>
      <c r="F332" s="474"/>
      <c r="G332" s="474"/>
      <c r="H332" s="426"/>
      <c r="I332" s="89"/>
      <c r="J332" s="1012"/>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74"/>
      <c r="E333" s="474"/>
      <c r="F333" s="474"/>
      <c r="G333" s="474"/>
      <c r="H333" s="426"/>
      <c r="I333" s="89"/>
      <c r="J333" s="1012"/>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74"/>
      <c r="E334" s="474"/>
      <c r="F334" s="474"/>
      <c r="G334" s="474"/>
      <c r="H334" s="426"/>
      <c r="I334" s="89"/>
      <c r="J334" s="1012"/>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74"/>
      <c r="E335" s="474"/>
      <c r="F335" s="474"/>
      <c r="G335" s="474"/>
      <c r="H335" s="426"/>
      <c r="I335" s="89"/>
      <c r="J335" s="1012"/>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74"/>
      <c r="E336" s="474"/>
      <c r="F336" s="474"/>
      <c r="G336" s="474"/>
      <c r="H336" s="426"/>
      <c r="I336" s="89"/>
      <c r="J336" s="1012"/>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74"/>
      <c r="E337" s="474"/>
      <c r="F337" s="474"/>
      <c r="G337" s="474"/>
      <c r="H337" s="426"/>
      <c r="I337" s="89"/>
      <c r="J337" s="1012"/>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74"/>
      <c r="E338" s="474"/>
      <c r="F338" s="474"/>
      <c r="G338" s="474"/>
      <c r="H338" s="426"/>
      <c r="I338" s="89"/>
      <c r="J338" s="1012"/>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74"/>
      <c r="E339" s="474"/>
      <c r="F339" s="474"/>
      <c r="G339" s="474"/>
      <c r="H339" s="426"/>
      <c r="I339" s="89"/>
      <c r="J339" s="1012"/>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74"/>
      <c r="E340" s="474"/>
      <c r="F340" s="474"/>
      <c r="G340" s="474"/>
      <c r="H340" s="426"/>
      <c r="I340" s="89"/>
      <c r="J340" s="1012"/>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74"/>
      <c r="E341" s="474"/>
      <c r="F341" s="474"/>
      <c r="G341" s="474"/>
      <c r="H341" s="426"/>
      <c r="I341" s="89"/>
      <c r="J341" s="1012"/>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74"/>
      <c r="E342" s="474"/>
      <c r="F342" s="474"/>
      <c r="G342" s="474"/>
      <c r="H342" s="426"/>
      <c r="I342" s="89"/>
      <c r="J342" s="1012"/>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74"/>
      <c r="E343" s="474"/>
      <c r="F343" s="474"/>
      <c r="G343" s="474"/>
      <c r="H343" s="426"/>
      <c r="I343" s="89"/>
      <c r="J343" s="1012"/>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74"/>
      <c r="E344" s="474"/>
      <c r="F344" s="474"/>
      <c r="G344" s="474"/>
      <c r="H344" s="426"/>
      <c r="I344" s="89"/>
      <c r="J344" s="1012"/>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74"/>
      <c r="E345" s="474"/>
      <c r="F345" s="474"/>
      <c r="G345" s="474"/>
      <c r="H345" s="426"/>
      <c r="I345" s="89"/>
      <c r="J345" s="1012"/>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74"/>
      <c r="E346" s="474"/>
      <c r="F346" s="474"/>
      <c r="G346" s="474"/>
      <c r="H346" s="426"/>
      <c r="I346" s="89"/>
      <c r="J346" s="1012"/>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74"/>
      <c r="E347" s="474"/>
      <c r="F347" s="474"/>
      <c r="G347" s="474"/>
      <c r="H347" s="426"/>
      <c r="I347" s="89"/>
      <c r="J347" s="1012"/>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74"/>
      <c r="E348" s="474"/>
      <c r="F348" s="474"/>
      <c r="G348" s="474"/>
      <c r="H348" s="426"/>
      <c r="I348" s="89"/>
      <c r="J348" s="1012"/>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74"/>
      <c r="E349" s="474"/>
      <c r="F349" s="474"/>
      <c r="G349" s="474"/>
      <c r="H349" s="426"/>
      <c r="I349" s="89"/>
      <c r="J349" s="1012"/>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74"/>
      <c r="E350" s="474"/>
      <c r="F350" s="474"/>
      <c r="G350" s="474"/>
      <c r="H350" s="426"/>
      <c r="I350" s="89"/>
      <c r="J350" s="1012"/>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74"/>
      <c r="E351" s="474"/>
      <c r="F351" s="474"/>
      <c r="G351" s="474"/>
      <c r="H351" s="426"/>
      <c r="I351" s="89"/>
      <c r="J351" s="1012"/>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74"/>
      <c r="E352" s="474"/>
      <c r="F352" s="474"/>
      <c r="G352" s="474"/>
      <c r="H352" s="426"/>
      <c r="I352" s="89"/>
      <c r="J352" s="1012"/>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74"/>
      <c r="E353" s="474"/>
      <c r="F353" s="474"/>
      <c r="G353" s="474"/>
      <c r="H353" s="426"/>
      <c r="I353" s="89"/>
      <c r="J353" s="1012"/>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74"/>
      <c r="E354" s="474"/>
      <c r="F354" s="474"/>
      <c r="G354" s="474"/>
      <c r="H354" s="426"/>
      <c r="I354" s="89"/>
      <c r="J354" s="1012"/>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74"/>
      <c r="E355" s="474"/>
      <c r="F355" s="474"/>
      <c r="G355" s="474"/>
      <c r="H355" s="426"/>
      <c r="I355" s="89"/>
      <c r="J355" s="1012"/>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74"/>
      <c r="E356" s="474"/>
      <c r="F356" s="474"/>
      <c r="G356" s="474"/>
      <c r="H356" s="426"/>
      <c r="I356" s="89"/>
      <c r="J356" s="1012"/>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74"/>
      <c r="E357" s="474"/>
      <c r="F357" s="474"/>
      <c r="G357" s="474"/>
      <c r="H357" s="426"/>
      <c r="I357" s="89"/>
      <c r="J357" s="1012"/>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74"/>
      <c r="E358" s="474"/>
      <c r="F358" s="474"/>
      <c r="G358" s="474"/>
      <c r="H358" s="426"/>
      <c r="I358" s="89"/>
      <c r="J358" s="1012"/>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74"/>
      <c r="E359" s="474"/>
      <c r="F359" s="474"/>
      <c r="G359" s="474"/>
      <c r="H359" s="426"/>
      <c r="I359" s="89"/>
      <c r="J359" s="1012"/>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74"/>
      <c r="E360" s="474"/>
      <c r="F360" s="474"/>
      <c r="G360" s="474"/>
      <c r="H360" s="426"/>
      <c r="I360" s="89"/>
      <c r="J360" s="1012"/>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74"/>
      <c r="E361" s="474"/>
      <c r="F361" s="474"/>
      <c r="G361" s="474"/>
      <c r="H361" s="426"/>
      <c r="I361" s="89"/>
      <c r="J361" s="1012"/>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74"/>
      <c r="E362" s="474"/>
      <c r="F362" s="474"/>
      <c r="G362" s="474"/>
      <c r="H362" s="426"/>
      <c r="I362" s="89"/>
      <c r="J362" s="1012"/>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74"/>
      <c r="E363" s="474"/>
      <c r="F363" s="474"/>
      <c r="G363" s="474"/>
      <c r="H363" s="426"/>
      <c r="I363" s="89"/>
      <c r="J363" s="1012"/>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74"/>
      <c r="E364" s="474"/>
      <c r="F364" s="474"/>
      <c r="G364" s="474"/>
      <c r="H364" s="426"/>
      <c r="I364" s="89"/>
      <c r="J364" s="1012"/>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74"/>
      <c r="E365" s="474"/>
      <c r="F365" s="474"/>
      <c r="G365" s="474"/>
      <c r="H365" s="426"/>
      <c r="I365" s="89"/>
      <c r="J365" s="1012"/>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74"/>
      <c r="E366" s="474"/>
      <c r="F366" s="474"/>
      <c r="G366" s="474"/>
      <c r="H366" s="426"/>
      <c r="I366" s="89"/>
      <c r="J366" s="1012"/>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74"/>
      <c r="E367" s="474"/>
      <c r="F367" s="474"/>
      <c r="G367" s="474"/>
      <c r="H367" s="426"/>
      <c r="I367" s="89"/>
      <c r="J367" s="1012"/>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74"/>
      <c r="E368" s="474"/>
      <c r="F368" s="474"/>
      <c r="G368" s="474"/>
      <c r="H368" s="426"/>
      <c r="I368" s="89"/>
      <c r="J368" s="1012"/>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74"/>
      <c r="E369" s="474"/>
      <c r="F369" s="474"/>
      <c r="G369" s="474"/>
      <c r="H369" s="426"/>
      <c r="I369" s="89"/>
      <c r="J369" s="1012"/>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74"/>
      <c r="E370" s="474"/>
      <c r="F370" s="474"/>
      <c r="G370" s="474"/>
      <c r="H370" s="426"/>
      <c r="I370" s="89"/>
      <c r="J370" s="1012"/>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74"/>
      <c r="E371" s="474"/>
      <c r="F371" s="474"/>
      <c r="G371" s="474"/>
      <c r="H371" s="426"/>
      <c r="I371" s="89"/>
      <c r="J371" s="1012"/>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74"/>
      <c r="E372" s="474"/>
      <c r="F372" s="474"/>
      <c r="G372" s="474"/>
      <c r="H372" s="426"/>
      <c r="I372" s="89"/>
      <c r="J372" s="1012"/>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74"/>
      <c r="E373" s="474"/>
      <c r="F373" s="474"/>
      <c r="G373" s="474"/>
      <c r="H373" s="426"/>
      <c r="I373" s="89"/>
      <c r="J373" s="1012"/>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74"/>
      <c r="E374" s="474"/>
      <c r="F374" s="474"/>
      <c r="G374" s="474"/>
      <c r="H374" s="426"/>
      <c r="I374" s="89"/>
      <c r="J374" s="1012"/>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74"/>
      <c r="E375" s="474"/>
      <c r="F375" s="474"/>
      <c r="G375" s="474"/>
      <c r="H375" s="426"/>
      <c r="I375" s="89"/>
      <c r="J375" s="1012"/>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74"/>
      <c r="E376" s="474"/>
      <c r="F376" s="474"/>
      <c r="G376" s="474"/>
      <c r="H376" s="426"/>
      <c r="I376" s="89"/>
      <c r="J376" s="1012"/>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74"/>
      <c r="E377" s="474"/>
      <c r="F377" s="474"/>
      <c r="G377" s="474"/>
      <c r="H377" s="426"/>
      <c r="I377" s="89"/>
      <c r="J377" s="1012"/>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74"/>
      <c r="E378" s="474"/>
      <c r="F378" s="474"/>
      <c r="G378" s="474"/>
      <c r="H378" s="426"/>
      <c r="I378" s="89"/>
      <c r="J378" s="1012"/>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74"/>
      <c r="E379" s="474"/>
      <c r="F379" s="474"/>
      <c r="G379" s="474"/>
      <c r="H379" s="426"/>
      <c r="I379" s="89"/>
      <c r="J379" s="1012"/>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74"/>
      <c r="E380" s="474"/>
      <c r="F380" s="474"/>
      <c r="G380" s="474"/>
      <c r="H380" s="426"/>
      <c r="I380" s="89"/>
      <c r="J380" s="1012"/>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74"/>
      <c r="E381" s="474"/>
      <c r="F381" s="474"/>
      <c r="G381" s="474"/>
      <c r="H381" s="426"/>
      <c r="I381" s="89"/>
      <c r="J381" s="1012"/>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74"/>
      <c r="E382" s="474"/>
      <c r="F382" s="474"/>
      <c r="G382" s="474"/>
      <c r="H382" s="426"/>
      <c r="I382" s="89"/>
      <c r="J382" s="1012"/>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74"/>
      <c r="E383" s="474"/>
      <c r="F383" s="474"/>
      <c r="G383" s="474"/>
      <c r="H383" s="426"/>
      <c r="I383" s="89"/>
      <c r="J383" s="1012"/>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74"/>
      <c r="E384" s="474"/>
      <c r="F384" s="474"/>
      <c r="G384" s="474"/>
      <c r="H384" s="426"/>
      <c r="I384" s="89"/>
      <c r="J384" s="1012"/>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74"/>
      <c r="E385" s="474"/>
      <c r="F385" s="474"/>
      <c r="G385" s="474"/>
      <c r="H385" s="426"/>
      <c r="I385" s="89"/>
      <c r="J385" s="1012"/>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74"/>
      <c r="E386" s="474"/>
      <c r="F386" s="474"/>
      <c r="G386" s="474"/>
      <c r="H386" s="426"/>
      <c r="I386" s="89"/>
      <c r="J386" s="1012"/>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74"/>
      <c r="E387" s="474"/>
      <c r="F387" s="474"/>
      <c r="G387" s="474"/>
      <c r="H387" s="426"/>
      <c r="I387" s="89"/>
      <c r="J387" s="1012"/>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74"/>
      <c r="E388" s="474"/>
      <c r="F388" s="474"/>
      <c r="G388" s="474"/>
      <c r="H388" s="426"/>
      <c r="I388" s="89"/>
      <c r="J388" s="1012"/>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74"/>
      <c r="E389" s="474"/>
      <c r="F389" s="474"/>
      <c r="G389" s="474"/>
      <c r="H389" s="426"/>
      <c r="I389" s="89"/>
      <c r="J389" s="1012"/>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74"/>
      <c r="E390" s="474"/>
      <c r="F390" s="474"/>
      <c r="G390" s="474"/>
      <c r="H390" s="426"/>
      <c r="I390" s="89"/>
      <c r="J390" s="1012"/>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74"/>
      <c r="E391" s="474"/>
      <c r="F391" s="474"/>
      <c r="G391" s="474"/>
      <c r="H391" s="426"/>
      <c r="I391" s="89"/>
      <c r="J391" s="1012"/>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74"/>
      <c r="E392" s="474"/>
      <c r="F392" s="474"/>
      <c r="G392" s="474"/>
      <c r="H392" s="426"/>
      <c r="I392" s="89"/>
      <c r="J392" s="1012"/>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74"/>
      <c r="E393" s="474"/>
      <c r="F393" s="474"/>
      <c r="G393" s="474"/>
      <c r="H393" s="426"/>
      <c r="I393" s="89"/>
      <c r="J393" s="1012"/>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74"/>
      <c r="E394" s="474"/>
      <c r="F394" s="474"/>
      <c r="G394" s="474"/>
      <c r="H394" s="426"/>
      <c r="I394" s="89"/>
      <c r="J394" s="1012"/>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74"/>
      <c r="E395" s="474"/>
      <c r="F395" s="474"/>
      <c r="G395" s="474"/>
      <c r="H395" s="426"/>
      <c r="I395" s="89"/>
      <c r="J395" s="1012"/>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74"/>
      <c r="E396" s="474"/>
      <c r="F396" s="474"/>
      <c r="G396" s="474"/>
      <c r="H396" s="426"/>
      <c r="I396" s="89"/>
      <c r="J396" s="1012"/>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74"/>
      <c r="E397" s="474"/>
      <c r="F397" s="474"/>
      <c r="G397" s="474"/>
      <c r="H397" s="426"/>
      <c r="I397" s="89"/>
      <c r="J397" s="1012"/>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74"/>
      <c r="E398" s="474"/>
      <c r="F398" s="474"/>
      <c r="G398" s="474"/>
      <c r="H398" s="426"/>
      <c r="I398" s="89"/>
      <c r="J398" s="1012"/>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74"/>
      <c r="E399" s="474"/>
      <c r="F399" s="474"/>
      <c r="G399" s="474"/>
      <c r="H399" s="426"/>
      <c r="I399" s="89"/>
      <c r="J399" s="1012"/>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74"/>
      <c r="E400" s="474"/>
      <c r="F400" s="474"/>
      <c r="G400" s="474"/>
      <c r="H400" s="426"/>
      <c r="I400" s="89"/>
      <c r="J400" s="1012"/>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74"/>
      <c r="E401" s="474"/>
      <c r="F401" s="474"/>
      <c r="G401" s="474"/>
      <c r="H401" s="426"/>
      <c r="I401" s="89"/>
      <c r="J401" s="1012"/>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74"/>
      <c r="E402" s="474"/>
      <c r="F402" s="474"/>
      <c r="G402" s="474"/>
      <c r="H402" s="426"/>
      <c r="I402" s="89"/>
      <c r="J402" s="1012"/>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74"/>
      <c r="E403" s="474"/>
      <c r="F403" s="474"/>
      <c r="G403" s="474"/>
      <c r="H403" s="426"/>
      <c r="I403" s="89"/>
      <c r="J403" s="1012"/>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74"/>
      <c r="E404" s="474"/>
      <c r="F404" s="474"/>
      <c r="G404" s="474"/>
      <c r="H404" s="426"/>
      <c r="I404" s="89"/>
      <c r="J404" s="1012"/>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74"/>
      <c r="E405" s="474"/>
      <c r="F405" s="474"/>
      <c r="G405" s="474"/>
      <c r="H405" s="426"/>
      <c r="I405" s="89"/>
      <c r="J405" s="1012"/>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74"/>
      <c r="E406" s="474"/>
      <c r="F406" s="474"/>
      <c r="G406" s="474"/>
      <c r="H406" s="426"/>
      <c r="I406" s="89"/>
      <c r="J406" s="1012"/>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74"/>
      <c r="E407" s="474"/>
      <c r="F407" s="474"/>
      <c r="G407" s="474"/>
      <c r="H407" s="426"/>
      <c r="I407" s="89"/>
      <c r="J407" s="1012"/>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74"/>
      <c r="E408" s="474"/>
      <c r="F408" s="474"/>
      <c r="G408" s="474"/>
      <c r="H408" s="426"/>
      <c r="I408" s="89"/>
      <c r="J408" s="1012"/>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74"/>
      <c r="E409" s="474"/>
      <c r="F409" s="474"/>
      <c r="G409" s="474"/>
      <c r="H409" s="426"/>
      <c r="I409" s="89"/>
      <c r="J409" s="1012"/>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74"/>
      <c r="E410" s="474"/>
      <c r="F410" s="474"/>
      <c r="G410" s="474"/>
      <c r="H410" s="426"/>
      <c r="I410" s="89"/>
      <c r="J410" s="1012"/>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74"/>
      <c r="E411" s="474"/>
      <c r="F411" s="474"/>
      <c r="G411" s="474"/>
      <c r="H411" s="426"/>
      <c r="I411" s="89"/>
      <c r="J411" s="1012"/>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74"/>
      <c r="E412" s="474"/>
      <c r="F412" s="474"/>
      <c r="G412" s="474"/>
      <c r="H412" s="426"/>
      <c r="I412" s="89"/>
      <c r="J412" s="1012"/>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74"/>
      <c r="E413" s="474"/>
      <c r="F413" s="474"/>
      <c r="G413" s="474"/>
      <c r="H413" s="426"/>
      <c r="I413" s="89"/>
      <c r="J413" s="1012"/>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74"/>
      <c r="E414" s="474"/>
      <c r="F414" s="474"/>
      <c r="G414" s="474"/>
      <c r="H414" s="426"/>
      <c r="I414" s="89"/>
      <c r="J414" s="1012"/>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74"/>
      <c r="E415" s="474"/>
      <c r="F415" s="474"/>
      <c r="G415" s="474"/>
      <c r="H415" s="426"/>
      <c r="I415" s="89"/>
      <c r="J415" s="1012"/>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74"/>
      <c r="E416" s="474"/>
      <c r="F416" s="474"/>
      <c r="G416" s="474"/>
      <c r="H416" s="426"/>
      <c r="I416" s="89"/>
      <c r="J416" s="1012"/>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74"/>
      <c r="E417" s="474"/>
      <c r="F417" s="474"/>
      <c r="G417" s="474"/>
      <c r="H417" s="426"/>
      <c r="I417" s="89"/>
      <c r="J417" s="1012"/>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74"/>
      <c r="E418" s="474"/>
      <c r="F418" s="474"/>
      <c r="G418" s="474"/>
      <c r="H418" s="426"/>
      <c r="I418" s="89"/>
      <c r="J418" s="1012"/>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74"/>
      <c r="E419" s="474"/>
      <c r="F419" s="474"/>
      <c r="G419" s="474"/>
      <c r="H419" s="426"/>
      <c r="I419" s="89"/>
      <c r="J419" s="1012"/>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74"/>
      <c r="E420" s="474"/>
      <c r="F420" s="474"/>
      <c r="G420" s="474"/>
      <c r="H420" s="426"/>
      <c r="I420" s="89"/>
      <c r="J420" s="1012"/>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74"/>
      <c r="E421" s="474"/>
      <c r="F421" s="474"/>
      <c r="G421" s="474"/>
      <c r="H421" s="426"/>
      <c r="I421" s="89"/>
      <c r="J421" s="1012"/>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74"/>
      <c r="E422" s="474"/>
      <c r="F422" s="474"/>
      <c r="G422" s="474"/>
      <c r="H422" s="426"/>
      <c r="I422" s="89"/>
      <c r="J422" s="1012"/>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74"/>
      <c r="E423" s="474"/>
      <c r="F423" s="474"/>
      <c r="G423" s="474"/>
      <c r="H423" s="426"/>
      <c r="I423" s="89"/>
      <c r="J423" s="1012"/>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74"/>
      <c r="E424" s="474"/>
      <c r="F424" s="474"/>
      <c r="G424" s="474"/>
      <c r="H424" s="426"/>
      <c r="I424" s="89"/>
      <c r="J424" s="1012"/>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74"/>
      <c r="E425" s="474"/>
      <c r="F425" s="474"/>
      <c r="G425" s="474"/>
      <c r="H425" s="426"/>
      <c r="I425" s="89"/>
      <c r="J425" s="1012"/>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74"/>
      <c r="E426" s="474"/>
      <c r="F426" s="474"/>
      <c r="G426" s="474"/>
      <c r="H426" s="426"/>
      <c r="I426" s="89"/>
      <c r="J426" s="1012"/>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74"/>
      <c r="E427" s="474"/>
      <c r="F427" s="474"/>
      <c r="G427" s="474"/>
      <c r="H427" s="426"/>
      <c r="I427" s="89"/>
      <c r="J427" s="1012"/>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74"/>
      <c r="E428" s="474"/>
      <c r="F428" s="474"/>
      <c r="G428" s="474"/>
      <c r="H428" s="426"/>
      <c r="I428" s="89"/>
      <c r="J428" s="1012"/>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74"/>
      <c r="E429" s="474"/>
      <c r="F429" s="474"/>
      <c r="G429" s="474"/>
      <c r="H429" s="426"/>
      <c r="I429" s="89"/>
      <c r="J429" s="1012"/>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74"/>
      <c r="E430" s="474"/>
      <c r="F430" s="474"/>
      <c r="G430" s="474"/>
      <c r="H430" s="426"/>
      <c r="I430" s="89"/>
      <c r="J430" s="1012"/>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74"/>
      <c r="E431" s="474"/>
      <c r="F431" s="474"/>
      <c r="G431" s="474"/>
      <c r="H431" s="426"/>
      <c r="I431" s="89"/>
      <c r="J431" s="1012"/>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74"/>
      <c r="E432" s="474"/>
      <c r="F432" s="474"/>
      <c r="G432" s="474"/>
      <c r="H432" s="426"/>
      <c r="I432" s="89"/>
      <c r="J432" s="1012"/>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74"/>
      <c r="E433" s="474"/>
      <c r="F433" s="474"/>
      <c r="G433" s="474"/>
      <c r="H433" s="426"/>
      <c r="I433" s="89"/>
      <c r="J433" s="1012"/>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74"/>
      <c r="E434" s="474"/>
      <c r="F434" s="474"/>
      <c r="G434" s="474"/>
      <c r="H434" s="426"/>
      <c r="I434" s="89"/>
      <c r="J434" s="1012"/>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74"/>
      <c r="E435" s="474"/>
      <c r="F435" s="474"/>
      <c r="G435" s="474"/>
      <c r="H435" s="426"/>
      <c r="I435" s="89"/>
      <c r="J435" s="1012"/>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74"/>
      <c r="E436" s="474"/>
      <c r="F436" s="474"/>
      <c r="G436" s="474"/>
      <c r="H436" s="426"/>
      <c r="I436" s="89"/>
      <c r="J436" s="1012"/>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74"/>
      <c r="E437" s="474"/>
      <c r="F437" s="474"/>
      <c r="G437" s="474"/>
      <c r="H437" s="426"/>
      <c r="I437" s="89"/>
      <c r="J437" s="1012"/>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74"/>
      <c r="E438" s="474"/>
      <c r="F438" s="474"/>
      <c r="G438" s="474"/>
      <c r="H438" s="426"/>
      <c r="I438" s="89"/>
      <c r="J438" s="1012"/>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74"/>
      <c r="E439" s="474"/>
      <c r="F439" s="474"/>
      <c r="G439" s="474"/>
      <c r="H439" s="426"/>
      <c r="I439" s="89"/>
      <c r="J439" s="1012"/>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74"/>
      <c r="E440" s="474"/>
      <c r="F440" s="474"/>
      <c r="G440" s="474"/>
      <c r="H440" s="426"/>
      <c r="I440" s="89"/>
      <c r="J440" s="1012"/>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74"/>
      <c r="E441" s="474"/>
      <c r="F441" s="474"/>
      <c r="G441" s="474"/>
      <c r="H441" s="426"/>
      <c r="I441" s="89"/>
      <c r="J441" s="1012"/>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74"/>
      <c r="E442" s="474"/>
      <c r="F442" s="474"/>
      <c r="G442" s="474"/>
      <c r="H442" s="426"/>
      <c r="I442" s="89"/>
      <c r="J442" s="1012"/>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74"/>
      <c r="E443" s="474"/>
      <c r="F443" s="474"/>
      <c r="G443" s="474"/>
      <c r="H443" s="426"/>
      <c r="I443" s="89"/>
      <c r="J443" s="1012"/>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74"/>
      <c r="E444" s="474"/>
      <c r="F444" s="474"/>
      <c r="G444" s="474"/>
      <c r="H444" s="426"/>
      <c r="I444" s="89"/>
      <c r="J444" s="1012"/>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74"/>
      <c r="E445" s="474"/>
      <c r="F445" s="474"/>
      <c r="G445" s="474"/>
      <c r="H445" s="426"/>
      <c r="I445" s="89"/>
      <c r="J445" s="1012"/>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74"/>
      <c r="E446" s="474"/>
      <c r="F446" s="474"/>
      <c r="G446" s="474"/>
      <c r="H446" s="426"/>
      <c r="I446" s="89"/>
      <c r="J446" s="1012"/>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74"/>
      <c r="E447" s="474"/>
      <c r="F447" s="474"/>
      <c r="G447" s="474"/>
      <c r="H447" s="426"/>
      <c r="I447" s="89"/>
      <c r="J447" s="1012"/>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74"/>
      <c r="E448" s="474"/>
      <c r="F448" s="474"/>
      <c r="G448" s="474"/>
      <c r="H448" s="426"/>
      <c r="I448" s="89"/>
      <c r="J448" s="1012"/>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74"/>
      <c r="E449" s="474"/>
      <c r="F449" s="474"/>
      <c r="G449" s="474"/>
      <c r="H449" s="426"/>
      <c r="I449" s="89"/>
      <c r="J449" s="1012"/>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74"/>
      <c r="E450" s="474"/>
      <c r="F450" s="474"/>
      <c r="G450" s="474"/>
      <c r="H450" s="426"/>
      <c r="I450" s="89"/>
      <c r="J450" s="1012"/>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74"/>
      <c r="E451" s="474"/>
      <c r="F451" s="474"/>
      <c r="G451" s="474"/>
      <c r="H451" s="426"/>
      <c r="I451" s="89"/>
      <c r="J451" s="1012"/>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74"/>
      <c r="E452" s="474"/>
      <c r="F452" s="474"/>
      <c r="G452" s="474"/>
      <c r="H452" s="426"/>
      <c r="I452" s="89"/>
      <c r="J452" s="1012"/>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74"/>
      <c r="E453" s="474"/>
      <c r="F453" s="474"/>
      <c r="G453" s="474"/>
      <c r="H453" s="426"/>
      <c r="I453" s="89"/>
      <c r="J453" s="1012"/>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74"/>
      <c r="E454" s="474"/>
      <c r="F454" s="474"/>
      <c r="G454" s="474"/>
      <c r="H454" s="426"/>
      <c r="I454" s="89"/>
      <c r="J454" s="1012"/>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74"/>
      <c r="E455" s="474"/>
      <c r="F455" s="474"/>
      <c r="G455" s="474"/>
      <c r="H455" s="426"/>
      <c r="I455" s="89"/>
      <c r="J455" s="1012"/>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74"/>
      <c r="E456" s="474"/>
      <c r="F456" s="474"/>
      <c r="G456" s="474"/>
      <c r="H456" s="426"/>
      <c r="I456" s="89"/>
      <c r="J456" s="1012"/>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74"/>
      <c r="E457" s="474"/>
      <c r="F457" s="474"/>
      <c r="G457" s="474"/>
      <c r="H457" s="426"/>
      <c r="I457" s="89"/>
      <c r="J457" s="1012"/>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74"/>
      <c r="E458" s="474"/>
      <c r="F458" s="474"/>
      <c r="G458" s="474"/>
      <c r="H458" s="426"/>
      <c r="I458" s="89"/>
      <c r="J458" s="1012"/>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74"/>
      <c r="E459" s="474"/>
      <c r="F459" s="474"/>
      <c r="G459" s="474"/>
      <c r="H459" s="426"/>
      <c r="I459" s="89"/>
      <c r="J459" s="1012"/>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74"/>
      <c r="E460" s="474"/>
      <c r="F460" s="474"/>
      <c r="G460" s="474"/>
      <c r="H460" s="426"/>
      <c r="I460" s="89"/>
      <c r="J460" s="1012"/>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74"/>
      <c r="E461" s="474"/>
      <c r="F461" s="474"/>
      <c r="G461" s="474"/>
      <c r="H461" s="426"/>
      <c r="I461" s="89"/>
      <c r="J461" s="1012"/>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74"/>
      <c r="E462" s="474"/>
      <c r="F462" s="474"/>
      <c r="G462" s="474"/>
      <c r="H462" s="426"/>
      <c r="I462" s="89"/>
      <c r="J462" s="1012"/>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74"/>
      <c r="E463" s="474"/>
      <c r="F463" s="474"/>
      <c r="G463" s="474"/>
      <c r="H463" s="426"/>
      <c r="I463" s="89"/>
      <c r="J463" s="1012"/>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74"/>
      <c r="E464" s="474"/>
      <c r="F464" s="474"/>
      <c r="G464" s="474"/>
      <c r="H464" s="426"/>
      <c r="I464" s="89"/>
      <c r="J464" s="1012"/>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74"/>
      <c r="E465" s="474"/>
      <c r="F465" s="474"/>
      <c r="G465" s="474"/>
      <c r="H465" s="426"/>
      <c r="I465" s="89"/>
      <c r="J465" s="1012"/>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74"/>
      <c r="E466" s="474"/>
      <c r="F466" s="474"/>
      <c r="G466" s="474"/>
      <c r="H466" s="426"/>
      <c r="I466" s="89"/>
      <c r="J466" s="1012"/>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74"/>
      <c r="E467" s="474"/>
      <c r="F467" s="474"/>
      <c r="G467" s="474"/>
      <c r="H467" s="426"/>
      <c r="I467" s="89"/>
      <c r="J467" s="1012"/>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74"/>
      <c r="E468" s="474"/>
      <c r="F468" s="474"/>
      <c r="G468" s="474"/>
      <c r="H468" s="426"/>
      <c r="I468" s="89"/>
      <c r="J468" s="1012"/>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74"/>
      <c r="E469" s="474"/>
      <c r="F469" s="474"/>
      <c r="G469" s="474"/>
      <c r="H469" s="426"/>
      <c r="I469" s="89"/>
      <c r="J469" s="1012"/>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74"/>
      <c r="E470" s="474"/>
      <c r="F470" s="474"/>
      <c r="G470" s="474"/>
      <c r="H470" s="426"/>
      <c r="I470" s="89"/>
      <c r="J470" s="1012"/>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74"/>
      <c r="E471" s="474"/>
      <c r="F471" s="474"/>
      <c r="G471" s="474"/>
      <c r="H471" s="426"/>
      <c r="I471" s="89"/>
      <c r="J471" s="1012"/>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74"/>
      <c r="E472" s="474"/>
      <c r="F472" s="474"/>
      <c r="G472" s="474"/>
      <c r="H472" s="426"/>
      <c r="I472" s="89"/>
      <c r="J472" s="1012"/>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74"/>
      <c r="E473" s="474"/>
      <c r="F473" s="474"/>
      <c r="G473" s="474"/>
      <c r="H473" s="426"/>
      <c r="I473" s="89"/>
      <c r="J473" s="1012"/>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74"/>
      <c r="E474" s="474"/>
      <c r="F474" s="474"/>
      <c r="G474" s="474"/>
      <c r="H474" s="426"/>
      <c r="I474" s="89"/>
      <c r="J474" s="1012"/>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74"/>
      <c r="E475" s="474"/>
      <c r="F475" s="474"/>
      <c r="G475" s="474"/>
      <c r="H475" s="426"/>
      <c r="I475" s="89"/>
      <c r="J475" s="1012"/>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74"/>
      <c r="E476" s="474"/>
      <c r="F476" s="474"/>
      <c r="G476" s="474"/>
      <c r="H476" s="426"/>
      <c r="I476" s="89"/>
      <c r="J476" s="1012"/>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74"/>
      <c r="E477" s="474"/>
      <c r="F477" s="474"/>
      <c r="G477" s="474"/>
      <c r="H477" s="426"/>
      <c r="I477" s="89"/>
      <c r="J477" s="1012"/>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74"/>
      <c r="E478" s="474"/>
      <c r="F478" s="474"/>
      <c r="G478" s="474"/>
      <c r="H478" s="426"/>
      <c r="I478" s="89"/>
      <c r="J478" s="1012"/>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74"/>
      <c r="E479" s="474"/>
      <c r="F479" s="474"/>
      <c r="G479" s="474"/>
      <c r="H479" s="426"/>
      <c r="I479" s="89"/>
      <c r="J479" s="1012"/>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74"/>
      <c r="E480" s="474"/>
      <c r="F480" s="474"/>
      <c r="G480" s="474"/>
      <c r="H480" s="426"/>
      <c r="I480" s="89"/>
      <c r="J480" s="1012"/>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74"/>
      <c r="E481" s="474"/>
      <c r="F481" s="474"/>
      <c r="G481" s="474"/>
      <c r="H481" s="426"/>
      <c r="I481" s="89"/>
      <c r="J481" s="1012"/>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74"/>
      <c r="E482" s="474"/>
      <c r="F482" s="474"/>
      <c r="G482" s="474"/>
      <c r="H482" s="426"/>
      <c r="I482" s="89"/>
      <c r="J482" s="1012"/>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74"/>
      <c r="E483" s="474"/>
      <c r="F483" s="474"/>
      <c r="G483" s="474"/>
      <c r="H483" s="426"/>
      <c r="I483" s="89"/>
      <c r="J483" s="1012"/>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74"/>
      <c r="E484" s="474"/>
      <c r="F484" s="474"/>
      <c r="G484" s="474"/>
      <c r="H484" s="426"/>
      <c r="I484" s="89"/>
      <c r="J484" s="1012"/>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74"/>
      <c r="E485" s="474"/>
      <c r="F485" s="474"/>
      <c r="G485" s="474"/>
      <c r="H485" s="426"/>
      <c r="I485" s="89"/>
      <c r="J485" s="1012"/>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74"/>
      <c r="E486" s="474"/>
      <c r="F486" s="474"/>
      <c r="G486" s="474"/>
      <c r="H486" s="426"/>
      <c r="I486" s="89"/>
      <c r="J486" s="1012"/>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74"/>
      <c r="E487" s="474"/>
      <c r="F487" s="474"/>
      <c r="G487" s="474"/>
      <c r="H487" s="426"/>
      <c r="I487" s="89"/>
      <c r="J487" s="1012"/>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74"/>
      <c r="E488" s="474"/>
      <c r="F488" s="474"/>
      <c r="G488" s="474"/>
      <c r="H488" s="426"/>
      <c r="I488" s="89"/>
      <c r="J488" s="1012"/>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74"/>
      <c r="E489" s="474"/>
      <c r="F489" s="474"/>
      <c r="G489" s="474"/>
      <c r="H489" s="426"/>
      <c r="I489" s="89"/>
      <c r="J489" s="1012"/>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74"/>
      <c r="E490" s="474"/>
      <c r="F490" s="474"/>
      <c r="G490" s="474"/>
      <c r="H490" s="426"/>
      <c r="I490" s="89"/>
      <c r="J490" s="1012"/>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74"/>
      <c r="E491" s="474"/>
      <c r="F491" s="474"/>
      <c r="G491" s="474"/>
      <c r="H491" s="426"/>
      <c r="I491" s="89"/>
      <c r="J491" s="1012"/>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74"/>
      <c r="E492" s="474"/>
      <c r="F492" s="474"/>
      <c r="G492" s="474"/>
      <c r="H492" s="426"/>
      <c r="I492" s="89"/>
      <c r="J492" s="1012"/>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74"/>
      <c r="E493" s="474"/>
      <c r="F493" s="474"/>
      <c r="G493" s="474"/>
      <c r="H493" s="426"/>
      <c r="I493" s="89"/>
      <c r="J493" s="1012"/>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74"/>
      <c r="E494" s="474"/>
      <c r="F494" s="474"/>
      <c r="G494" s="474"/>
      <c r="H494" s="426"/>
      <c r="I494" s="89"/>
      <c r="J494" s="1012"/>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74"/>
      <c r="E495" s="474"/>
      <c r="F495" s="474"/>
      <c r="G495" s="474"/>
      <c r="H495" s="426"/>
      <c r="I495" s="89"/>
      <c r="J495" s="1012"/>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74"/>
      <c r="E496" s="474"/>
      <c r="F496" s="474"/>
      <c r="G496" s="474"/>
      <c r="H496" s="426"/>
      <c r="I496" s="89"/>
      <c r="J496" s="1012"/>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74"/>
      <c r="E497" s="474"/>
      <c r="F497" s="474"/>
      <c r="G497" s="474"/>
      <c r="H497" s="426"/>
      <c r="I497" s="89"/>
      <c r="J497" s="1012"/>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74"/>
      <c r="E498" s="474"/>
      <c r="F498" s="474"/>
      <c r="G498" s="474"/>
      <c r="H498" s="426"/>
      <c r="I498" s="89"/>
      <c r="J498" s="1012"/>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74"/>
      <c r="E499" s="474"/>
      <c r="F499" s="474"/>
      <c r="G499" s="474"/>
      <c r="H499" s="426"/>
      <c r="I499" s="89"/>
      <c r="J499" s="1012"/>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74"/>
      <c r="E500" s="474"/>
      <c r="F500" s="474"/>
      <c r="G500" s="474"/>
      <c r="H500" s="426"/>
      <c r="I500" s="89"/>
      <c r="J500" s="1012"/>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74"/>
      <c r="E501" s="474"/>
      <c r="F501" s="474"/>
      <c r="G501" s="474"/>
      <c r="H501" s="426"/>
      <c r="I501" s="89"/>
      <c r="J501" s="1012"/>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74"/>
      <c r="E502" s="474"/>
      <c r="F502" s="474"/>
      <c r="G502" s="474"/>
      <c r="H502" s="426"/>
      <c r="I502" s="89"/>
      <c r="J502" s="1012"/>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74"/>
      <c r="E503" s="474"/>
      <c r="F503" s="474"/>
      <c r="G503" s="474"/>
      <c r="H503" s="426"/>
      <c r="I503" s="89"/>
      <c r="J503" s="1012"/>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74"/>
      <c r="E504" s="474"/>
      <c r="F504" s="474"/>
      <c r="G504" s="474"/>
      <c r="H504" s="426"/>
      <c r="I504" s="89"/>
      <c r="J504" s="1012"/>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74"/>
      <c r="E505" s="474"/>
      <c r="F505" s="474"/>
      <c r="G505" s="474"/>
      <c r="H505" s="426"/>
      <c r="I505" s="89"/>
      <c r="J505" s="1012"/>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74"/>
      <c r="E506" s="474"/>
      <c r="F506" s="474"/>
      <c r="G506" s="474"/>
      <c r="H506" s="426"/>
      <c r="I506" s="89"/>
      <c r="J506" s="1012"/>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74"/>
      <c r="E507" s="474"/>
      <c r="F507" s="474"/>
      <c r="G507" s="474"/>
      <c r="H507" s="426"/>
      <c r="I507" s="89"/>
      <c r="J507" s="1012"/>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74"/>
      <c r="E508" s="474"/>
      <c r="F508" s="474"/>
      <c r="G508" s="474"/>
      <c r="H508" s="426"/>
      <c r="I508" s="89"/>
      <c r="J508" s="1012"/>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74"/>
      <c r="E509" s="474"/>
      <c r="F509" s="474"/>
      <c r="G509" s="474"/>
      <c r="H509" s="426"/>
      <c r="I509" s="89"/>
      <c r="J509" s="1012"/>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74"/>
      <c r="E510" s="474"/>
      <c r="F510" s="474"/>
      <c r="G510" s="474"/>
      <c r="H510" s="426"/>
      <c r="I510" s="89"/>
      <c r="J510" s="1012"/>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74"/>
      <c r="E511" s="474"/>
      <c r="F511" s="474"/>
      <c r="G511" s="474"/>
      <c r="H511" s="426"/>
      <c r="I511" s="89"/>
      <c r="J511" s="1012"/>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74"/>
      <c r="E512" s="474"/>
      <c r="F512" s="474"/>
      <c r="G512" s="474"/>
      <c r="H512" s="426"/>
      <c r="I512" s="89"/>
      <c r="J512" s="1012"/>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74"/>
      <c r="E513" s="474"/>
      <c r="F513" s="474"/>
      <c r="G513" s="474"/>
      <c r="H513" s="426"/>
      <c r="I513" s="89"/>
      <c r="J513" s="1012"/>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74"/>
      <c r="E514" s="474"/>
      <c r="F514" s="474"/>
      <c r="G514" s="474"/>
      <c r="H514" s="426"/>
      <c r="I514" s="89"/>
      <c r="J514" s="1012"/>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74"/>
      <c r="E515" s="474"/>
      <c r="F515" s="474"/>
      <c r="G515" s="474"/>
      <c r="H515" s="426"/>
      <c r="I515" s="89"/>
      <c r="J515" s="1012"/>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74"/>
      <c r="E516" s="474"/>
      <c r="F516" s="474"/>
      <c r="G516" s="474"/>
      <c r="H516" s="426"/>
      <c r="I516" s="89"/>
      <c r="J516" s="1012"/>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74"/>
      <c r="E517" s="474"/>
      <c r="F517" s="474"/>
      <c r="G517" s="474"/>
      <c r="H517" s="426"/>
      <c r="I517" s="89"/>
      <c r="J517" s="1012"/>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74"/>
      <c r="E518" s="474"/>
      <c r="F518" s="474"/>
      <c r="G518" s="474"/>
      <c r="H518" s="426"/>
      <c r="I518" s="89"/>
      <c r="J518" s="1012"/>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74"/>
      <c r="E519" s="474"/>
      <c r="F519" s="474"/>
      <c r="G519" s="474"/>
      <c r="H519" s="426"/>
      <c r="I519" s="89"/>
      <c r="J519" s="1012"/>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74"/>
      <c r="E520" s="474"/>
      <c r="F520" s="474"/>
      <c r="G520" s="474"/>
      <c r="H520" s="426"/>
      <c r="I520" s="89"/>
      <c r="J520" s="1012"/>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74"/>
      <c r="E521" s="474"/>
      <c r="F521" s="474"/>
      <c r="G521" s="474"/>
      <c r="H521" s="426"/>
      <c r="I521" s="89"/>
      <c r="J521" s="1012"/>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74"/>
      <c r="E522" s="474"/>
      <c r="F522" s="474"/>
      <c r="G522" s="474"/>
      <c r="H522" s="426"/>
      <c r="I522" s="89"/>
      <c r="J522" s="1012"/>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74"/>
      <c r="E523" s="474"/>
      <c r="F523" s="474"/>
      <c r="G523" s="474"/>
      <c r="H523" s="426"/>
      <c r="I523" s="89"/>
      <c r="J523" s="1012"/>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74"/>
      <c r="E524" s="474"/>
      <c r="F524" s="474"/>
      <c r="G524" s="474"/>
      <c r="H524" s="426"/>
      <c r="I524" s="89"/>
      <c r="J524" s="1012"/>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74"/>
      <c r="E525" s="474"/>
      <c r="F525" s="474"/>
      <c r="G525" s="474"/>
      <c r="H525" s="426"/>
      <c r="I525" s="89"/>
      <c r="J525" s="1012"/>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74"/>
      <c r="E526" s="474"/>
      <c r="F526" s="474"/>
      <c r="G526" s="474"/>
      <c r="H526" s="426"/>
      <c r="I526" s="89"/>
      <c r="J526" s="1012"/>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74"/>
      <c r="E527" s="474"/>
      <c r="F527" s="474"/>
      <c r="G527" s="474"/>
      <c r="H527" s="426"/>
      <c r="I527" s="89"/>
      <c r="J527" s="1012"/>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74"/>
      <c r="E528" s="474"/>
      <c r="F528" s="474"/>
      <c r="G528" s="474"/>
      <c r="H528" s="426"/>
      <c r="I528" s="89"/>
      <c r="J528" s="1012"/>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74"/>
      <c r="E529" s="474"/>
      <c r="F529" s="474"/>
      <c r="G529" s="474"/>
      <c r="H529" s="426"/>
      <c r="I529" s="89"/>
      <c r="J529" s="1012"/>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74"/>
      <c r="E530" s="474"/>
      <c r="F530" s="474"/>
      <c r="G530" s="474"/>
      <c r="H530" s="426"/>
      <c r="I530" s="89"/>
      <c r="J530" s="1012"/>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74"/>
      <c r="E531" s="474"/>
      <c r="F531" s="474"/>
      <c r="G531" s="474"/>
      <c r="H531" s="426"/>
      <c r="I531" s="89"/>
      <c r="J531" s="1012"/>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74"/>
      <c r="E532" s="474"/>
      <c r="F532" s="474"/>
      <c r="G532" s="474"/>
      <c r="H532" s="426"/>
      <c r="I532" s="89"/>
      <c r="J532" s="1012"/>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74"/>
      <c r="E533" s="474"/>
      <c r="F533" s="474"/>
      <c r="G533" s="474"/>
      <c r="H533" s="426"/>
      <c r="I533" s="89"/>
      <c r="J533" s="1012"/>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74"/>
      <c r="E534" s="474"/>
      <c r="F534" s="474"/>
      <c r="G534" s="474"/>
      <c r="H534" s="426"/>
      <c r="I534" s="89"/>
      <c r="J534" s="1012"/>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74"/>
      <c r="E535" s="474"/>
      <c r="F535" s="474"/>
      <c r="G535" s="474"/>
      <c r="H535" s="426"/>
      <c r="I535" s="89"/>
      <c r="J535" s="1012"/>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74"/>
      <c r="E536" s="474"/>
      <c r="F536" s="474"/>
      <c r="G536" s="474"/>
      <c r="H536" s="426"/>
      <c r="I536" s="89"/>
      <c r="J536" s="1012"/>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74"/>
      <c r="E537" s="474"/>
      <c r="F537" s="474"/>
      <c r="G537" s="474"/>
      <c r="H537" s="426"/>
      <c r="I537" s="89"/>
      <c r="J537" s="1012"/>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74"/>
      <c r="E538" s="474"/>
      <c r="F538" s="474"/>
      <c r="G538" s="474"/>
      <c r="H538" s="426"/>
      <c r="I538" s="89"/>
      <c r="J538" s="1012"/>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74"/>
      <c r="E539" s="474"/>
      <c r="F539" s="474"/>
      <c r="G539" s="474"/>
      <c r="H539" s="426"/>
      <c r="I539" s="89"/>
      <c r="J539" s="1012"/>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74"/>
      <c r="E540" s="474"/>
      <c r="F540" s="474"/>
      <c r="G540" s="474"/>
      <c r="H540" s="426"/>
      <c r="I540" s="89"/>
      <c r="J540" s="1012"/>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74"/>
      <c r="E541" s="474"/>
      <c r="F541" s="474"/>
      <c r="G541" s="474"/>
      <c r="H541" s="426"/>
      <c r="I541" s="89"/>
      <c r="J541" s="1012"/>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74"/>
      <c r="E542" s="474"/>
      <c r="F542" s="474"/>
      <c r="G542" s="474"/>
      <c r="H542" s="426"/>
      <c r="I542" s="89"/>
      <c r="J542" s="1012"/>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74"/>
      <c r="E543" s="474"/>
      <c r="F543" s="474"/>
      <c r="G543" s="474"/>
      <c r="H543" s="426"/>
      <c r="I543" s="89"/>
      <c r="J543" s="1012"/>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74"/>
      <c r="E544" s="474"/>
      <c r="F544" s="474"/>
      <c r="G544" s="474"/>
      <c r="H544" s="426"/>
      <c r="I544" s="89"/>
      <c r="J544" s="1012"/>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74"/>
      <c r="E545" s="474"/>
      <c r="F545" s="474"/>
      <c r="G545" s="474"/>
      <c r="H545" s="426"/>
      <c r="I545" s="89"/>
      <c r="J545" s="1012"/>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74"/>
      <c r="E546" s="474"/>
      <c r="F546" s="474"/>
      <c r="G546" s="474"/>
      <c r="H546" s="426"/>
      <c r="I546" s="89"/>
      <c r="J546" s="1012"/>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74"/>
      <c r="E547" s="474"/>
      <c r="F547" s="474"/>
      <c r="G547" s="474"/>
      <c r="H547" s="426"/>
      <c r="I547" s="89"/>
      <c r="J547" s="1012"/>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74"/>
      <c r="E548" s="474"/>
      <c r="F548" s="474"/>
      <c r="G548" s="474"/>
      <c r="H548" s="426"/>
      <c r="I548" s="89"/>
      <c r="J548" s="1012"/>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74"/>
      <c r="E549" s="474"/>
      <c r="F549" s="474"/>
      <c r="G549" s="474"/>
      <c r="H549" s="426"/>
      <c r="I549" s="89"/>
      <c r="J549" s="1012"/>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74"/>
      <c r="E550" s="474"/>
      <c r="F550" s="474"/>
      <c r="G550" s="474"/>
      <c r="H550" s="426"/>
      <c r="I550" s="89"/>
      <c r="J550" s="1012"/>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74"/>
      <c r="E551" s="474"/>
      <c r="F551" s="474"/>
      <c r="G551" s="474"/>
      <c r="H551" s="426"/>
      <c r="I551" s="89"/>
      <c r="J551" s="1012"/>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74"/>
      <c r="E552" s="474"/>
      <c r="F552" s="474"/>
      <c r="G552" s="474"/>
      <c r="H552" s="426"/>
      <c r="I552" s="89"/>
      <c r="J552" s="1012"/>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74"/>
      <c r="E553" s="474"/>
      <c r="F553" s="474"/>
      <c r="G553" s="474"/>
      <c r="H553" s="426"/>
      <c r="I553" s="89"/>
      <c r="J553" s="1012"/>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74"/>
      <c r="E554" s="474"/>
      <c r="F554" s="474"/>
      <c r="G554" s="474"/>
      <c r="H554" s="426"/>
      <c r="I554" s="89"/>
      <c r="J554" s="1012"/>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74"/>
      <c r="E555" s="474"/>
      <c r="F555" s="474"/>
      <c r="G555" s="474"/>
      <c r="H555" s="426"/>
      <c r="I555" s="89"/>
      <c r="J555" s="1012"/>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74"/>
      <c r="E556" s="474"/>
      <c r="F556" s="474"/>
      <c r="G556" s="474"/>
      <c r="H556" s="426"/>
      <c r="I556" s="89"/>
      <c r="J556" s="1012"/>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74"/>
      <c r="E557" s="474"/>
      <c r="F557" s="474"/>
      <c r="G557" s="474"/>
      <c r="H557" s="426"/>
      <c r="I557" s="89"/>
      <c r="J557" s="1012"/>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74"/>
      <c r="E558" s="474"/>
      <c r="F558" s="474"/>
      <c r="G558" s="474"/>
      <c r="H558" s="426"/>
      <c r="I558" s="89"/>
      <c r="J558" s="1012"/>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74"/>
      <c r="E559" s="474"/>
      <c r="F559" s="474"/>
      <c r="G559" s="474"/>
      <c r="H559" s="426"/>
      <c r="I559" s="89"/>
      <c r="J559" s="1012"/>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74"/>
      <c r="E560" s="474"/>
      <c r="F560" s="474"/>
      <c r="G560" s="474"/>
      <c r="H560" s="426"/>
      <c r="I560" s="89"/>
      <c r="J560" s="1012"/>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74"/>
      <c r="E561" s="474"/>
      <c r="F561" s="474"/>
      <c r="G561" s="474"/>
      <c r="H561" s="426"/>
      <c r="I561" s="89"/>
      <c r="J561" s="1012"/>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74"/>
      <c r="E562" s="474"/>
      <c r="F562" s="474"/>
      <c r="G562" s="474"/>
      <c r="H562" s="426"/>
      <c r="I562" s="89"/>
      <c r="J562" s="1012"/>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74"/>
      <c r="E563" s="474"/>
      <c r="F563" s="474"/>
      <c r="G563" s="474"/>
      <c r="H563" s="426"/>
      <c r="I563" s="89"/>
      <c r="J563" s="1012"/>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74"/>
      <c r="E564" s="474"/>
      <c r="F564" s="474"/>
      <c r="G564" s="474"/>
      <c r="H564" s="426"/>
      <c r="I564" s="89"/>
      <c r="J564" s="1012"/>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74"/>
      <c r="E565" s="474"/>
      <c r="F565" s="474"/>
      <c r="G565" s="474"/>
      <c r="H565" s="426"/>
      <c r="I565" s="89"/>
      <c r="J565" s="1012"/>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74"/>
      <c r="E566" s="474"/>
      <c r="F566" s="474"/>
      <c r="G566" s="474"/>
      <c r="H566" s="426"/>
      <c r="I566" s="89"/>
      <c r="J566" s="1012"/>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74"/>
      <c r="E567" s="474"/>
      <c r="F567" s="474"/>
      <c r="G567" s="474"/>
      <c r="H567" s="426"/>
      <c r="I567" s="89"/>
      <c r="J567" s="1012"/>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74"/>
      <c r="E568" s="474"/>
      <c r="F568" s="474"/>
      <c r="G568" s="474"/>
      <c r="H568" s="426"/>
      <c r="I568" s="89"/>
      <c r="J568" s="1012"/>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74"/>
      <c r="E569" s="474"/>
      <c r="F569" s="474"/>
      <c r="G569" s="474"/>
      <c r="H569" s="426"/>
      <c r="I569" s="89"/>
      <c r="J569" s="1012"/>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74"/>
      <c r="E570" s="474"/>
      <c r="F570" s="474"/>
      <c r="G570" s="474"/>
      <c r="H570" s="426"/>
      <c r="I570" s="89"/>
      <c r="J570" s="1012"/>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74"/>
      <c r="E571" s="474"/>
      <c r="F571" s="474"/>
      <c r="G571" s="474"/>
      <c r="H571" s="426"/>
      <c r="I571" s="89"/>
      <c r="J571" s="1012"/>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74"/>
      <c r="E572" s="474"/>
      <c r="F572" s="474"/>
      <c r="G572" s="474"/>
      <c r="H572" s="426"/>
      <c r="I572" s="89"/>
      <c r="J572" s="1012"/>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74"/>
      <c r="E573" s="474"/>
      <c r="F573" s="474"/>
      <c r="G573" s="474"/>
      <c r="H573" s="426"/>
      <c r="I573" s="89"/>
      <c r="J573" s="1012"/>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74"/>
      <c r="E574" s="474"/>
      <c r="F574" s="474"/>
      <c r="G574" s="474"/>
      <c r="H574" s="426"/>
      <c r="I574" s="89"/>
      <c r="J574" s="1012"/>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74"/>
      <c r="E575" s="474"/>
      <c r="F575" s="474"/>
      <c r="G575" s="474"/>
      <c r="H575" s="426"/>
      <c r="I575" s="89"/>
      <c r="J575" s="1012"/>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74"/>
      <c r="E576" s="474"/>
      <c r="F576" s="474"/>
      <c r="G576" s="474"/>
      <c r="H576" s="426"/>
      <c r="I576" s="89"/>
      <c r="J576" s="1012"/>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74"/>
      <c r="E577" s="474"/>
      <c r="F577" s="474"/>
      <c r="G577" s="474"/>
      <c r="H577" s="426"/>
      <c r="I577" s="89"/>
      <c r="J577" s="1012"/>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74"/>
      <c r="E578" s="474"/>
      <c r="F578" s="474"/>
      <c r="G578" s="474"/>
      <c r="H578" s="426"/>
      <c r="I578" s="89"/>
      <c r="J578" s="1012"/>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74"/>
      <c r="E579" s="474"/>
      <c r="F579" s="474"/>
      <c r="G579" s="474"/>
      <c r="H579" s="426"/>
      <c r="I579" s="89"/>
      <c r="J579" s="1012"/>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74"/>
      <c r="E580" s="474"/>
      <c r="F580" s="474"/>
      <c r="G580" s="474"/>
      <c r="H580" s="426"/>
      <c r="I580" s="89"/>
      <c r="J580" s="1012"/>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74"/>
      <c r="E581" s="474"/>
      <c r="F581" s="474"/>
      <c r="G581" s="474"/>
      <c r="H581" s="426"/>
      <c r="I581" s="89"/>
      <c r="J581" s="1012"/>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74"/>
      <c r="E582" s="474"/>
      <c r="F582" s="474"/>
      <c r="G582" s="474"/>
      <c r="H582" s="426"/>
      <c r="I582" s="89"/>
      <c r="J582" s="1012"/>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74"/>
      <c r="E583" s="474"/>
      <c r="F583" s="474"/>
      <c r="G583" s="474"/>
      <c r="H583" s="426"/>
      <c r="I583" s="89"/>
      <c r="J583" s="1012"/>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74"/>
      <c r="E584" s="474"/>
      <c r="F584" s="474"/>
      <c r="G584" s="474"/>
      <c r="H584" s="426"/>
      <c r="I584" s="89"/>
      <c r="J584" s="1012"/>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74"/>
      <c r="E585" s="474"/>
      <c r="F585" s="474"/>
      <c r="G585" s="474"/>
      <c r="H585" s="426"/>
      <c r="I585" s="89"/>
      <c r="J585" s="1012"/>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74"/>
      <c r="E586" s="474"/>
      <c r="F586" s="474"/>
      <c r="G586" s="474"/>
      <c r="H586" s="426"/>
      <c r="I586" s="89"/>
      <c r="J586" s="1012"/>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74"/>
      <c r="E587" s="474"/>
      <c r="F587" s="474"/>
      <c r="G587" s="474"/>
      <c r="H587" s="426"/>
      <c r="I587" s="89"/>
      <c r="J587" s="1012"/>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74"/>
      <c r="E588" s="474"/>
      <c r="F588" s="474"/>
      <c r="G588" s="474"/>
      <c r="H588" s="426"/>
      <c r="I588" s="89"/>
      <c r="J588" s="1012"/>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74"/>
      <c r="E589" s="474"/>
      <c r="F589" s="474"/>
      <c r="G589" s="474"/>
      <c r="H589" s="426"/>
      <c r="I589" s="89"/>
      <c r="J589" s="1012"/>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74"/>
      <c r="E590" s="474"/>
      <c r="F590" s="474"/>
      <c r="G590" s="474"/>
      <c r="H590" s="426"/>
      <c r="I590" s="89"/>
      <c r="J590" s="1012"/>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74"/>
      <c r="E591" s="474"/>
      <c r="F591" s="474"/>
      <c r="G591" s="474"/>
      <c r="H591" s="426"/>
      <c r="I591" s="89"/>
      <c r="J591" s="1012"/>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74"/>
      <c r="E592" s="474"/>
      <c r="F592" s="474"/>
      <c r="G592" s="474"/>
      <c r="H592" s="426"/>
      <c r="I592" s="89"/>
      <c r="J592" s="1012"/>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74"/>
      <c r="E593" s="474"/>
      <c r="F593" s="474"/>
      <c r="G593" s="474"/>
      <c r="H593" s="426"/>
      <c r="I593" s="89"/>
      <c r="J593" s="1012"/>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74"/>
      <c r="E594" s="474"/>
      <c r="F594" s="474"/>
      <c r="G594" s="474"/>
      <c r="H594" s="426"/>
      <c r="I594" s="89"/>
      <c r="J594" s="1012"/>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74"/>
      <c r="E595" s="474"/>
      <c r="F595" s="474"/>
      <c r="G595" s="474"/>
      <c r="H595" s="426"/>
      <c r="I595" s="89"/>
      <c r="J595" s="1012"/>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74"/>
      <c r="E596" s="474"/>
      <c r="F596" s="474"/>
      <c r="G596" s="474"/>
      <c r="H596" s="426"/>
      <c r="I596" s="89"/>
      <c r="J596" s="1012"/>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74"/>
      <c r="E597" s="474"/>
      <c r="F597" s="474"/>
      <c r="G597" s="474"/>
      <c r="H597" s="426"/>
      <c r="I597" s="89"/>
      <c r="J597" s="1012"/>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74"/>
      <c r="E598" s="474"/>
      <c r="F598" s="474"/>
      <c r="G598" s="474"/>
      <c r="H598" s="426"/>
      <c r="I598" s="89"/>
      <c r="J598" s="1012"/>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74"/>
      <c r="E599" s="474"/>
      <c r="F599" s="474"/>
      <c r="G599" s="474"/>
      <c r="H599" s="426"/>
      <c r="I599" s="89"/>
      <c r="J599" s="1012"/>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74"/>
      <c r="E600" s="474"/>
      <c r="F600" s="474"/>
      <c r="G600" s="474"/>
      <c r="H600" s="426"/>
      <c r="I600" s="89"/>
      <c r="J600" s="1012"/>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74"/>
      <c r="E601" s="474"/>
      <c r="F601" s="474"/>
      <c r="G601" s="474"/>
      <c r="H601" s="426"/>
      <c r="I601" s="89"/>
      <c r="J601" s="1012"/>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74"/>
      <c r="E602" s="474"/>
      <c r="F602" s="474"/>
      <c r="G602" s="474"/>
      <c r="H602" s="426"/>
      <c r="I602" s="89"/>
      <c r="J602" s="1012"/>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74"/>
      <c r="E603" s="474"/>
      <c r="F603" s="474"/>
      <c r="G603" s="474"/>
      <c r="H603" s="426"/>
      <c r="I603" s="89"/>
      <c r="J603" s="1012"/>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74"/>
      <c r="E604" s="474"/>
      <c r="F604" s="474"/>
      <c r="G604" s="474"/>
      <c r="H604" s="426"/>
      <c r="I604" s="89"/>
      <c r="J604" s="1012"/>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74"/>
      <c r="E605" s="474"/>
      <c r="F605" s="474"/>
      <c r="G605" s="474"/>
      <c r="H605" s="426"/>
      <c r="I605" s="89"/>
      <c r="J605" s="1012"/>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74"/>
      <c r="E606" s="474"/>
      <c r="F606" s="474"/>
      <c r="G606" s="474"/>
      <c r="H606" s="426"/>
      <c r="I606" s="89"/>
      <c r="J606" s="1012"/>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74"/>
      <c r="E607" s="474"/>
      <c r="F607" s="474"/>
      <c r="G607" s="474"/>
      <c r="H607" s="426"/>
      <c r="I607" s="89"/>
      <c r="J607" s="1012"/>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74"/>
      <c r="E608" s="474"/>
      <c r="F608" s="474"/>
      <c r="G608" s="474"/>
      <c r="H608" s="426"/>
      <c r="I608" s="89"/>
      <c r="J608" s="1012"/>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74"/>
      <c r="E609" s="474"/>
      <c r="F609" s="474"/>
      <c r="G609" s="474"/>
      <c r="H609" s="426"/>
      <c r="I609" s="89"/>
      <c r="J609" s="1012"/>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74"/>
      <c r="E610" s="474"/>
      <c r="F610" s="474"/>
      <c r="G610" s="474"/>
      <c r="H610" s="426"/>
      <c r="I610" s="89"/>
      <c r="J610" s="1012"/>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74"/>
      <c r="E611" s="474"/>
      <c r="F611" s="474"/>
      <c r="G611" s="474"/>
      <c r="H611" s="426"/>
      <c r="I611" s="89"/>
      <c r="J611" s="1012"/>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74"/>
      <c r="E612" s="474"/>
      <c r="F612" s="474"/>
      <c r="G612" s="474"/>
      <c r="H612" s="426"/>
      <c r="I612" s="89"/>
      <c r="J612" s="1012"/>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74"/>
      <c r="E613" s="474"/>
      <c r="F613" s="474"/>
      <c r="G613" s="474"/>
      <c r="H613" s="426"/>
      <c r="I613" s="89"/>
      <c r="J613" s="1012"/>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74"/>
      <c r="E614" s="474"/>
      <c r="F614" s="474"/>
      <c r="G614" s="474"/>
      <c r="H614" s="426"/>
      <c r="I614" s="89"/>
      <c r="J614" s="1012"/>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74"/>
      <c r="E615" s="474"/>
      <c r="F615" s="474"/>
      <c r="G615" s="474"/>
      <c r="H615" s="426"/>
      <c r="I615" s="89"/>
      <c r="J615" s="1012"/>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74"/>
      <c r="E616" s="474"/>
      <c r="F616" s="474"/>
      <c r="G616" s="474"/>
      <c r="H616" s="426"/>
      <c r="I616" s="89"/>
      <c r="J616" s="1012"/>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74"/>
      <c r="E617" s="474"/>
      <c r="F617" s="474"/>
      <c r="G617" s="474"/>
      <c r="H617" s="426"/>
      <c r="I617" s="89"/>
      <c r="J617" s="1012"/>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74"/>
      <c r="E618" s="474"/>
      <c r="F618" s="474"/>
      <c r="G618" s="474"/>
      <c r="H618" s="426"/>
      <c r="I618" s="89"/>
      <c r="J618" s="1012"/>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74"/>
      <c r="E619" s="474"/>
      <c r="F619" s="474"/>
      <c r="G619" s="474"/>
      <c r="H619" s="426"/>
      <c r="I619" s="89"/>
      <c r="J619" s="1012"/>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74"/>
      <c r="E620" s="474"/>
      <c r="F620" s="474"/>
      <c r="G620" s="474"/>
      <c r="H620" s="426"/>
      <c r="I620" s="89"/>
      <c r="J620" s="1012"/>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74"/>
      <c r="E621" s="474"/>
      <c r="F621" s="474"/>
      <c r="G621" s="474"/>
      <c r="H621" s="426"/>
      <c r="I621" s="89"/>
      <c r="J621" s="1012"/>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74"/>
      <c r="E622" s="474"/>
      <c r="F622" s="474"/>
      <c r="G622" s="474"/>
      <c r="H622" s="426"/>
      <c r="I622" s="89"/>
      <c r="J622" s="1012"/>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74"/>
      <c r="E623" s="474"/>
      <c r="F623" s="474"/>
      <c r="G623" s="474"/>
      <c r="H623" s="426"/>
      <c r="I623" s="89"/>
      <c r="J623" s="1012"/>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74"/>
      <c r="E624" s="474"/>
      <c r="F624" s="474"/>
      <c r="G624" s="474"/>
      <c r="H624" s="426"/>
      <c r="I624" s="89"/>
      <c r="J624" s="1012"/>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74"/>
      <c r="E625" s="474"/>
      <c r="F625" s="474"/>
      <c r="G625" s="474"/>
      <c r="H625" s="426"/>
      <c r="I625" s="89"/>
      <c r="J625" s="1012"/>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74"/>
      <c r="E626" s="474"/>
      <c r="F626" s="474"/>
      <c r="G626" s="474"/>
      <c r="H626" s="426"/>
      <c r="I626" s="89"/>
      <c r="J626" s="1012"/>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74"/>
      <c r="E627" s="474"/>
      <c r="F627" s="474"/>
      <c r="G627" s="474"/>
      <c r="H627" s="426"/>
      <c r="I627" s="89"/>
      <c r="J627" s="1012"/>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74"/>
      <c r="E628" s="474"/>
      <c r="F628" s="474"/>
      <c r="G628" s="474"/>
      <c r="H628" s="426"/>
      <c r="I628" s="89"/>
      <c r="J628" s="1012"/>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74"/>
      <c r="E629" s="474"/>
      <c r="F629" s="474"/>
      <c r="G629" s="474"/>
      <c r="H629" s="426"/>
      <c r="I629" s="89"/>
      <c r="J629" s="1012"/>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74"/>
      <c r="E630" s="474"/>
      <c r="F630" s="474"/>
      <c r="G630" s="474"/>
      <c r="H630" s="426"/>
      <c r="I630" s="89"/>
      <c r="J630" s="1012"/>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74"/>
      <c r="E631" s="474"/>
      <c r="F631" s="474"/>
      <c r="G631" s="474"/>
      <c r="H631" s="426"/>
      <c r="I631" s="89"/>
      <c r="J631" s="1012"/>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74"/>
      <c r="E632" s="474"/>
      <c r="F632" s="474"/>
      <c r="G632" s="474"/>
      <c r="H632" s="426"/>
      <c r="I632" s="89"/>
      <c r="J632" s="1012"/>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74"/>
      <c r="E633" s="474"/>
      <c r="F633" s="474"/>
      <c r="G633" s="474"/>
      <c r="H633" s="426"/>
      <c r="I633" s="89"/>
      <c r="J633" s="1012"/>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74"/>
      <c r="E634" s="474"/>
      <c r="F634" s="474"/>
      <c r="G634" s="474"/>
      <c r="H634" s="426"/>
      <c r="I634" s="89"/>
      <c r="J634" s="1012"/>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74"/>
      <c r="E635" s="474"/>
      <c r="F635" s="474"/>
      <c r="G635" s="474"/>
      <c r="H635" s="426"/>
      <c r="I635" s="89"/>
      <c r="J635" s="1012"/>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74"/>
      <c r="E636" s="474"/>
      <c r="F636" s="474"/>
      <c r="G636" s="474"/>
      <c r="H636" s="426"/>
      <c r="I636" s="89"/>
      <c r="J636" s="1012"/>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74"/>
      <c r="E637" s="474"/>
      <c r="F637" s="474"/>
      <c r="G637" s="474"/>
      <c r="H637" s="426"/>
      <c r="I637" s="89"/>
      <c r="J637" s="1012"/>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74"/>
      <c r="E638" s="474"/>
      <c r="F638" s="474"/>
      <c r="G638" s="474"/>
      <c r="H638" s="426"/>
      <c r="I638" s="89"/>
      <c r="J638" s="1012"/>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74"/>
      <c r="E639" s="474"/>
      <c r="F639" s="474"/>
      <c r="G639" s="474"/>
      <c r="H639" s="426"/>
      <c r="I639" s="89"/>
      <c r="J639" s="1012"/>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74"/>
      <c r="E640" s="474"/>
      <c r="F640" s="474"/>
      <c r="G640" s="474"/>
      <c r="H640" s="426"/>
      <c r="I640" s="89"/>
      <c r="J640" s="1012"/>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74"/>
      <c r="E641" s="474"/>
      <c r="F641" s="474"/>
      <c r="G641" s="474"/>
      <c r="H641" s="426"/>
      <c r="I641" s="89"/>
      <c r="J641" s="1012"/>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74"/>
      <c r="E642" s="474"/>
      <c r="F642" s="474"/>
      <c r="G642" s="474"/>
      <c r="H642" s="426"/>
      <c r="I642" s="89"/>
      <c r="J642" s="1012"/>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74"/>
      <c r="E643" s="474"/>
      <c r="F643" s="474"/>
      <c r="G643" s="474"/>
      <c r="H643" s="426"/>
      <c r="I643" s="89"/>
      <c r="J643" s="1012"/>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74"/>
      <c r="E644" s="474"/>
      <c r="F644" s="474"/>
      <c r="G644" s="474"/>
      <c r="H644" s="426"/>
      <c r="I644" s="89"/>
      <c r="J644" s="1012"/>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74"/>
      <c r="E645" s="474"/>
      <c r="F645" s="474"/>
      <c r="G645" s="474"/>
      <c r="H645" s="426"/>
      <c r="I645" s="89"/>
      <c r="J645" s="1012"/>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74"/>
      <c r="E646" s="474"/>
      <c r="F646" s="474"/>
      <c r="G646" s="474"/>
      <c r="H646" s="426"/>
      <c r="I646" s="89"/>
      <c r="J646" s="1012"/>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74"/>
      <c r="E647" s="474"/>
      <c r="F647" s="474"/>
      <c r="G647" s="474"/>
      <c r="H647" s="426"/>
      <c r="I647" s="89"/>
      <c r="J647" s="1012"/>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74"/>
      <c r="E648" s="474"/>
      <c r="F648" s="474"/>
      <c r="G648" s="474"/>
      <c r="H648" s="426"/>
      <c r="I648" s="89"/>
      <c r="J648" s="1012"/>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74"/>
      <c r="E649" s="474"/>
      <c r="F649" s="474"/>
      <c r="G649" s="474"/>
      <c r="H649" s="426"/>
      <c r="I649" s="89"/>
      <c r="J649" s="1012"/>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74"/>
      <c r="E650" s="474"/>
      <c r="F650" s="474"/>
      <c r="G650" s="474"/>
      <c r="H650" s="426"/>
      <c r="I650" s="89"/>
      <c r="J650" s="1012"/>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74"/>
      <c r="E651" s="474"/>
      <c r="F651" s="474"/>
      <c r="G651" s="474"/>
      <c r="H651" s="426"/>
      <c r="I651" s="89"/>
      <c r="J651" s="1012"/>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74"/>
      <c r="E652" s="474"/>
      <c r="F652" s="474"/>
      <c r="G652" s="474"/>
      <c r="H652" s="426"/>
      <c r="I652" s="89"/>
      <c r="J652" s="1012"/>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74"/>
      <c r="E653" s="474"/>
      <c r="F653" s="474"/>
      <c r="G653" s="474"/>
      <c r="H653" s="426"/>
      <c r="I653" s="89"/>
      <c r="J653" s="1012"/>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74"/>
      <c r="E654" s="474"/>
      <c r="F654" s="474"/>
      <c r="G654" s="474"/>
      <c r="H654" s="426"/>
      <c r="I654" s="89"/>
      <c r="J654" s="1012"/>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74"/>
      <c r="E655" s="474"/>
      <c r="F655" s="474"/>
      <c r="G655" s="474"/>
      <c r="H655" s="426"/>
      <c r="I655" s="89"/>
      <c r="J655" s="1012"/>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74"/>
      <c r="E656" s="474"/>
      <c r="F656" s="474"/>
      <c r="G656" s="474"/>
      <c r="H656" s="426"/>
      <c r="I656" s="89"/>
      <c r="J656" s="1012"/>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74"/>
      <c r="E657" s="474"/>
      <c r="F657" s="474"/>
      <c r="G657" s="474"/>
      <c r="H657" s="426"/>
      <c r="I657" s="89"/>
      <c r="J657" s="1012"/>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74"/>
      <c r="E658" s="474"/>
      <c r="F658" s="474"/>
      <c r="G658" s="474"/>
      <c r="H658" s="426"/>
      <c r="I658" s="89"/>
      <c r="J658" s="1012"/>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74"/>
      <c r="E659" s="474"/>
      <c r="F659" s="474"/>
      <c r="G659" s="474"/>
      <c r="H659" s="426"/>
      <c r="I659" s="89"/>
      <c r="J659" s="1012"/>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74"/>
      <c r="E660" s="474"/>
      <c r="F660" s="474"/>
      <c r="G660" s="474"/>
      <c r="H660" s="426"/>
      <c r="I660" s="89"/>
      <c r="J660" s="1012"/>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74"/>
      <c r="E661" s="474"/>
      <c r="F661" s="474"/>
      <c r="G661" s="474"/>
      <c r="H661" s="426"/>
      <c r="I661" s="89"/>
      <c r="J661" s="1012"/>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74"/>
      <c r="E662" s="474"/>
      <c r="F662" s="474"/>
      <c r="G662" s="474"/>
      <c r="H662" s="426"/>
      <c r="I662" s="89"/>
      <c r="J662" s="1012"/>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74"/>
      <c r="E663" s="474"/>
      <c r="F663" s="474"/>
      <c r="G663" s="474"/>
      <c r="H663" s="426"/>
      <c r="I663" s="89"/>
      <c r="J663" s="1012"/>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74"/>
      <c r="E664" s="474"/>
      <c r="F664" s="474"/>
      <c r="G664" s="474"/>
      <c r="H664" s="426"/>
      <c r="I664" s="89"/>
      <c r="J664" s="1012"/>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74"/>
      <c r="E665" s="474"/>
      <c r="F665" s="474"/>
      <c r="G665" s="474"/>
      <c r="H665" s="426"/>
      <c r="I665" s="89"/>
      <c r="J665" s="1012"/>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74"/>
      <c r="E666" s="474"/>
      <c r="F666" s="474"/>
      <c r="G666" s="474"/>
      <c r="H666" s="426"/>
      <c r="I666" s="89"/>
      <c r="J666" s="1012"/>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74"/>
      <c r="E667" s="474"/>
      <c r="F667" s="474"/>
      <c r="G667" s="474"/>
      <c r="H667" s="426"/>
      <c r="I667" s="89"/>
      <c r="J667" s="1012"/>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74"/>
      <c r="E668" s="474"/>
      <c r="F668" s="474"/>
      <c r="G668" s="474"/>
      <c r="H668" s="426"/>
      <c r="I668" s="89"/>
      <c r="J668" s="1012"/>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74"/>
      <c r="E669" s="474"/>
      <c r="F669" s="474"/>
      <c r="G669" s="474"/>
      <c r="H669" s="426"/>
      <c r="I669" s="89"/>
      <c r="J669" s="1012"/>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74"/>
      <c r="E670" s="474"/>
      <c r="F670" s="474"/>
      <c r="G670" s="474"/>
      <c r="H670" s="426"/>
      <c r="I670" s="89"/>
      <c r="J670" s="1012"/>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74"/>
      <c r="E671" s="474"/>
      <c r="F671" s="474"/>
      <c r="G671" s="474"/>
      <c r="H671" s="426"/>
      <c r="I671" s="89"/>
      <c r="J671" s="1012"/>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74"/>
      <c r="E672" s="474"/>
      <c r="F672" s="474"/>
      <c r="G672" s="474"/>
      <c r="H672" s="426"/>
      <c r="I672" s="89"/>
      <c r="J672" s="1012"/>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74"/>
      <c r="E673" s="474"/>
      <c r="F673" s="474"/>
      <c r="G673" s="474"/>
      <c r="H673" s="426"/>
      <c r="I673" s="89"/>
      <c r="J673" s="1012"/>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74"/>
      <c r="E674" s="474"/>
      <c r="F674" s="474"/>
      <c r="G674" s="474"/>
      <c r="H674" s="426"/>
      <c r="I674" s="89"/>
      <c r="J674" s="1012"/>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74"/>
      <c r="E675" s="474"/>
      <c r="F675" s="474"/>
      <c r="G675" s="474"/>
      <c r="H675" s="426"/>
      <c r="I675" s="89"/>
      <c r="J675" s="1012"/>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74"/>
      <c r="E676" s="474"/>
      <c r="F676" s="474"/>
      <c r="G676" s="474"/>
      <c r="H676" s="426"/>
      <c r="I676" s="89"/>
      <c r="J676" s="1012"/>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74"/>
      <c r="E677" s="474"/>
      <c r="F677" s="474"/>
      <c r="G677" s="474"/>
      <c r="H677" s="426"/>
      <c r="I677" s="89"/>
      <c r="J677" s="1012"/>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74"/>
      <c r="E678" s="474"/>
      <c r="F678" s="474"/>
      <c r="G678" s="474"/>
      <c r="H678" s="426"/>
      <c r="I678" s="89"/>
      <c r="J678" s="1012"/>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74"/>
      <c r="E679" s="474"/>
      <c r="F679" s="474"/>
      <c r="G679" s="474"/>
      <c r="H679" s="426"/>
      <c r="I679" s="89"/>
      <c r="J679" s="1012"/>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74"/>
      <c r="E680" s="474"/>
      <c r="F680" s="474"/>
      <c r="G680" s="474"/>
      <c r="H680" s="426"/>
      <c r="I680" s="89"/>
      <c r="J680" s="1012"/>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74"/>
      <c r="E681" s="474"/>
      <c r="F681" s="474"/>
      <c r="G681" s="474"/>
      <c r="H681" s="426"/>
      <c r="I681" s="89"/>
      <c r="J681" s="1012"/>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74"/>
      <c r="E682" s="474"/>
      <c r="F682" s="474"/>
      <c r="G682" s="474"/>
      <c r="H682" s="426"/>
      <c r="I682" s="89"/>
      <c r="J682" s="1012"/>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74"/>
      <c r="E683" s="474"/>
      <c r="F683" s="474"/>
      <c r="G683" s="474"/>
      <c r="H683" s="426"/>
      <c r="I683" s="89"/>
      <c r="J683" s="1012"/>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74"/>
      <c r="E684" s="474"/>
      <c r="F684" s="474"/>
      <c r="G684" s="474"/>
      <c r="H684" s="426"/>
      <c r="I684" s="89"/>
      <c r="J684" s="1012"/>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74"/>
      <c r="E685" s="474"/>
      <c r="F685" s="474"/>
      <c r="G685" s="474"/>
      <c r="H685" s="426"/>
      <c r="I685" s="89"/>
      <c r="J685" s="1012"/>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74"/>
      <c r="E686" s="474"/>
      <c r="F686" s="474"/>
      <c r="G686" s="474"/>
      <c r="H686" s="426"/>
      <c r="I686" s="89"/>
      <c r="J686" s="1012"/>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74"/>
      <c r="E687" s="474"/>
      <c r="F687" s="474"/>
      <c r="G687" s="474"/>
      <c r="H687" s="426"/>
      <c r="I687" s="89"/>
      <c r="J687" s="1012"/>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74"/>
      <c r="E688" s="474"/>
      <c r="F688" s="474"/>
      <c r="G688" s="474"/>
      <c r="H688" s="426"/>
      <c r="I688" s="89"/>
      <c r="J688" s="1012"/>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74"/>
      <c r="E689" s="474"/>
      <c r="F689" s="474"/>
      <c r="G689" s="474"/>
      <c r="H689" s="426"/>
      <c r="I689" s="89"/>
      <c r="J689" s="1012"/>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74"/>
      <c r="E690" s="474"/>
      <c r="F690" s="474"/>
      <c r="G690" s="474"/>
      <c r="H690" s="426"/>
      <c r="I690" s="89"/>
      <c r="J690" s="1012"/>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74"/>
      <c r="E691" s="474"/>
      <c r="F691" s="474"/>
      <c r="G691" s="474"/>
      <c r="H691" s="426"/>
      <c r="I691" s="89"/>
      <c r="J691" s="1012"/>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74"/>
      <c r="E692" s="474"/>
      <c r="F692" s="474"/>
      <c r="G692" s="474"/>
      <c r="H692" s="426"/>
      <c r="I692" s="89"/>
      <c r="J692" s="1012"/>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74"/>
      <c r="E693" s="474"/>
      <c r="F693" s="474"/>
      <c r="G693" s="474"/>
      <c r="H693" s="426"/>
      <c r="I693" s="89"/>
      <c r="J693" s="1012"/>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74"/>
      <c r="E694" s="474"/>
      <c r="F694" s="474"/>
      <c r="G694" s="474"/>
      <c r="H694" s="426"/>
      <c r="I694" s="89"/>
      <c r="J694" s="1012"/>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74"/>
      <c r="E695" s="474"/>
      <c r="F695" s="474"/>
      <c r="G695" s="474"/>
      <c r="H695" s="426"/>
      <c r="I695" s="89"/>
      <c r="J695" s="1012"/>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74"/>
      <c r="E696" s="474"/>
      <c r="F696" s="474"/>
      <c r="G696" s="474"/>
      <c r="H696" s="426"/>
      <c r="I696" s="89"/>
      <c r="J696" s="1012"/>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74"/>
      <c r="E697" s="474"/>
      <c r="F697" s="474"/>
      <c r="G697" s="474"/>
      <c r="H697" s="426"/>
      <c r="I697" s="89"/>
      <c r="J697" s="1012"/>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74"/>
      <c r="E698" s="474"/>
      <c r="F698" s="474"/>
      <c r="G698" s="474"/>
      <c r="H698" s="426"/>
      <c r="I698" s="89"/>
      <c r="J698" s="1012"/>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74"/>
      <c r="E699" s="474"/>
      <c r="F699" s="474"/>
      <c r="G699" s="474"/>
      <c r="H699" s="426"/>
      <c r="I699" s="89"/>
      <c r="J699" s="1012"/>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74"/>
      <c r="E700" s="474"/>
      <c r="F700" s="474"/>
      <c r="G700" s="474"/>
      <c r="H700" s="426"/>
      <c r="I700" s="89"/>
      <c r="J700" s="1012"/>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74"/>
      <c r="E701" s="474"/>
      <c r="F701" s="474"/>
      <c r="G701" s="474"/>
      <c r="H701" s="426"/>
      <c r="I701" s="89"/>
      <c r="J701" s="1012"/>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74"/>
      <c r="E702" s="474"/>
      <c r="F702" s="474"/>
      <c r="G702" s="474"/>
      <c r="H702" s="426"/>
      <c r="I702" s="89"/>
      <c r="J702" s="1012"/>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74"/>
      <c r="E703" s="474"/>
      <c r="F703" s="474"/>
      <c r="G703" s="474"/>
      <c r="H703" s="426"/>
      <c r="I703" s="89"/>
      <c r="J703" s="1012"/>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74"/>
      <c r="E704" s="474"/>
      <c r="F704" s="474"/>
      <c r="G704" s="474"/>
      <c r="H704" s="426"/>
      <c r="I704" s="89"/>
      <c r="J704" s="1012"/>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74"/>
      <c r="E705" s="474"/>
      <c r="F705" s="474"/>
      <c r="G705" s="474"/>
      <c r="H705" s="426"/>
      <c r="I705" s="89"/>
      <c r="J705" s="1012"/>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74"/>
      <c r="E706" s="474"/>
      <c r="F706" s="474"/>
      <c r="G706" s="474"/>
      <c r="H706" s="426"/>
      <c r="I706" s="89"/>
      <c r="J706" s="1012"/>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74"/>
      <c r="E707" s="474"/>
      <c r="F707" s="474"/>
      <c r="G707" s="474"/>
      <c r="H707" s="426"/>
      <c r="I707" s="89"/>
      <c r="J707" s="1012"/>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74"/>
      <c r="E708" s="474"/>
      <c r="F708" s="474"/>
      <c r="G708" s="474"/>
      <c r="H708" s="426"/>
      <c r="I708" s="89"/>
      <c r="J708" s="1012"/>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74"/>
      <c r="E709" s="474"/>
      <c r="F709" s="474"/>
      <c r="G709" s="474"/>
      <c r="H709" s="426"/>
      <c r="I709" s="89"/>
      <c r="J709" s="1012"/>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74"/>
      <c r="E710" s="474"/>
      <c r="F710" s="474"/>
      <c r="G710" s="474"/>
      <c r="H710" s="426"/>
      <c r="I710" s="89"/>
      <c r="J710" s="1012"/>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74"/>
      <c r="E711" s="474"/>
      <c r="F711" s="474"/>
      <c r="G711" s="474"/>
      <c r="H711" s="426"/>
      <c r="I711" s="89"/>
      <c r="J711" s="1012"/>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74"/>
      <c r="E712" s="474"/>
      <c r="F712" s="474"/>
      <c r="G712" s="474"/>
      <c r="H712" s="426"/>
      <c r="I712" s="89"/>
      <c r="J712" s="1012"/>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74"/>
      <c r="E713" s="474"/>
      <c r="F713" s="474"/>
      <c r="G713" s="474"/>
      <c r="H713" s="426"/>
      <c r="I713" s="89"/>
      <c r="J713" s="1012"/>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74"/>
      <c r="E714" s="474"/>
      <c r="F714" s="474"/>
      <c r="G714" s="474"/>
      <c r="H714" s="426"/>
      <c r="I714" s="89"/>
      <c r="J714" s="1012"/>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74"/>
      <c r="E715" s="474"/>
      <c r="F715" s="474"/>
      <c r="G715" s="474"/>
      <c r="H715" s="426"/>
      <c r="I715" s="89"/>
      <c r="J715" s="1012"/>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74"/>
      <c r="E716" s="474"/>
      <c r="F716" s="474"/>
      <c r="G716" s="474"/>
      <c r="H716" s="426"/>
      <c r="I716" s="89"/>
      <c r="J716" s="1012"/>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74"/>
      <c r="E717" s="474"/>
      <c r="F717" s="474"/>
      <c r="G717" s="474"/>
      <c r="H717" s="426"/>
      <c r="I717" s="89"/>
      <c r="J717" s="1012"/>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74"/>
      <c r="E718" s="474"/>
      <c r="F718" s="474"/>
      <c r="G718" s="474"/>
      <c r="H718" s="426"/>
      <c r="I718" s="89"/>
      <c r="J718" s="1012"/>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74"/>
      <c r="E719" s="474"/>
      <c r="F719" s="474"/>
      <c r="G719" s="474"/>
      <c r="H719" s="426"/>
      <c r="I719" s="89"/>
      <c r="J719" s="1012"/>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74"/>
      <c r="E720" s="474"/>
      <c r="F720" s="474"/>
      <c r="G720" s="474"/>
      <c r="H720" s="426"/>
      <c r="I720" s="89"/>
      <c r="J720" s="1012"/>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74"/>
      <c r="E721" s="474"/>
      <c r="F721" s="474"/>
      <c r="G721" s="474"/>
      <c r="H721" s="426"/>
      <c r="I721" s="89"/>
      <c r="J721" s="1012"/>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74"/>
      <c r="E722" s="474"/>
      <c r="F722" s="474"/>
      <c r="G722" s="474"/>
      <c r="H722" s="426"/>
      <c r="I722" s="89"/>
      <c r="J722" s="1012"/>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74"/>
      <c r="E723" s="474"/>
      <c r="F723" s="474"/>
      <c r="G723" s="474"/>
      <c r="H723" s="426"/>
      <c r="I723" s="89"/>
      <c r="J723" s="1012"/>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74"/>
      <c r="E724" s="474"/>
      <c r="F724" s="474"/>
      <c r="G724" s="474"/>
      <c r="H724" s="426"/>
      <c r="I724" s="89"/>
      <c r="J724" s="1012"/>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74"/>
      <c r="E725" s="474"/>
      <c r="F725" s="474"/>
      <c r="G725" s="474"/>
      <c r="H725" s="426"/>
      <c r="I725" s="89"/>
      <c r="J725" s="1012"/>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74"/>
      <c r="E726" s="474"/>
      <c r="F726" s="474"/>
      <c r="G726" s="474"/>
      <c r="H726" s="426"/>
      <c r="I726" s="89"/>
      <c r="J726" s="1012"/>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74"/>
      <c r="E727" s="474"/>
      <c r="F727" s="474"/>
      <c r="G727" s="474"/>
      <c r="H727" s="426"/>
      <c r="I727" s="89"/>
      <c r="J727" s="1012"/>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74"/>
      <c r="E728" s="474"/>
      <c r="F728" s="474"/>
      <c r="G728" s="474"/>
      <c r="H728" s="426"/>
      <c r="I728" s="89"/>
      <c r="J728" s="1012"/>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74"/>
      <c r="E729" s="474"/>
      <c r="F729" s="474"/>
      <c r="G729" s="474"/>
      <c r="H729" s="426"/>
      <c r="I729" s="89"/>
      <c r="J729" s="1012"/>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74"/>
      <c r="E730" s="474"/>
      <c r="F730" s="474"/>
      <c r="G730" s="474"/>
      <c r="H730" s="426"/>
      <c r="I730" s="89"/>
      <c r="J730" s="1012"/>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74"/>
      <c r="E731" s="474"/>
      <c r="F731" s="474"/>
      <c r="G731" s="474"/>
      <c r="H731" s="426"/>
      <c r="I731" s="89"/>
      <c r="J731" s="1012"/>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74"/>
      <c r="E732" s="474"/>
      <c r="F732" s="474"/>
      <c r="G732" s="474"/>
      <c r="H732" s="426"/>
      <c r="I732" s="89"/>
      <c r="J732" s="1012"/>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74"/>
      <c r="E733" s="474"/>
      <c r="F733" s="474"/>
      <c r="G733" s="474"/>
      <c r="H733" s="426"/>
      <c r="I733" s="89"/>
      <c r="J733" s="1012"/>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74"/>
      <c r="E734" s="474"/>
      <c r="F734" s="474"/>
      <c r="G734" s="474"/>
      <c r="H734" s="426"/>
      <c r="I734" s="89"/>
      <c r="J734" s="1012"/>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74"/>
      <c r="E735" s="474"/>
      <c r="F735" s="474"/>
      <c r="G735" s="474"/>
      <c r="H735" s="426"/>
      <c r="I735" s="89"/>
      <c r="J735" s="1012"/>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74"/>
      <c r="E736" s="474"/>
      <c r="F736" s="474"/>
      <c r="G736" s="474"/>
      <c r="H736" s="426"/>
      <c r="I736" s="89"/>
      <c r="J736" s="1012"/>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74"/>
      <c r="E737" s="474"/>
      <c r="F737" s="474"/>
      <c r="G737" s="474"/>
      <c r="H737" s="426"/>
      <c r="I737" s="89"/>
      <c r="J737" s="1012"/>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74"/>
      <c r="E738" s="474"/>
      <c r="F738" s="474"/>
      <c r="G738" s="474"/>
      <c r="H738" s="426"/>
      <c r="I738" s="89"/>
      <c r="J738" s="1012"/>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74"/>
      <c r="E739" s="474"/>
      <c r="F739" s="474"/>
      <c r="G739" s="474"/>
      <c r="H739" s="426"/>
      <c r="I739" s="89"/>
      <c r="J739" s="1012"/>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74"/>
      <c r="E740" s="474"/>
      <c r="F740" s="474"/>
      <c r="G740" s="474"/>
      <c r="H740" s="426"/>
      <c r="I740" s="89"/>
      <c r="J740" s="1012"/>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74"/>
      <c r="E741" s="474"/>
      <c r="F741" s="474"/>
      <c r="G741" s="474"/>
      <c r="H741" s="426"/>
      <c r="I741" s="89"/>
      <c r="J741" s="1012"/>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74"/>
      <c r="E742" s="474"/>
      <c r="F742" s="474"/>
      <c r="G742" s="474"/>
      <c r="H742" s="426"/>
      <c r="I742" s="89"/>
      <c r="J742" s="1012"/>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74"/>
      <c r="E743" s="474"/>
      <c r="F743" s="474"/>
      <c r="G743" s="474"/>
      <c r="H743" s="426"/>
      <c r="I743" s="89"/>
      <c r="J743" s="1012"/>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74"/>
      <c r="E744" s="474"/>
      <c r="F744" s="474"/>
      <c r="G744" s="474"/>
      <c r="H744" s="426"/>
      <c r="I744" s="89"/>
      <c r="J744" s="1012"/>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74"/>
      <c r="E745" s="474"/>
      <c r="F745" s="474"/>
      <c r="G745" s="474"/>
      <c r="H745" s="426"/>
      <c r="I745" s="89"/>
      <c r="J745" s="1012"/>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74"/>
      <c r="E746" s="474"/>
      <c r="F746" s="474"/>
      <c r="G746" s="474"/>
      <c r="H746" s="426"/>
      <c r="I746" s="89"/>
      <c r="J746" s="1012"/>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74"/>
      <c r="E747" s="474"/>
      <c r="F747" s="474"/>
      <c r="G747" s="474"/>
      <c r="H747" s="426"/>
      <c r="I747" s="89"/>
      <c r="J747" s="1012"/>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74"/>
      <c r="E748" s="474"/>
      <c r="F748" s="474"/>
      <c r="G748" s="474"/>
      <c r="H748" s="426"/>
      <c r="I748" s="89"/>
      <c r="J748" s="1012"/>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74"/>
      <c r="E749" s="474"/>
      <c r="F749" s="474"/>
      <c r="G749" s="474"/>
      <c r="H749" s="426"/>
      <c r="I749" s="89"/>
      <c r="J749" s="1012"/>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74"/>
      <c r="E750" s="474"/>
      <c r="F750" s="474"/>
      <c r="G750" s="474"/>
      <c r="H750" s="426"/>
      <c r="I750" s="89"/>
      <c r="J750" s="1012"/>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74"/>
      <c r="E751" s="474"/>
      <c r="F751" s="474"/>
      <c r="G751" s="474"/>
      <c r="H751" s="426"/>
      <c r="I751" s="89"/>
      <c r="J751" s="1012"/>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74"/>
      <c r="E752" s="474"/>
      <c r="F752" s="474"/>
      <c r="G752" s="474"/>
      <c r="H752" s="426"/>
      <c r="I752" s="89"/>
      <c r="J752" s="1012"/>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74"/>
      <c r="E753" s="474"/>
      <c r="F753" s="474"/>
      <c r="G753" s="474"/>
      <c r="H753" s="426"/>
      <c r="I753" s="89"/>
      <c r="J753" s="1012"/>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74"/>
      <c r="E754" s="474"/>
      <c r="F754" s="474"/>
      <c r="G754" s="474"/>
      <c r="H754" s="426"/>
      <c r="I754" s="89"/>
      <c r="J754" s="1012"/>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74"/>
      <c r="E755" s="474"/>
      <c r="F755" s="474"/>
      <c r="G755" s="474"/>
      <c r="H755" s="426"/>
      <c r="I755" s="89"/>
      <c r="J755" s="1012"/>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74"/>
      <c r="E756" s="474"/>
      <c r="F756" s="474"/>
      <c r="G756" s="474"/>
      <c r="H756" s="426"/>
      <c r="I756" s="89"/>
      <c r="J756" s="1012"/>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74"/>
      <c r="E757" s="474"/>
      <c r="F757" s="474"/>
      <c r="G757" s="474"/>
      <c r="H757" s="426"/>
      <c r="I757" s="89"/>
      <c r="J757" s="1012"/>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74"/>
      <c r="E758" s="474"/>
      <c r="F758" s="474"/>
      <c r="G758" s="474"/>
      <c r="H758" s="426"/>
      <c r="I758" s="89"/>
      <c r="J758" s="1012"/>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74"/>
      <c r="E759" s="474"/>
      <c r="F759" s="474"/>
      <c r="G759" s="474"/>
      <c r="H759" s="426"/>
      <c r="I759" s="89"/>
      <c r="J759" s="1012"/>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74"/>
      <c r="E760" s="474"/>
      <c r="F760" s="474"/>
      <c r="G760" s="474"/>
      <c r="H760" s="426"/>
      <c r="I760" s="89"/>
      <c r="J760" s="1012"/>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74"/>
      <c r="E761" s="474"/>
      <c r="F761" s="474"/>
      <c r="G761" s="474"/>
      <c r="H761" s="426"/>
      <c r="I761" s="89"/>
      <c r="J761" s="1012"/>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74"/>
      <c r="E762" s="474"/>
      <c r="F762" s="474"/>
      <c r="G762" s="474"/>
      <c r="H762" s="426"/>
      <c r="I762" s="89"/>
      <c r="J762" s="1012"/>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74"/>
      <c r="E763" s="474"/>
      <c r="F763" s="474"/>
      <c r="G763" s="474"/>
      <c r="H763" s="426"/>
      <c r="I763" s="89"/>
      <c r="J763" s="1012"/>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74"/>
      <c r="E764" s="474"/>
      <c r="F764" s="474"/>
      <c r="G764" s="474"/>
      <c r="H764" s="426"/>
      <c r="I764" s="89"/>
      <c r="J764" s="1012"/>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74"/>
      <c r="E765" s="474"/>
      <c r="F765" s="474"/>
      <c r="G765" s="474"/>
      <c r="H765" s="426"/>
      <c r="I765" s="89"/>
      <c r="J765" s="1012"/>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74"/>
      <c r="E766" s="474"/>
      <c r="F766" s="474"/>
      <c r="G766" s="474"/>
      <c r="H766" s="426"/>
      <c r="I766" s="89"/>
      <c r="J766" s="1012"/>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74"/>
      <c r="E767" s="474"/>
      <c r="F767" s="474"/>
      <c r="G767" s="474"/>
      <c r="H767" s="426"/>
      <c r="I767" s="89"/>
      <c r="J767" s="1012"/>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74"/>
      <c r="E768" s="474"/>
      <c r="F768" s="474"/>
      <c r="G768" s="474"/>
      <c r="H768" s="426"/>
      <c r="I768" s="89"/>
      <c r="J768" s="1012"/>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74"/>
      <c r="E769" s="474"/>
      <c r="F769" s="474"/>
      <c r="G769" s="474"/>
      <c r="H769" s="426"/>
      <c r="I769" s="89"/>
      <c r="J769" s="1012"/>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74"/>
      <c r="E770" s="474"/>
      <c r="F770" s="474"/>
      <c r="G770" s="474"/>
      <c r="H770" s="426"/>
      <c r="I770" s="89"/>
      <c r="J770" s="1012"/>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74"/>
      <c r="E771" s="474"/>
      <c r="F771" s="474"/>
      <c r="G771" s="474"/>
      <c r="H771" s="426"/>
      <c r="I771" s="89"/>
      <c r="J771" s="1012"/>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74"/>
      <c r="E772" s="474"/>
      <c r="F772" s="474"/>
      <c r="G772" s="474"/>
      <c r="H772" s="426"/>
      <c r="I772" s="89"/>
      <c r="J772" s="1012"/>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74"/>
      <c r="E773" s="474"/>
      <c r="F773" s="474"/>
      <c r="G773" s="474"/>
      <c r="H773" s="426"/>
      <c r="I773" s="89"/>
      <c r="J773" s="1012"/>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74"/>
      <c r="E774" s="474"/>
      <c r="F774" s="474"/>
      <c r="G774" s="474"/>
      <c r="H774" s="426"/>
      <c r="I774" s="89"/>
      <c r="J774" s="1012"/>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74"/>
      <c r="E775" s="474"/>
      <c r="F775" s="474"/>
      <c r="G775" s="474"/>
      <c r="H775" s="426"/>
      <c r="I775" s="89"/>
      <c r="J775" s="1012"/>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74"/>
      <c r="E776" s="474"/>
      <c r="F776" s="474"/>
      <c r="G776" s="474"/>
      <c r="H776" s="426"/>
      <c r="I776" s="89"/>
      <c r="J776" s="1012"/>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74"/>
      <c r="E777" s="474"/>
      <c r="F777" s="474"/>
      <c r="G777" s="474"/>
      <c r="H777" s="426"/>
      <c r="I777" s="89"/>
      <c r="J777" s="1012"/>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74"/>
      <c r="E778" s="474"/>
      <c r="F778" s="474"/>
      <c r="G778" s="474"/>
      <c r="H778" s="426"/>
      <c r="I778" s="89"/>
      <c r="J778" s="1012"/>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74"/>
      <c r="E779" s="474"/>
      <c r="F779" s="474"/>
      <c r="G779" s="474"/>
      <c r="H779" s="426"/>
      <c r="I779" s="89"/>
      <c r="J779" s="1012"/>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74"/>
      <c r="E780" s="474"/>
      <c r="F780" s="474"/>
      <c r="G780" s="474"/>
      <c r="H780" s="426"/>
      <c r="I780" s="89"/>
      <c r="J780" s="1012"/>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74"/>
      <c r="E781" s="474"/>
      <c r="F781" s="474"/>
      <c r="G781" s="474"/>
      <c r="H781" s="426"/>
      <c r="I781" s="89"/>
      <c r="J781" s="1012"/>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74"/>
      <c r="E782" s="474"/>
      <c r="F782" s="474"/>
      <c r="G782" s="474"/>
      <c r="H782" s="426"/>
      <c r="I782" s="89"/>
      <c r="J782" s="1012"/>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74"/>
      <c r="E783" s="474"/>
      <c r="F783" s="474"/>
      <c r="G783" s="474"/>
      <c r="H783" s="426"/>
      <c r="I783" s="89"/>
      <c r="J783" s="1012"/>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74"/>
      <c r="E784" s="474"/>
      <c r="F784" s="474"/>
      <c r="G784" s="474"/>
      <c r="H784" s="426"/>
      <c r="I784" s="89"/>
      <c r="J784" s="1012"/>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74"/>
      <c r="E785" s="474"/>
      <c r="F785" s="474"/>
      <c r="G785" s="474"/>
      <c r="H785" s="426"/>
      <c r="I785" s="89"/>
      <c r="J785" s="1012"/>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74"/>
      <c r="E786" s="474"/>
      <c r="F786" s="474"/>
      <c r="G786" s="474"/>
      <c r="H786" s="426"/>
      <c r="I786" s="89"/>
      <c r="J786" s="1012"/>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74"/>
      <c r="E787" s="474"/>
      <c r="F787" s="474"/>
      <c r="G787" s="474"/>
      <c r="H787" s="426"/>
      <c r="I787" s="89"/>
      <c r="J787" s="1012"/>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74"/>
      <c r="E788" s="474"/>
      <c r="F788" s="474"/>
      <c r="G788" s="474"/>
      <c r="H788" s="426"/>
      <c r="I788" s="89"/>
      <c r="J788" s="1012"/>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74"/>
      <c r="E789" s="474"/>
      <c r="F789" s="474"/>
      <c r="G789" s="474"/>
      <c r="H789" s="426"/>
      <c r="I789" s="89"/>
      <c r="J789" s="1012"/>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74"/>
      <c r="E790" s="474"/>
      <c r="F790" s="474"/>
      <c r="G790" s="474"/>
      <c r="H790" s="426"/>
      <c r="I790" s="89"/>
      <c r="J790" s="1012"/>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74"/>
      <c r="E791" s="474"/>
      <c r="F791" s="474"/>
      <c r="G791" s="474"/>
      <c r="H791" s="426"/>
      <c r="I791" s="89"/>
      <c r="J791" s="1012"/>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74"/>
      <c r="E792" s="474"/>
      <c r="F792" s="474"/>
      <c r="G792" s="474"/>
      <c r="H792" s="426"/>
      <c r="I792" s="89"/>
      <c r="J792" s="1012"/>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74"/>
      <c r="E793" s="474"/>
      <c r="F793" s="474"/>
      <c r="G793" s="474"/>
      <c r="H793" s="426"/>
      <c r="I793" s="89"/>
      <c r="J793" s="1012"/>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74"/>
      <c r="E794" s="474"/>
      <c r="F794" s="474"/>
      <c r="G794" s="474"/>
      <c r="H794" s="426"/>
      <c r="I794" s="89"/>
      <c r="J794" s="1012"/>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74"/>
      <c r="E795" s="474"/>
      <c r="F795" s="474"/>
      <c r="G795" s="474"/>
      <c r="H795" s="426"/>
      <c r="I795" s="89"/>
      <c r="J795" s="1012"/>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74"/>
      <c r="E796" s="474"/>
      <c r="F796" s="474"/>
      <c r="G796" s="474"/>
      <c r="H796" s="426"/>
      <c r="I796" s="89"/>
      <c r="J796" s="1012"/>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74"/>
      <c r="E797" s="474"/>
      <c r="F797" s="474"/>
      <c r="G797" s="474"/>
      <c r="H797" s="426"/>
      <c r="I797" s="89"/>
      <c r="J797" s="1012"/>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74"/>
      <c r="E798" s="474"/>
      <c r="F798" s="474"/>
      <c r="G798" s="474"/>
      <c r="H798" s="426"/>
      <c r="I798" s="89"/>
      <c r="J798" s="1012"/>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74"/>
      <c r="E799" s="474"/>
      <c r="F799" s="474"/>
      <c r="G799" s="474"/>
      <c r="H799" s="426"/>
      <c r="I799" s="89"/>
      <c r="J799" s="1012"/>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74"/>
      <c r="E800" s="474"/>
      <c r="F800" s="474"/>
      <c r="G800" s="474"/>
      <c r="H800" s="426"/>
      <c r="I800" s="89"/>
      <c r="J800" s="1012"/>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74"/>
      <c r="E801" s="474"/>
      <c r="F801" s="474"/>
      <c r="G801" s="474"/>
      <c r="H801" s="426"/>
      <c r="I801" s="89"/>
      <c r="J801" s="1012"/>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74"/>
      <c r="E802" s="474"/>
      <c r="F802" s="474"/>
      <c r="G802" s="474"/>
      <c r="H802" s="426"/>
      <c r="I802" s="89"/>
      <c r="J802" s="1012"/>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74"/>
      <c r="E803" s="474"/>
      <c r="F803" s="474"/>
      <c r="G803" s="474"/>
      <c r="H803" s="426"/>
      <c r="I803" s="89"/>
      <c r="J803" s="1012"/>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74"/>
      <c r="E804" s="474"/>
      <c r="F804" s="474"/>
      <c r="G804" s="474"/>
      <c r="H804" s="426"/>
      <c r="I804" s="89"/>
      <c r="J804" s="1012"/>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74"/>
      <c r="E805" s="474"/>
      <c r="F805" s="474"/>
      <c r="G805" s="474"/>
      <c r="H805" s="426"/>
      <c r="I805" s="89"/>
      <c r="J805" s="1012"/>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74"/>
      <c r="E806" s="474"/>
      <c r="F806" s="474"/>
      <c r="G806" s="474"/>
      <c r="H806" s="426"/>
      <c r="I806" s="89"/>
      <c r="J806" s="1012"/>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74"/>
      <c r="E807" s="474"/>
      <c r="F807" s="474"/>
      <c r="G807" s="474"/>
      <c r="H807" s="426"/>
      <c r="I807" s="89"/>
      <c r="J807" s="1012"/>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74"/>
      <c r="E808" s="474"/>
      <c r="F808" s="474"/>
      <c r="G808" s="474"/>
      <c r="H808" s="426"/>
      <c r="I808" s="89"/>
      <c r="J808" s="1012"/>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74"/>
      <c r="E809" s="474"/>
      <c r="F809" s="474"/>
      <c r="G809" s="474"/>
      <c r="H809" s="426"/>
      <c r="I809" s="89"/>
      <c r="J809" s="1012"/>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74"/>
      <c r="E810" s="474"/>
      <c r="F810" s="474"/>
      <c r="G810" s="474"/>
      <c r="H810" s="426"/>
      <c r="I810" s="89"/>
      <c r="J810" s="1012"/>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74"/>
      <c r="E811" s="474"/>
      <c r="F811" s="474"/>
      <c r="G811" s="474"/>
      <c r="H811" s="426"/>
      <c r="I811" s="89"/>
      <c r="J811" s="1012"/>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74"/>
      <c r="E812" s="474"/>
      <c r="F812" s="474"/>
      <c r="G812" s="474"/>
      <c r="H812" s="426"/>
      <c r="I812" s="89"/>
      <c r="J812" s="1012"/>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74"/>
      <c r="E813" s="474"/>
      <c r="F813" s="474"/>
      <c r="G813" s="474"/>
      <c r="H813" s="426"/>
      <c r="I813" s="89"/>
      <c r="J813" s="1012"/>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74"/>
      <c r="E814" s="474"/>
      <c r="F814" s="474"/>
      <c r="G814" s="474"/>
      <c r="H814" s="426"/>
      <c r="I814" s="89"/>
      <c r="J814" s="1012"/>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74"/>
      <c r="E815" s="474"/>
      <c r="F815" s="474"/>
      <c r="G815" s="474"/>
      <c r="H815" s="426"/>
      <c r="I815" s="89"/>
      <c r="J815" s="1012"/>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74"/>
      <c r="E816" s="474"/>
      <c r="F816" s="474"/>
      <c r="G816" s="474"/>
      <c r="H816" s="426"/>
      <c r="I816" s="89"/>
      <c r="J816" s="1012"/>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74"/>
      <c r="E817" s="474"/>
      <c r="F817" s="474"/>
      <c r="G817" s="474"/>
      <c r="H817" s="426"/>
      <c r="I817" s="89"/>
      <c r="J817" s="1012"/>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74"/>
      <c r="E818" s="474"/>
      <c r="F818" s="474"/>
      <c r="G818" s="474"/>
      <c r="H818" s="426"/>
      <c r="I818" s="89"/>
      <c r="J818" s="1012"/>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74"/>
      <c r="E819" s="474"/>
      <c r="F819" s="474"/>
      <c r="G819" s="474"/>
      <c r="H819" s="426"/>
      <c r="I819" s="89"/>
      <c r="J819" s="1012"/>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74"/>
      <c r="E820" s="474"/>
      <c r="F820" s="474"/>
      <c r="G820" s="474"/>
      <c r="H820" s="426"/>
      <c r="I820" s="89"/>
      <c r="J820" s="1012"/>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74"/>
      <c r="E821" s="474"/>
      <c r="F821" s="474"/>
      <c r="G821" s="474"/>
      <c r="H821" s="426"/>
      <c r="I821" s="89"/>
      <c r="J821" s="1012"/>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74"/>
      <c r="E822" s="474"/>
      <c r="F822" s="474"/>
      <c r="G822" s="474"/>
      <c r="H822" s="426"/>
      <c r="I822" s="89"/>
      <c r="J822" s="1012"/>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74"/>
      <c r="E823" s="474"/>
      <c r="F823" s="474"/>
      <c r="G823" s="474"/>
      <c r="H823" s="426"/>
      <c r="I823" s="89"/>
      <c r="J823" s="1012"/>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74"/>
      <c r="E824" s="474"/>
      <c r="F824" s="474"/>
      <c r="G824" s="474"/>
      <c r="H824" s="426"/>
      <c r="I824" s="89"/>
      <c r="J824" s="1012"/>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74"/>
      <c r="E825" s="474"/>
      <c r="F825" s="474"/>
      <c r="G825" s="474"/>
      <c r="H825" s="426"/>
      <c r="I825" s="89"/>
      <c r="J825" s="1012"/>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74"/>
      <c r="E826" s="474"/>
      <c r="F826" s="474"/>
      <c r="G826" s="474"/>
      <c r="H826" s="426"/>
      <c r="I826" s="89"/>
      <c r="J826" s="1012"/>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74"/>
      <c r="E827" s="474"/>
      <c r="F827" s="474"/>
      <c r="G827" s="474"/>
      <c r="H827" s="426"/>
      <c r="I827" s="89"/>
      <c r="J827" s="1012"/>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74"/>
      <c r="E828" s="474"/>
      <c r="F828" s="474"/>
      <c r="G828" s="474"/>
      <c r="H828" s="426"/>
      <c r="I828" s="89"/>
      <c r="J828" s="1012"/>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74"/>
      <c r="E829" s="474"/>
      <c r="F829" s="474"/>
      <c r="G829" s="474"/>
      <c r="H829" s="426"/>
      <c r="I829" s="89"/>
      <c r="J829" s="1012"/>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74"/>
      <c r="E830" s="474"/>
      <c r="F830" s="474"/>
      <c r="G830" s="474"/>
      <c r="H830" s="426"/>
      <c r="I830" s="89"/>
      <c r="J830" s="1012"/>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74"/>
      <c r="E831" s="474"/>
      <c r="F831" s="474"/>
      <c r="G831" s="474"/>
      <c r="H831" s="426"/>
      <c r="I831" s="89"/>
      <c r="J831" s="1012"/>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74"/>
      <c r="E832" s="474"/>
      <c r="F832" s="474"/>
      <c r="G832" s="474"/>
      <c r="H832" s="426"/>
      <c r="I832" s="89"/>
      <c r="J832" s="1012"/>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74"/>
      <c r="E833" s="474"/>
      <c r="F833" s="474"/>
      <c r="G833" s="474"/>
      <c r="H833" s="426"/>
      <c r="I833" s="89"/>
      <c r="J833" s="1012"/>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74"/>
      <c r="E834" s="474"/>
      <c r="F834" s="474"/>
      <c r="G834" s="474"/>
      <c r="H834" s="426"/>
      <c r="I834" s="89"/>
      <c r="J834" s="1012"/>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74"/>
      <c r="E835" s="474"/>
      <c r="F835" s="474"/>
      <c r="G835" s="474"/>
      <c r="H835" s="426"/>
      <c r="I835" s="89"/>
      <c r="J835" s="1012"/>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74"/>
      <c r="E836" s="474"/>
      <c r="F836" s="474"/>
      <c r="G836" s="474"/>
      <c r="H836" s="426"/>
      <c r="I836" s="89"/>
      <c r="J836" s="1012"/>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74"/>
      <c r="E837" s="474"/>
      <c r="F837" s="474"/>
      <c r="G837" s="474"/>
      <c r="H837" s="426"/>
      <c r="I837" s="89"/>
      <c r="J837" s="1012"/>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74"/>
      <c r="E838" s="474"/>
      <c r="F838" s="474"/>
      <c r="G838" s="474"/>
      <c r="H838" s="426"/>
      <c r="I838" s="89"/>
      <c r="J838" s="1012"/>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74"/>
      <c r="E839" s="474"/>
      <c r="F839" s="474"/>
      <c r="G839" s="474"/>
      <c r="H839" s="426"/>
      <c r="I839" s="89"/>
      <c r="J839" s="1012"/>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74"/>
      <c r="E840" s="474"/>
      <c r="F840" s="474"/>
      <c r="G840" s="474"/>
      <c r="H840" s="426"/>
      <c r="I840" s="89"/>
      <c r="J840" s="1012"/>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74"/>
      <c r="E841" s="474"/>
      <c r="F841" s="474"/>
      <c r="G841" s="474"/>
      <c r="H841" s="426"/>
      <c r="I841" s="89"/>
      <c r="J841" s="1012"/>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74"/>
      <c r="E842" s="474"/>
      <c r="F842" s="474"/>
      <c r="G842" s="474"/>
      <c r="H842" s="426"/>
      <c r="I842" s="89"/>
      <c r="J842" s="1012"/>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74"/>
      <c r="E843" s="474"/>
      <c r="F843" s="474"/>
      <c r="G843" s="474"/>
      <c r="H843" s="426"/>
      <c r="I843" s="89"/>
      <c r="J843" s="1012"/>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74"/>
      <c r="E844" s="474"/>
      <c r="F844" s="474"/>
      <c r="G844" s="474"/>
      <c r="H844" s="426"/>
      <c r="I844" s="89"/>
      <c r="J844" s="1012"/>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74"/>
      <c r="E845" s="474"/>
      <c r="F845" s="474"/>
      <c r="G845" s="474"/>
      <c r="H845" s="426"/>
      <c r="I845" s="89"/>
      <c r="J845" s="1012"/>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74"/>
      <c r="E846" s="474"/>
      <c r="F846" s="474"/>
      <c r="G846" s="474"/>
      <c r="H846" s="426"/>
      <c r="I846" s="89"/>
      <c r="J846" s="1012"/>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74"/>
      <c r="E847" s="474"/>
      <c r="F847" s="474"/>
      <c r="G847" s="474"/>
      <c r="H847" s="426"/>
      <c r="I847" s="89"/>
      <c r="J847" s="1012"/>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74"/>
      <c r="E848" s="474"/>
      <c r="F848" s="474"/>
      <c r="G848" s="474"/>
      <c r="H848" s="426"/>
      <c r="I848" s="89"/>
      <c r="J848" s="1012"/>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74"/>
      <c r="E849" s="474"/>
      <c r="F849" s="474"/>
      <c r="G849" s="474"/>
      <c r="H849" s="426"/>
      <c r="I849" s="89"/>
      <c r="J849" s="1012"/>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74"/>
      <c r="E850" s="474"/>
      <c r="F850" s="474"/>
      <c r="G850" s="474"/>
      <c r="H850" s="426"/>
      <c r="I850" s="89"/>
      <c r="J850" s="1012"/>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74"/>
      <c r="E851" s="474"/>
      <c r="F851" s="474"/>
      <c r="G851" s="474"/>
      <c r="H851" s="426"/>
      <c r="I851" s="89"/>
      <c r="J851" s="1012"/>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74"/>
      <c r="E852" s="474"/>
      <c r="F852" s="474"/>
      <c r="G852" s="474"/>
      <c r="H852" s="426"/>
      <c r="I852" s="89"/>
      <c r="J852" s="1012"/>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74"/>
      <c r="E853" s="474"/>
      <c r="F853" s="474"/>
      <c r="G853" s="474"/>
      <c r="H853" s="426"/>
      <c r="I853" s="89"/>
      <c r="J853" s="1012"/>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74"/>
      <c r="E854" s="474"/>
      <c r="F854" s="474"/>
      <c r="G854" s="474"/>
      <c r="H854" s="426"/>
      <c r="I854" s="89"/>
      <c r="J854" s="1012"/>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74"/>
      <c r="E855" s="474"/>
      <c r="F855" s="474"/>
      <c r="G855" s="474"/>
      <c r="H855" s="426"/>
      <c r="I855" s="89"/>
      <c r="J855" s="1012"/>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74"/>
      <c r="E856" s="474"/>
      <c r="F856" s="474"/>
      <c r="G856" s="474"/>
      <c r="H856" s="426"/>
      <c r="I856" s="89"/>
      <c r="J856" s="1012"/>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74"/>
      <c r="E857" s="474"/>
      <c r="F857" s="474"/>
      <c r="G857" s="474"/>
      <c r="H857" s="426"/>
      <c r="I857" s="89"/>
      <c r="J857" s="1012"/>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74"/>
      <c r="E858" s="474"/>
      <c r="F858" s="474"/>
      <c r="G858" s="474"/>
      <c r="H858" s="426"/>
      <c r="I858" s="89"/>
      <c r="J858" s="1012"/>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74"/>
      <c r="E859" s="474"/>
      <c r="F859" s="474"/>
      <c r="G859" s="474"/>
      <c r="H859" s="426"/>
      <c r="I859" s="89"/>
      <c r="J859" s="1012"/>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74"/>
      <c r="E860" s="474"/>
      <c r="F860" s="474"/>
      <c r="G860" s="474"/>
      <c r="H860" s="426"/>
      <c r="I860" s="89"/>
      <c r="J860" s="1012"/>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74"/>
      <c r="E861" s="474"/>
      <c r="F861" s="474"/>
      <c r="G861" s="474"/>
      <c r="H861" s="426"/>
      <c r="I861" s="89"/>
      <c r="J861" s="1012"/>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74"/>
      <c r="E862" s="474"/>
      <c r="F862" s="474"/>
      <c r="G862" s="474"/>
      <c r="H862" s="426"/>
      <c r="I862" s="89"/>
      <c r="J862" s="1012"/>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74"/>
      <c r="E863" s="474"/>
      <c r="F863" s="474"/>
      <c r="G863" s="474"/>
      <c r="H863" s="426"/>
      <c r="I863" s="89"/>
      <c r="J863" s="1012"/>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74"/>
      <c r="E864" s="474"/>
      <c r="F864" s="474"/>
      <c r="G864" s="474"/>
      <c r="H864" s="426"/>
      <c r="I864" s="89"/>
      <c r="J864" s="1012"/>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74"/>
      <c r="E865" s="474"/>
      <c r="F865" s="474"/>
      <c r="G865" s="474"/>
      <c r="H865" s="426"/>
      <c r="I865" s="89"/>
      <c r="J865" s="1012"/>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74"/>
      <c r="E866" s="474"/>
      <c r="F866" s="474"/>
      <c r="G866" s="474"/>
      <c r="H866" s="426"/>
      <c r="I866" s="89"/>
      <c r="J866" s="1012"/>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74"/>
      <c r="E867" s="474"/>
      <c r="F867" s="474"/>
      <c r="G867" s="474"/>
      <c r="H867" s="426"/>
      <c r="I867" s="89"/>
      <c r="J867" s="1012"/>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74"/>
      <c r="E868" s="474"/>
      <c r="F868" s="474"/>
      <c r="G868" s="474"/>
      <c r="H868" s="426"/>
      <c r="I868" s="89"/>
      <c r="J868" s="1012"/>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74"/>
      <c r="E869" s="474"/>
      <c r="F869" s="474"/>
      <c r="G869" s="474"/>
      <c r="H869" s="426"/>
      <c r="I869" s="89"/>
      <c r="J869" s="1012"/>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74"/>
      <c r="E870" s="474"/>
      <c r="F870" s="474"/>
      <c r="G870" s="474"/>
      <c r="H870" s="426"/>
      <c r="I870" s="89"/>
      <c r="J870" s="1012"/>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74"/>
      <c r="E871" s="474"/>
      <c r="F871" s="474"/>
      <c r="G871" s="474"/>
      <c r="H871" s="426"/>
      <c r="I871" s="89"/>
      <c r="J871" s="1012"/>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74"/>
      <c r="E872" s="474"/>
      <c r="F872" s="474"/>
      <c r="G872" s="474"/>
      <c r="H872" s="426"/>
      <c r="I872" s="89"/>
      <c r="J872" s="1012"/>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74"/>
      <c r="E873" s="474"/>
      <c r="F873" s="474"/>
      <c r="G873" s="474"/>
      <c r="H873" s="426"/>
      <c r="I873" s="89"/>
      <c r="J873" s="1012"/>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74"/>
      <c r="E874" s="474"/>
      <c r="F874" s="474"/>
      <c r="G874" s="474"/>
      <c r="H874" s="426"/>
      <c r="I874" s="89"/>
      <c r="J874" s="1012"/>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74"/>
      <c r="E875" s="474"/>
      <c r="F875" s="474"/>
      <c r="G875" s="474"/>
      <c r="H875" s="426"/>
      <c r="I875" s="89"/>
      <c r="J875" s="1012"/>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74"/>
      <c r="E876" s="474"/>
      <c r="F876" s="474"/>
      <c r="G876" s="474"/>
      <c r="H876" s="426"/>
      <c r="I876" s="89"/>
      <c r="J876" s="1012"/>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74"/>
      <c r="E877" s="474"/>
      <c r="F877" s="474"/>
      <c r="G877" s="474"/>
      <c r="H877" s="426"/>
      <c r="I877" s="89"/>
      <c r="J877" s="1012"/>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74"/>
      <c r="E878" s="474"/>
      <c r="F878" s="474"/>
      <c r="G878" s="474"/>
      <c r="H878" s="426"/>
      <c r="I878" s="89"/>
      <c r="J878" s="1012"/>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74"/>
      <c r="E879" s="474"/>
      <c r="F879" s="474"/>
      <c r="G879" s="474"/>
      <c r="H879" s="426"/>
      <c r="I879" s="89"/>
      <c r="J879" s="1012"/>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74"/>
      <c r="E880" s="474"/>
      <c r="F880" s="474"/>
      <c r="G880" s="474"/>
      <c r="H880" s="426"/>
      <c r="I880" s="89"/>
      <c r="J880" s="1012"/>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74"/>
      <c r="E881" s="474"/>
      <c r="F881" s="474"/>
      <c r="G881" s="474"/>
      <c r="H881" s="426"/>
      <c r="I881" s="89"/>
      <c r="J881" s="1012"/>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74"/>
      <c r="E882" s="474"/>
      <c r="F882" s="474"/>
      <c r="G882" s="474"/>
      <c r="H882" s="426"/>
      <c r="I882" s="89"/>
      <c r="J882" s="1012"/>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74"/>
      <c r="E883" s="474"/>
      <c r="F883" s="474"/>
      <c r="G883" s="474"/>
      <c r="H883" s="426"/>
      <c r="I883" s="89"/>
      <c r="J883" s="1012"/>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74"/>
      <c r="E884" s="474"/>
      <c r="F884" s="474"/>
      <c r="G884" s="474"/>
      <c r="H884" s="426"/>
      <c r="I884" s="89"/>
      <c r="J884" s="1012"/>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74"/>
      <c r="E885" s="474"/>
      <c r="F885" s="474"/>
      <c r="G885" s="474"/>
      <c r="H885" s="426"/>
      <c r="I885" s="89"/>
      <c r="J885" s="1012"/>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74"/>
      <c r="E886" s="474"/>
      <c r="F886" s="474"/>
      <c r="G886" s="474"/>
      <c r="H886" s="426"/>
      <c r="I886" s="89"/>
      <c r="J886" s="1012"/>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74"/>
      <c r="E887" s="474"/>
      <c r="F887" s="474"/>
      <c r="G887" s="474"/>
      <c r="H887" s="426"/>
      <c r="I887" s="89"/>
      <c r="J887" s="1012"/>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74"/>
      <c r="E888" s="474"/>
      <c r="F888" s="474"/>
      <c r="G888" s="474"/>
      <c r="H888" s="426"/>
      <c r="I888" s="89"/>
      <c r="J888" s="1012"/>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74"/>
      <c r="E889" s="474"/>
      <c r="F889" s="474"/>
      <c r="G889" s="474"/>
      <c r="H889" s="426"/>
      <c r="I889" s="89"/>
      <c r="J889" s="1012"/>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74"/>
      <c r="E890" s="474"/>
      <c r="F890" s="474"/>
      <c r="G890" s="474"/>
      <c r="H890" s="426"/>
      <c r="I890" s="89"/>
      <c r="J890" s="1012"/>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74"/>
      <c r="E891" s="474"/>
      <c r="F891" s="474"/>
      <c r="G891" s="474"/>
      <c r="H891" s="426"/>
      <c r="I891" s="89"/>
      <c r="J891" s="1012"/>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74"/>
      <c r="E892" s="474"/>
      <c r="F892" s="474"/>
      <c r="G892" s="474"/>
      <c r="H892" s="426"/>
      <c r="I892" s="89"/>
      <c r="J892" s="1012"/>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74"/>
      <c r="E893" s="474"/>
      <c r="F893" s="474"/>
      <c r="G893" s="474"/>
      <c r="H893" s="426"/>
      <c r="I893" s="89"/>
      <c r="J893" s="1012"/>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74"/>
      <c r="E894" s="474"/>
      <c r="F894" s="474"/>
      <c r="G894" s="474"/>
      <c r="H894" s="426"/>
      <c r="I894" s="89"/>
      <c r="J894" s="1012"/>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74"/>
      <c r="E895" s="474"/>
      <c r="F895" s="474"/>
      <c r="G895" s="474"/>
      <c r="H895" s="426"/>
      <c r="I895" s="89"/>
      <c r="J895" s="1012"/>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74"/>
      <c r="E896" s="474"/>
      <c r="F896" s="474"/>
      <c r="G896" s="474"/>
      <c r="H896" s="426"/>
      <c r="I896" s="89"/>
      <c r="J896" s="1012"/>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74"/>
      <c r="E897" s="474"/>
      <c r="F897" s="474"/>
      <c r="G897" s="474"/>
      <c r="H897" s="426"/>
      <c r="I897" s="89"/>
      <c r="J897" s="1012"/>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74"/>
      <c r="E898" s="474"/>
      <c r="F898" s="474"/>
      <c r="G898" s="474"/>
      <c r="H898" s="426"/>
      <c r="I898" s="89"/>
      <c r="J898" s="1012"/>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74"/>
      <c r="E899" s="474"/>
      <c r="F899" s="474"/>
      <c r="G899" s="474"/>
      <c r="H899" s="426"/>
      <c r="I899" s="89"/>
      <c r="J899" s="1012"/>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74"/>
      <c r="E900" s="474"/>
      <c r="F900" s="474"/>
      <c r="G900" s="474"/>
      <c r="H900" s="426"/>
      <c r="I900" s="89"/>
      <c r="J900" s="1012"/>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74"/>
      <c r="E901" s="474"/>
      <c r="F901" s="474"/>
      <c r="G901" s="474"/>
      <c r="H901" s="426"/>
      <c r="I901" s="89"/>
      <c r="J901" s="1012"/>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74"/>
      <c r="E902" s="474"/>
      <c r="F902" s="474"/>
      <c r="G902" s="474"/>
      <c r="H902" s="426"/>
      <c r="I902" s="89"/>
      <c r="J902" s="1012"/>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74"/>
      <c r="E903" s="474"/>
      <c r="F903" s="474"/>
      <c r="G903" s="474"/>
      <c r="H903" s="426"/>
      <c r="I903" s="89"/>
      <c r="J903" s="1012"/>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74"/>
      <c r="E904" s="474"/>
      <c r="F904" s="474"/>
      <c r="G904" s="474"/>
      <c r="H904" s="426"/>
      <c r="I904" s="89"/>
      <c r="J904" s="1012"/>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74"/>
      <c r="E905" s="474"/>
      <c r="F905" s="474"/>
      <c r="G905" s="474"/>
      <c r="H905" s="426"/>
      <c r="I905" s="89"/>
      <c r="J905" s="1012"/>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74"/>
      <c r="E906" s="474"/>
      <c r="F906" s="474"/>
      <c r="G906" s="474"/>
      <c r="H906" s="426"/>
      <c r="I906" s="89"/>
      <c r="J906" s="1012"/>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74"/>
      <c r="E907" s="474"/>
      <c r="F907" s="474"/>
      <c r="G907" s="474"/>
      <c r="H907" s="426"/>
      <c r="I907" s="89"/>
      <c r="J907" s="1012"/>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74"/>
      <c r="E908" s="474"/>
      <c r="F908" s="474"/>
      <c r="G908" s="474"/>
      <c r="H908" s="426"/>
      <c r="I908" s="89"/>
      <c r="J908" s="1012"/>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74"/>
      <c r="E909" s="474"/>
      <c r="F909" s="474"/>
      <c r="G909" s="474"/>
      <c r="H909" s="426"/>
      <c r="I909" s="89"/>
      <c r="J909" s="1012"/>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74"/>
      <c r="E910" s="474"/>
      <c r="F910" s="474"/>
      <c r="G910" s="474"/>
      <c r="H910" s="426"/>
      <c r="I910" s="89"/>
      <c r="J910" s="1012"/>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74"/>
      <c r="E911" s="474"/>
      <c r="F911" s="474"/>
      <c r="G911" s="474"/>
      <c r="H911" s="426"/>
      <c r="I911" s="89"/>
      <c r="J911" s="1012"/>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74"/>
      <c r="E912" s="474"/>
      <c r="F912" s="474"/>
      <c r="G912" s="474"/>
      <c r="H912" s="426"/>
      <c r="I912" s="89"/>
      <c r="J912" s="1012"/>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74"/>
      <c r="E913" s="474"/>
      <c r="F913" s="474"/>
      <c r="G913" s="474"/>
      <c r="H913" s="426"/>
      <c r="I913" s="89"/>
      <c r="J913" s="1012"/>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74"/>
      <c r="E914" s="474"/>
      <c r="F914" s="474"/>
      <c r="G914" s="474"/>
      <c r="H914" s="426"/>
      <c r="I914" s="89"/>
      <c r="J914" s="1012"/>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74"/>
      <c r="E915" s="474"/>
      <c r="F915" s="474"/>
      <c r="G915" s="474"/>
      <c r="H915" s="426"/>
      <c r="I915" s="89"/>
      <c r="J915" s="1012"/>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74"/>
      <c r="E916" s="474"/>
      <c r="F916" s="474"/>
      <c r="G916" s="474"/>
      <c r="H916" s="426"/>
      <c r="I916" s="89"/>
      <c r="J916" s="1012"/>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74"/>
      <c r="E917" s="474"/>
      <c r="F917" s="474"/>
      <c r="G917" s="474"/>
      <c r="H917" s="426"/>
      <c r="I917" s="89"/>
      <c r="J917" s="1012"/>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74"/>
      <c r="E918" s="474"/>
      <c r="F918" s="474"/>
      <c r="G918" s="474"/>
      <c r="H918" s="426"/>
      <c r="I918" s="89"/>
      <c r="J918" s="1012"/>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74"/>
      <c r="E919" s="474"/>
      <c r="F919" s="474"/>
      <c r="G919" s="474"/>
      <c r="H919" s="426"/>
      <c r="I919" s="89"/>
      <c r="J919" s="1012"/>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74"/>
      <c r="E920" s="474"/>
      <c r="F920" s="474"/>
      <c r="G920" s="474"/>
      <c r="H920" s="426"/>
      <c r="I920" s="89"/>
      <c r="J920" s="1012"/>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74"/>
      <c r="E921" s="474"/>
      <c r="F921" s="474"/>
      <c r="G921" s="474"/>
      <c r="H921" s="426"/>
      <c r="I921" s="89"/>
      <c r="J921" s="1012"/>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74"/>
      <c r="E922" s="474"/>
      <c r="F922" s="474"/>
      <c r="G922" s="474"/>
      <c r="H922" s="426"/>
      <c r="I922" s="89"/>
      <c r="J922" s="1012"/>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74"/>
      <c r="E923" s="474"/>
      <c r="F923" s="474"/>
      <c r="G923" s="474"/>
      <c r="H923" s="426"/>
      <c r="I923" s="89"/>
      <c r="J923" s="1012"/>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74"/>
      <c r="E924" s="474"/>
      <c r="F924" s="474"/>
      <c r="G924" s="474"/>
      <c r="H924" s="426"/>
      <c r="I924" s="89"/>
      <c r="J924" s="1012"/>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74"/>
      <c r="E925" s="474"/>
      <c r="F925" s="474"/>
      <c r="G925" s="474"/>
      <c r="H925" s="426"/>
      <c r="I925" s="89"/>
      <c r="J925" s="1012"/>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74"/>
      <c r="E926" s="474"/>
      <c r="F926" s="474"/>
      <c r="G926" s="474"/>
      <c r="H926" s="426"/>
      <c r="I926" s="89"/>
      <c r="J926" s="1012"/>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74"/>
      <c r="E927" s="474"/>
      <c r="F927" s="474"/>
      <c r="G927" s="474"/>
      <c r="H927" s="426"/>
      <c r="I927" s="89"/>
      <c r="J927" s="1012"/>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74"/>
      <c r="E928" s="474"/>
      <c r="F928" s="474"/>
      <c r="G928" s="474"/>
      <c r="H928" s="426"/>
      <c r="I928" s="89"/>
      <c r="J928" s="1012"/>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74"/>
      <c r="E929" s="474"/>
      <c r="F929" s="474"/>
      <c r="G929" s="474"/>
      <c r="H929" s="426"/>
      <c r="I929" s="89"/>
      <c r="J929" s="1012"/>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74"/>
      <c r="E930" s="474"/>
      <c r="F930" s="474"/>
      <c r="G930" s="474"/>
      <c r="H930" s="426"/>
      <c r="I930" s="89"/>
      <c r="J930" s="1012"/>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74"/>
      <c r="E931" s="474"/>
      <c r="F931" s="474"/>
      <c r="G931" s="474"/>
      <c r="H931" s="426"/>
      <c r="I931" s="89"/>
      <c r="J931" s="1012"/>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74"/>
      <c r="E932" s="474"/>
      <c r="F932" s="474"/>
      <c r="G932" s="474"/>
      <c r="H932" s="426"/>
      <c r="I932" s="89"/>
      <c r="J932" s="1012"/>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74"/>
      <c r="E933" s="474"/>
      <c r="F933" s="474"/>
      <c r="G933" s="474"/>
      <c r="H933" s="426"/>
      <c r="I933" s="89"/>
      <c r="J933" s="1012"/>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74"/>
      <c r="E934" s="474"/>
      <c r="F934" s="474"/>
      <c r="G934" s="474"/>
      <c r="H934" s="426"/>
      <c r="I934" s="89"/>
      <c r="J934" s="1012"/>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74"/>
      <c r="E935" s="474"/>
      <c r="F935" s="474"/>
      <c r="G935" s="474"/>
      <c r="H935" s="426"/>
      <c r="I935" s="89"/>
      <c r="J935" s="1012"/>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74"/>
      <c r="E936" s="474"/>
      <c r="F936" s="474"/>
      <c r="G936" s="474"/>
      <c r="H936" s="426"/>
      <c r="I936" s="89"/>
      <c r="J936" s="1012"/>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74"/>
      <c r="E937" s="474"/>
      <c r="F937" s="474"/>
      <c r="G937" s="474"/>
      <c r="H937" s="426"/>
      <c r="I937" s="89"/>
      <c r="J937" s="1012"/>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74"/>
      <c r="E938" s="474"/>
      <c r="F938" s="474"/>
      <c r="G938" s="474"/>
      <c r="H938" s="426"/>
      <c r="I938" s="89"/>
      <c r="J938" s="1012"/>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74"/>
      <c r="E939" s="474"/>
      <c r="F939" s="474"/>
      <c r="G939" s="474"/>
      <c r="H939" s="426"/>
      <c r="I939" s="89"/>
      <c r="J939" s="1012"/>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74"/>
      <c r="E940" s="474"/>
      <c r="F940" s="474"/>
      <c r="G940" s="474"/>
      <c r="H940" s="426"/>
      <c r="I940" s="89"/>
      <c r="J940" s="1012"/>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74"/>
      <c r="E941" s="474"/>
      <c r="F941" s="474"/>
      <c r="G941" s="474"/>
      <c r="H941" s="426"/>
      <c r="I941" s="89"/>
      <c r="J941" s="1012"/>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74"/>
      <c r="E942" s="474"/>
      <c r="F942" s="474"/>
      <c r="G942" s="474"/>
      <c r="H942" s="426"/>
      <c r="I942" s="89"/>
      <c r="J942" s="1012"/>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74"/>
      <c r="E943" s="474"/>
      <c r="F943" s="474"/>
      <c r="G943" s="474"/>
      <c r="H943" s="426"/>
      <c r="I943" s="89"/>
      <c r="J943" s="1012"/>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74"/>
      <c r="E944" s="474"/>
      <c r="F944" s="474"/>
      <c r="G944" s="474"/>
      <c r="H944" s="426"/>
      <c r="I944" s="89"/>
      <c r="J944" s="1012"/>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74"/>
      <c r="E945" s="474"/>
      <c r="F945" s="474"/>
      <c r="G945" s="474"/>
      <c r="H945" s="426"/>
      <c r="I945" s="89"/>
      <c r="J945" s="1012"/>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74"/>
      <c r="E946" s="474"/>
      <c r="F946" s="474"/>
      <c r="G946" s="474"/>
      <c r="H946" s="426"/>
      <c r="I946" s="89"/>
      <c r="J946" s="1012"/>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74"/>
      <c r="E947" s="474"/>
      <c r="F947" s="474"/>
      <c r="G947" s="474"/>
      <c r="H947" s="426"/>
      <c r="I947" s="89"/>
      <c r="J947" s="1012"/>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74"/>
      <c r="E948" s="474"/>
      <c r="F948" s="474"/>
      <c r="G948" s="474"/>
      <c r="H948" s="426"/>
      <c r="I948" s="89"/>
      <c r="J948" s="1012"/>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74"/>
      <c r="E949" s="474"/>
      <c r="F949" s="474"/>
      <c r="G949" s="474"/>
      <c r="H949" s="426"/>
      <c r="I949" s="89"/>
      <c r="J949" s="1012"/>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74"/>
      <c r="E950" s="474"/>
      <c r="F950" s="474"/>
      <c r="G950" s="474"/>
      <c r="H950" s="426"/>
      <c r="I950" s="89"/>
      <c r="J950" s="1012"/>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74"/>
      <c r="E951" s="474"/>
      <c r="F951" s="474"/>
      <c r="G951" s="474"/>
      <c r="H951" s="426"/>
      <c r="I951" s="89"/>
      <c r="J951" s="1012"/>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74"/>
      <c r="E952" s="474"/>
      <c r="F952" s="474"/>
      <c r="G952" s="474"/>
      <c r="H952" s="426"/>
      <c r="I952" s="89"/>
      <c r="J952" s="1012"/>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74"/>
      <c r="E953" s="474"/>
      <c r="F953" s="474"/>
      <c r="G953" s="474"/>
      <c r="H953" s="426"/>
      <c r="I953" s="89"/>
      <c r="J953" s="1012"/>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74"/>
      <c r="E954" s="474"/>
      <c r="F954" s="474"/>
      <c r="G954" s="474"/>
      <c r="H954" s="426"/>
      <c r="I954" s="89"/>
      <c r="J954" s="1012"/>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74"/>
      <c r="E955" s="474"/>
      <c r="F955" s="474"/>
      <c r="G955" s="474"/>
      <c r="H955" s="426"/>
      <c r="I955" s="89"/>
      <c r="J955" s="1012"/>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74"/>
      <c r="E956" s="474"/>
      <c r="F956" s="474"/>
      <c r="G956" s="474"/>
      <c r="H956" s="426"/>
      <c r="I956" s="89"/>
      <c r="J956" s="1012"/>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74"/>
      <c r="E957" s="474"/>
      <c r="F957" s="474"/>
      <c r="G957" s="474"/>
      <c r="H957" s="426"/>
      <c r="I957" s="89"/>
      <c r="J957" s="1012"/>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74"/>
      <c r="E958" s="474"/>
      <c r="F958" s="474"/>
      <c r="G958" s="474"/>
      <c r="H958" s="426"/>
      <c r="I958" s="89"/>
      <c r="J958" s="1012"/>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74"/>
      <c r="E959" s="474"/>
      <c r="F959" s="474"/>
      <c r="G959" s="474"/>
      <c r="H959" s="426"/>
      <c r="I959" s="89"/>
      <c r="J959" s="1012"/>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74"/>
      <c r="E960" s="474"/>
      <c r="F960" s="474"/>
      <c r="G960" s="474"/>
      <c r="H960" s="426"/>
      <c r="I960" s="89"/>
      <c r="J960" s="1012"/>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74"/>
      <c r="E961" s="474"/>
      <c r="F961" s="474"/>
      <c r="G961" s="474"/>
      <c r="H961" s="426"/>
      <c r="I961" s="89"/>
      <c r="J961" s="1012"/>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74"/>
      <c r="E962" s="474"/>
      <c r="F962" s="474"/>
      <c r="G962" s="474"/>
      <c r="H962" s="426"/>
      <c r="I962" s="89"/>
      <c r="J962" s="1012"/>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74"/>
      <c r="E963" s="474"/>
      <c r="F963" s="474"/>
      <c r="G963" s="474"/>
      <c r="H963" s="426"/>
      <c r="I963" s="89"/>
      <c r="J963" s="1012"/>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74"/>
      <c r="E964" s="474"/>
      <c r="F964" s="474"/>
      <c r="G964" s="474"/>
      <c r="H964" s="426"/>
      <c r="I964" s="89"/>
      <c r="J964" s="1012"/>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74"/>
      <c r="E965" s="474"/>
      <c r="F965" s="474"/>
      <c r="G965" s="474"/>
      <c r="H965" s="426"/>
      <c r="I965" s="89"/>
      <c r="J965" s="1012"/>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74"/>
      <c r="E966" s="474"/>
      <c r="F966" s="474"/>
      <c r="G966" s="474"/>
      <c r="H966" s="426"/>
      <c r="I966" s="89"/>
      <c r="J966" s="1012"/>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74"/>
      <c r="E967" s="474"/>
      <c r="F967" s="474"/>
      <c r="G967" s="474"/>
      <c r="H967" s="426"/>
      <c r="I967" s="89"/>
      <c r="J967" s="1012"/>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74"/>
      <c r="E968" s="474"/>
      <c r="F968" s="474"/>
      <c r="G968" s="474"/>
      <c r="H968" s="426"/>
      <c r="I968" s="89"/>
      <c r="J968" s="1012"/>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74"/>
      <c r="E969" s="474"/>
      <c r="F969" s="474"/>
      <c r="G969" s="474"/>
      <c r="H969" s="426"/>
      <c r="I969" s="89"/>
      <c r="J969" s="1012"/>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74"/>
      <c r="E970" s="474"/>
      <c r="F970" s="474"/>
      <c r="G970" s="474"/>
      <c r="H970" s="426"/>
      <c r="I970" s="89"/>
      <c r="J970" s="1012"/>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74"/>
      <c r="E971" s="474"/>
      <c r="F971" s="474"/>
      <c r="G971" s="474"/>
      <c r="H971" s="426"/>
      <c r="I971" s="89"/>
      <c r="J971" s="1012"/>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74"/>
      <c r="E972" s="474"/>
      <c r="F972" s="474"/>
      <c r="G972" s="474"/>
      <c r="H972" s="426"/>
      <c r="I972" s="89"/>
      <c r="J972" s="1012"/>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74"/>
      <c r="E973" s="474"/>
      <c r="F973" s="474"/>
      <c r="G973" s="474"/>
      <c r="H973" s="426"/>
      <c r="I973" s="89"/>
      <c r="J973" s="1012"/>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74"/>
      <c r="E974" s="474"/>
      <c r="F974" s="474"/>
      <c r="G974" s="474"/>
      <c r="H974" s="426"/>
      <c r="I974" s="89"/>
      <c r="J974" s="1012"/>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74"/>
      <c r="E975" s="474"/>
      <c r="F975" s="474"/>
      <c r="G975" s="474"/>
      <c r="H975" s="426"/>
      <c r="I975" s="89"/>
      <c r="J975" s="1012"/>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74"/>
      <c r="E976" s="474"/>
      <c r="F976" s="474"/>
      <c r="G976" s="474"/>
      <c r="H976" s="426"/>
      <c r="I976" s="89"/>
      <c r="J976" s="1012"/>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74"/>
      <c r="E977" s="474"/>
      <c r="F977" s="474"/>
      <c r="G977" s="474"/>
      <c r="H977" s="426"/>
      <c r="I977" s="89"/>
      <c r="J977" s="1012"/>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74"/>
      <c r="E978" s="474"/>
      <c r="F978" s="474"/>
      <c r="G978" s="474"/>
      <c r="H978" s="426"/>
      <c r="I978" s="89"/>
      <c r="J978" s="1012"/>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74"/>
      <c r="E979" s="474"/>
      <c r="F979" s="474"/>
      <c r="G979" s="474"/>
      <c r="H979" s="426"/>
      <c r="I979" s="89"/>
      <c r="J979" s="1012"/>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74"/>
      <c r="E980" s="474"/>
      <c r="F980" s="474"/>
      <c r="G980" s="474"/>
      <c r="H980" s="426"/>
      <c r="I980" s="89"/>
      <c r="J980" s="1012"/>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74"/>
      <c r="E981" s="474"/>
      <c r="F981" s="474"/>
      <c r="G981" s="474"/>
      <c r="H981" s="426"/>
      <c r="I981" s="89"/>
      <c r="J981" s="1012"/>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74"/>
      <c r="E982" s="474"/>
      <c r="F982" s="474"/>
      <c r="G982" s="474"/>
      <c r="H982" s="426"/>
      <c r="I982" s="89"/>
      <c r="J982" s="1012"/>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74"/>
      <c r="E983" s="474"/>
      <c r="F983" s="474"/>
      <c r="G983" s="474"/>
      <c r="H983" s="426"/>
      <c r="I983" s="89"/>
      <c r="J983" s="1012"/>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74"/>
      <c r="E984" s="474"/>
      <c r="F984" s="474"/>
      <c r="G984" s="474"/>
      <c r="H984" s="426"/>
      <c r="I984" s="89"/>
      <c r="J984" s="1012"/>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74"/>
      <c r="E985" s="474"/>
      <c r="F985" s="474"/>
      <c r="G985" s="474"/>
      <c r="H985" s="426"/>
      <c r="I985" s="89"/>
      <c r="J985" s="1012"/>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74"/>
      <c r="E986" s="474"/>
      <c r="F986" s="474"/>
      <c r="G986" s="474"/>
      <c r="H986" s="426"/>
      <c r="I986" s="89"/>
      <c r="J986" s="1012"/>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74"/>
      <c r="E987" s="474"/>
      <c r="F987" s="474"/>
      <c r="G987" s="474"/>
      <c r="H987" s="426"/>
      <c r="I987" s="89"/>
      <c r="J987" s="1012"/>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74"/>
      <c r="E988" s="474"/>
      <c r="F988" s="474"/>
      <c r="G988" s="474"/>
      <c r="H988" s="426"/>
      <c r="I988" s="89"/>
      <c r="J988" s="1012"/>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74"/>
      <c r="E989" s="474"/>
      <c r="F989" s="474"/>
      <c r="G989" s="474"/>
      <c r="H989" s="426"/>
      <c r="I989" s="89"/>
      <c r="J989" s="1012"/>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74"/>
      <c r="E990" s="474"/>
      <c r="F990" s="474"/>
      <c r="G990" s="474"/>
      <c r="H990" s="426"/>
      <c r="I990" s="89"/>
      <c r="J990" s="1012"/>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74"/>
      <c r="E991" s="474"/>
      <c r="F991" s="474"/>
      <c r="G991" s="474"/>
      <c r="H991" s="426"/>
      <c r="I991" s="89"/>
      <c r="J991" s="1012"/>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74"/>
      <c r="E992" s="474"/>
      <c r="F992" s="474"/>
      <c r="G992" s="474"/>
      <c r="H992" s="426"/>
      <c r="I992" s="89"/>
      <c r="J992" s="1012"/>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74"/>
      <c r="E993" s="474"/>
      <c r="F993" s="474"/>
      <c r="G993" s="474"/>
      <c r="H993" s="426"/>
      <c r="I993" s="89"/>
      <c r="J993" s="1012"/>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74"/>
      <c r="E994" s="474"/>
      <c r="F994" s="474"/>
      <c r="G994" s="474"/>
      <c r="H994" s="426"/>
      <c r="I994" s="89"/>
      <c r="J994" s="1012"/>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74"/>
      <c r="E995" s="474"/>
      <c r="F995" s="474"/>
      <c r="G995" s="474"/>
      <c r="H995" s="426"/>
      <c r="I995" s="89"/>
      <c r="J995" s="1012"/>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74"/>
      <c r="E996" s="474"/>
      <c r="F996" s="474"/>
      <c r="G996" s="474"/>
      <c r="H996" s="426"/>
      <c r="I996" s="89"/>
      <c r="J996" s="1012"/>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74"/>
      <c r="E997" s="474"/>
      <c r="F997" s="474"/>
      <c r="G997" s="474"/>
      <c r="H997" s="426"/>
      <c r="I997" s="89"/>
      <c r="J997" s="1012"/>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74"/>
      <c r="E998" s="474"/>
      <c r="F998" s="474"/>
      <c r="G998" s="474"/>
      <c r="H998" s="426"/>
      <c r="I998" s="89"/>
      <c r="J998" s="1012"/>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74"/>
      <c r="E999" s="474"/>
      <c r="F999" s="474"/>
      <c r="G999" s="474"/>
      <c r="H999" s="426"/>
      <c r="I999" s="89"/>
      <c r="J999" s="1012"/>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74"/>
      <c r="E1000" s="474"/>
      <c r="F1000" s="474"/>
      <c r="G1000" s="474"/>
      <c r="H1000" s="426"/>
      <c r="I1000" s="89"/>
      <c r="J1000" s="1012"/>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74"/>
      <c r="E1001" s="474"/>
      <c r="F1001" s="474"/>
      <c r="G1001" s="474"/>
      <c r="H1001" s="426"/>
      <c r="I1001" s="89"/>
      <c r="J1001" s="1012"/>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74"/>
      <c r="E1002" s="474"/>
      <c r="F1002" s="474"/>
      <c r="G1002" s="474"/>
      <c r="H1002" s="426"/>
      <c r="I1002" s="89"/>
      <c r="J1002" s="1012"/>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74"/>
      <c r="E1003" s="474"/>
      <c r="F1003" s="474"/>
      <c r="G1003" s="474"/>
      <c r="H1003" s="426"/>
      <c r="I1003" s="89"/>
      <c r="J1003" s="1012"/>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74"/>
      <c r="E1004" s="474"/>
      <c r="F1004" s="474"/>
      <c r="G1004" s="474"/>
      <c r="H1004" s="426"/>
      <c r="I1004" s="89"/>
      <c r="J1004" s="1012"/>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74"/>
      <c r="E1005" s="474"/>
      <c r="F1005" s="474"/>
      <c r="G1005" s="474"/>
      <c r="H1005" s="426"/>
      <c r="I1005" s="89"/>
      <c r="J1005" s="1012"/>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74"/>
      <c r="E1006" s="474"/>
      <c r="F1006" s="474"/>
      <c r="G1006" s="474"/>
      <c r="H1006" s="426"/>
      <c r="I1006" s="89"/>
      <c r="J1006" s="1012"/>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74"/>
      <c r="E1007" s="474"/>
      <c r="F1007" s="474"/>
      <c r="G1007" s="474"/>
      <c r="H1007" s="426"/>
      <c r="I1007" s="89"/>
      <c r="J1007" s="1012"/>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74"/>
      <c r="E1008" s="474"/>
      <c r="F1008" s="474"/>
      <c r="G1008" s="474"/>
      <c r="H1008" s="426"/>
      <c r="I1008" s="89"/>
      <c r="J1008" s="1012"/>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74"/>
      <c r="E1009" s="474"/>
      <c r="F1009" s="474"/>
      <c r="G1009" s="474"/>
      <c r="H1009" s="426"/>
      <c r="I1009" s="89"/>
      <c r="J1009" s="1012"/>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74"/>
      <c r="E1010" s="474"/>
      <c r="F1010" s="474"/>
      <c r="G1010" s="474"/>
      <c r="H1010" s="426"/>
      <c r="I1010" s="89"/>
      <c r="J1010" s="1012"/>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74"/>
      <c r="E1011" s="474"/>
      <c r="F1011" s="474"/>
      <c r="G1011" s="474"/>
      <c r="H1011" s="426"/>
      <c r="I1011" s="89"/>
      <c r="J1011" s="1012"/>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74"/>
      <c r="E1012" s="474"/>
      <c r="F1012" s="474"/>
      <c r="G1012" s="474"/>
      <c r="H1012" s="426"/>
      <c r="I1012" s="89"/>
      <c r="J1012" s="1012"/>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74"/>
      <c r="E1013" s="474"/>
      <c r="F1013" s="474"/>
      <c r="G1013" s="474"/>
      <c r="H1013" s="426"/>
      <c r="I1013" s="89"/>
      <c r="J1013" s="1012"/>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74"/>
      <c r="E1014" s="474"/>
      <c r="F1014" s="474"/>
      <c r="G1014" s="474"/>
      <c r="H1014" s="426"/>
      <c r="I1014" s="89"/>
      <c r="J1014" s="1012"/>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74"/>
      <c r="E1015" s="474"/>
      <c r="F1015" s="474"/>
      <c r="G1015" s="474"/>
      <c r="H1015" s="426"/>
      <c r="I1015" s="89"/>
      <c r="J1015" s="1012"/>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74"/>
      <c r="E1016" s="474"/>
      <c r="F1016" s="474"/>
      <c r="G1016" s="474"/>
      <c r="H1016" s="426"/>
      <c r="I1016" s="89"/>
      <c r="J1016" s="1012"/>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74"/>
      <c r="E1017" s="474"/>
      <c r="F1017" s="474"/>
      <c r="G1017" s="474"/>
      <c r="H1017" s="426"/>
      <c r="I1017" s="89"/>
      <c r="J1017" s="1012"/>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74"/>
      <c r="E1018" s="474"/>
      <c r="F1018" s="474"/>
      <c r="G1018" s="474"/>
      <c r="H1018" s="426"/>
      <c r="I1018" s="89"/>
      <c r="J1018" s="1012"/>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74"/>
      <c r="E1019" s="474"/>
      <c r="F1019" s="474"/>
      <c r="G1019" s="474"/>
      <c r="H1019" s="426"/>
      <c r="I1019" s="89"/>
      <c r="J1019" s="1012"/>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74"/>
      <c r="E1020" s="474"/>
      <c r="F1020" s="474"/>
      <c r="G1020" s="474"/>
      <c r="H1020" s="426"/>
      <c r="I1020" s="89"/>
      <c r="J1020" s="1012"/>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74"/>
      <c r="E1021" s="474"/>
      <c r="F1021" s="474"/>
      <c r="G1021" s="474"/>
      <c r="H1021" s="426"/>
      <c r="I1021" s="89"/>
      <c r="J1021" s="1012"/>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74"/>
      <c r="E1022" s="474"/>
      <c r="F1022" s="474"/>
      <c r="G1022" s="474"/>
      <c r="H1022" s="426"/>
      <c r="I1022" s="89"/>
      <c r="J1022" s="1012"/>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74"/>
      <c r="E1023" s="474"/>
      <c r="F1023" s="474"/>
      <c r="G1023" s="474"/>
      <c r="H1023" s="426"/>
      <c r="I1023" s="89"/>
      <c r="J1023" s="1012"/>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74"/>
      <c r="E1024" s="474"/>
      <c r="F1024" s="474"/>
      <c r="G1024" s="474"/>
      <c r="H1024" s="426"/>
      <c r="I1024" s="89"/>
      <c r="J1024" s="1012"/>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74"/>
      <c r="E1025" s="474"/>
      <c r="F1025" s="474"/>
      <c r="G1025" s="474"/>
      <c r="H1025" s="426"/>
      <c r="I1025" s="89"/>
      <c r="J1025" s="1012"/>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74"/>
      <c r="E1026" s="474"/>
      <c r="F1026" s="474"/>
      <c r="G1026" s="474"/>
      <c r="H1026" s="426"/>
      <c r="I1026" s="89"/>
      <c r="J1026" s="1012"/>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74"/>
      <c r="E1027" s="474"/>
      <c r="F1027" s="474"/>
      <c r="G1027" s="474"/>
      <c r="H1027" s="426"/>
      <c r="I1027" s="89"/>
      <c r="J1027" s="1012"/>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74"/>
      <c r="E1028" s="474"/>
      <c r="F1028" s="474"/>
      <c r="G1028" s="474"/>
      <c r="H1028" s="426"/>
      <c r="I1028" s="89"/>
      <c r="J1028" s="1012"/>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74"/>
      <c r="E1029" s="474"/>
      <c r="F1029" s="474"/>
      <c r="G1029" s="474"/>
      <c r="H1029" s="426"/>
      <c r="I1029" s="89"/>
      <c r="J1029" s="1012"/>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74"/>
      <c r="E1030" s="474"/>
      <c r="F1030" s="474"/>
      <c r="G1030" s="474"/>
      <c r="H1030" s="426"/>
      <c r="I1030" s="89"/>
      <c r="J1030" s="1012"/>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74"/>
      <c r="E1031" s="474"/>
      <c r="F1031" s="474"/>
      <c r="G1031" s="474"/>
      <c r="H1031" s="426"/>
      <c r="I1031" s="89"/>
      <c r="J1031" s="1012"/>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74"/>
      <c r="E1032" s="474"/>
      <c r="F1032" s="474"/>
      <c r="G1032" s="474"/>
      <c r="H1032" s="426"/>
      <c r="I1032" s="89"/>
      <c r="J1032" s="1012"/>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74"/>
      <c r="E1033" s="474"/>
      <c r="F1033" s="474"/>
      <c r="G1033" s="474"/>
      <c r="H1033" s="426"/>
      <c r="I1033" s="89"/>
      <c r="J1033" s="1012"/>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74"/>
      <c r="E1034" s="474"/>
      <c r="F1034" s="474"/>
      <c r="G1034" s="474"/>
      <c r="H1034" s="426"/>
      <c r="I1034" s="89"/>
      <c r="J1034" s="1012"/>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74"/>
      <c r="E1035" s="474"/>
      <c r="F1035" s="474"/>
      <c r="G1035" s="474"/>
      <c r="H1035" s="426"/>
      <c r="I1035" s="89"/>
      <c r="J1035" s="1012"/>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74"/>
      <c r="E1036" s="474"/>
      <c r="F1036" s="474"/>
      <c r="G1036" s="474"/>
      <c r="H1036" s="426"/>
      <c r="I1036" s="89"/>
      <c r="J1036" s="1012"/>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74"/>
      <c r="E1037" s="474"/>
      <c r="F1037" s="474"/>
      <c r="G1037" s="474"/>
      <c r="H1037" s="426"/>
      <c r="I1037" s="89"/>
      <c r="J1037" s="1012"/>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74"/>
      <c r="E1038" s="474"/>
      <c r="F1038" s="474"/>
      <c r="G1038" s="474"/>
      <c r="H1038" s="426"/>
      <c r="I1038" s="89"/>
      <c r="J1038" s="1012"/>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74"/>
      <c r="E1039" s="474"/>
      <c r="F1039" s="474"/>
      <c r="G1039" s="474"/>
      <c r="H1039" s="426"/>
      <c r="I1039" s="89"/>
      <c r="J1039" s="1012"/>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74"/>
      <c r="E1040" s="474"/>
      <c r="F1040" s="474"/>
      <c r="G1040" s="474"/>
      <c r="H1040" s="426"/>
      <c r="I1040" s="89"/>
      <c r="J1040" s="1012"/>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44140625" defaultRowHeight="13.8"/>
  <cols>
    <col min="1" max="1" width="10.33203125" style="604" customWidth="1"/>
    <col min="2" max="2" width="33.44140625" style="604" customWidth="1"/>
    <col min="3" max="3" width="21.33203125" style="604" customWidth="1"/>
    <col min="4" max="4" width="12.77734375" style="604" customWidth="1"/>
    <col min="5" max="5" width="13.44140625" style="604" customWidth="1"/>
    <col min="6" max="6" width="10.33203125" style="604" customWidth="1"/>
    <col min="7" max="7" width="12" style="604" customWidth="1"/>
    <col min="8" max="8" width="27.33203125" style="604" customWidth="1"/>
    <col min="9" max="9" width="26" style="236" customWidth="1"/>
    <col min="10" max="10" width="22.77734375" style="604" customWidth="1"/>
    <col min="11" max="26" width="10.33203125" style="604" customWidth="1"/>
    <col min="27" max="16384" width="14.44140625" style="604"/>
  </cols>
  <sheetData>
    <row r="1" spans="1:26" ht="15.6">
      <c r="A1" s="924"/>
      <c r="B1" s="1009" t="s">
        <v>64</v>
      </c>
      <c r="C1" s="185"/>
      <c r="D1" s="901"/>
      <c r="E1" s="923"/>
      <c r="F1" s="901"/>
      <c r="G1" s="901"/>
      <c r="H1" s="901"/>
      <c r="I1" s="901"/>
      <c r="J1" s="901"/>
      <c r="K1" s="2"/>
      <c r="L1" s="2"/>
      <c r="M1" s="2"/>
      <c r="N1" s="2"/>
      <c r="O1" s="2"/>
      <c r="P1" s="2"/>
      <c r="Q1" s="2"/>
      <c r="R1" s="2"/>
      <c r="S1" s="2"/>
      <c r="T1" s="2"/>
      <c r="U1" s="2"/>
      <c r="V1" s="2"/>
      <c r="W1" s="2"/>
      <c r="X1" s="2"/>
      <c r="Y1" s="2"/>
      <c r="Z1" s="2"/>
    </row>
    <row r="2" spans="1:26" ht="15.6">
      <c r="A2" s="924"/>
      <c r="B2" s="1010" t="s">
        <v>699</v>
      </c>
      <c r="C2" s="185"/>
      <c r="D2" s="901"/>
      <c r="E2" s="923"/>
      <c r="F2" s="901"/>
      <c r="G2" s="901"/>
      <c r="H2" s="901"/>
      <c r="I2" s="901"/>
      <c r="J2" s="901"/>
      <c r="K2" s="2"/>
      <c r="L2" s="2"/>
      <c r="M2" s="2"/>
      <c r="N2" s="2"/>
      <c r="O2" s="2"/>
      <c r="P2" s="2"/>
      <c r="Q2" s="2"/>
      <c r="R2" s="2"/>
      <c r="S2" s="2"/>
      <c r="T2" s="2"/>
      <c r="U2" s="2"/>
      <c r="V2" s="2"/>
      <c r="W2" s="2"/>
      <c r="X2" s="2"/>
      <c r="Y2" s="2"/>
      <c r="Z2" s="2"/>
    </row>
    <row r="3" spans="1:26" ht="12" customHeight="1">
      <c r="A3" s="924"/>
      <c r="B3" s="924"/>
      <c r="C3" s="185"/>
      <c r="D3" s="901"/>
      <c r="E3" s="923"/>
      <c r="F3" s="901"/>
      <c r="G3" s="901"/>
      <c r="H3" s="901"/>
      <c r="I3" s="901"/>
      <c r="J3" s="901"/>
      <c r="K3" s="2"/>
      <c r="L3" s="2"/>
      <c r="M3" s="2"/>
      <c r="N3" s="2"/>
      <c r="O3" s="2"/>
      <c r="P3" s="2"/>
      <c r="Q3" s="2"/>
      <c r="R3" s="2"/>
      <c r="S3" s="2"/>
      <c r="T3" s="2"/>
      <c r="U3" s="2"/>
      <c r="V3" s="2"/>
      <c r="W3" s="2"/>
      <c r="X3" s="2"/>
      <c r="Y3" s="2"/>
      <c r="Z3" s="2"/>
    </row>
    <row r="4" spans="1:26" ht="12" customHeight="1">
      <c r="A4" s="924"/>
      <c r="B4" s="924"/>
      <c r="C4" s="185"/>
      <c r="D4" s="901"/>
      <c r="E4" s="923"/>
      <c r="F4" s="901"/>
      <c r="G4" s="901"/>
      <c r="H4" s="901"/>
      <c r="I4" s="901"/>
      <c r="J4" s="901"/>
      <c r="K4" s="2"/>
      <c r="L4" s="2"/>
      <c r="M4" s="2"/>
      <c r="N4" s="2"/>
      <c r="O4" s="2"/>
      <c r="P4" s="2"/>
      <c r="Q4" s="2"/>
      <c r="R4" s="2"/>
      <c r="S4" s="2"/>
      <c r="T4" s="2"/>
      <c r="U4" s="2"/>
      <c r="V4" s="2"/>
      <c r="W4" s="2"/>
      <c r="X4" s="2"/>
      <c r="Y4" s="2"/>
      <c r="Z4" s="2"/>
    </row>
    <row r="5" spans="1:26" ht="15.6">
      <c r="A5" s="924"/>
      <c r="B5" s="2529" t="s">
        <v>1294</v>
      </c>
      <c r="C5" s="2592"/>
      <c r="D5" s="2592"/>
      <c r="E5" s="2592"/>
      <c r="F5" s="2592"/>
      <c r="G5" s="2592"/>
      <c r="H5" s="2592"/>
      <c r="I5" s="2592"/>
      <c r="J5" s="593" t="s">
        <v>1295</v>
      </c>
      <c r="K5" s="2"/>
      <c r="L5" s="2"/>
      <c r="M5" s="2"/>
      <c r="N5" s="2"/>
      <c r="O5" s="2"/>
      <c r="P5" s="2"/>
      <c r="Q5" s="2"/>
      <c r="R5" s="2"/>
      <c r="S5" s="2"/>
      <c r="T5" s="2"/>
      <c r="U5" s="2"/>
      <c r="V5" s="2"/>
      <c r="W5" s="2"/>
      <c r="X5" s="2"/>
      <c r="Y5" s="2"/>
      <c r="Z5" s="2"/>
    </row>
    <row r="6" spans="1:26" ht="18">
      <c r="A6" s="909"/>
      <c r="B6" s="1020"/>
      <c r="C6" s="1020"/>
      <c r="D6" s="1020"/>
      <c r="E6" s="1020"/>
      <c r="F6" s="1020"/>
      <c r="G6" s="1020"/>
      <c r="H6" s="1020"/>
      <c r="I6" s="1020"/>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2">
      <c r="A8" s="594" t="s">
        <v>3</v>
      </c>
      <c r="B8" s="595" t="s">
        <v>1296</v>
      </c>
      <c r="C8" s="595" t="s">
        <v>1297</v>
      </c>
      <c r="D8" s="596" t="s">
        <v>1298</v>
      </c>
      <c r="E8" s="596" t="s">
        <v>1299</v>
      </c>
      <c r="F8" s="596" t="s">
        <v>1300</v>
      </c>
      <c r="G8" s="596" t="s">
        <v>1301</v>
      </c>
      <c r="H8" s="596" t="s">
        <v>1302</v>
      </c>
      <c r="I8" s="596" t="s">
        <v>1303</v>
      </c>
      <c r="J8" s="597" t="s">
        <v>1304</v>
      </c>
      <c r="K8" s="2"/>
      <c r="L8" s="2"/>
      <c r="M8" s="2"/>
      <c r="N8" s="2"/>
      <c r="O8" s="2"/>
      <c r="P8" s="2"/>
      <c r="Q8" s="2"/>
      <c r="R8" s="2"/>
      <c r="S8" s="2"/>
      <c r="T8" s="2"/>
      <c r="U8" s="2"/>
      <c r="V8" s="2"/>
      <c r="W8" s="2"/>
      <c r="X8" s="2"/>
      <c r="Y8" s="2"/>
      <c r="Z8" s="2"/>
    </row>
    <row r="9" spans="1:26" ht="25.95" customHeight="1">
      <c r="A9" s="598">
        <v>1</v>
      </c>
      <c r="B9" s="599" t="s">
        <v>1305</v>
      </c>
      <c r="C9" s="600" t="s">
        <v>1306</v>
      </c>
      <c r="D9" s="601" t="s">
        <v>787</v>
      </c>
      <c r="E9" s="601" t="s">
        <v>1307</v>
      </c>
      <c r="F9" s="601">
        <v>4</v>
      </c>
      <c r="G9" s="602" t="s">
        <v>708</v>
      </c>
      <c r="H9" s="602" t="s">
        <v>1308</v>
      </c>
      <c r="I9" s="639" t="s">
        <v>1309</v>
      </c>
      <c r="J9" s="1011">
        <v>44896</v>
      </c>
      <c r="K9" s="2"/>
      <c r="L9" s="2"/>
      <c r="M9" s="2"/>
      <c r="N9" s="2"/>
      <c r="O9" s="2"/>
      <c r="P9" s="2"/>
      <c r="Q9" s="2"/>
      <c r="R9" s="2"/>
      <c r="S9" s="2"/>
      <c r="T9" s="2"/>
      <c r="U9" s="2"/>
      <c r="V9" s="2"/>
      <c r="W9" s="2"/>
      <c r="X9" s="2"/>
      <c r="Y9" s="2"/>
      <c r="Z9" s="2"/>
    </row>
    <row r="10" spans="1:26" ht="26.25" customHeight="1">
      <c r="A10" s="598">
        <v>2</v>
      </c>
      <c r="B10" s="599" t="s">
        <v>1310</v>
      </c>
      <c r="C10" s="600" t="s">
        <v>1311</v>
      </c>
      <c r="D10" s="601" t="s">
        <v>790</v>
      </c>
      <c r="E10" s="602"/>
      <c r="F10" s="601">
        <v>3</v>
      </c>
      <c r="G10" s="602" t="s">
        <v>708</v>
      </c>
      <c r="H10" s="602" t="s">
        <v>1312</v>
      </c>
      <c r="I10" s="639"/>
      <c r="J10" s="603">
        <v>44896</v>
      </c>
      <c r="K10" s="2"/>
      <c r="L10" s="2"/>
      <c r="M10" s="2"/>
      <c r="N10" s="2"/>
      <c r="O10" s="2"/>
      <c r="P10" s="2"/>
      <c r="Q10" s="2"/>
      <c r="R10" s="2"/>
      <c r="S10" s="2"/>
      <c r="T10" s="2"/>
      <c r="U10" s="2"/>
      <c r="V10" s="2"/>
      <c r="W10" s="2"/>
      <c r="X10" s="2"/>
      <c r="Y10" s="2"/>
      <c r="Z10" s="2"/>
    </row>
    <row r="11" spans="1:26" ht="35.25" customHeight="1">
      <c r="A11" s="605">
        <v>3</v>
      </c>
      <c r="B11" s="606" t="s">
        <v>1313</v>
      </c>
      <c r="C11" s="607" t="s">
        <v>1314</v>
      </c>
      <c r="D11" s="608" t="s">
        <v>787</v>
      </c>
      <c r="E11" s="606" t="s">
        <v>1315</v>
      </c>
      <c r="F11" s="608">
        <v>5</v>
      </c>
      <c r="G11" s="606" t="s">
        <v>708</v>
      </c>
      <c r="H11" s="602" t="s">
        <v>1316</v>
      </c>
      <c r="I11" s="639" t="s">
        <v>1317</v>
      </c>
      <c r="J11" s="603">
        <v>44896</v>
      </c>
      <c r="K11" s="2"/>
      <c r="L11" s="2"/>
      <c r="M11" s="2"/>
      <c r="N11" s="2"/>
      <c r="O11" s="2"/>
      <c r="P11" s="2"/>
      <c r="Q11" s="2"/>
      <c r="R11" s="2"/>
      <c r="S11" s="2"/>
      <c r="T11" s="2"/>
      <c r="U11" s="2"/>
      <c r="V11" s="2"/>
      <c r="W11" s="2"/>
      <c r="X11" s="2"/>
      <c r="Y11" s="2"/>
      <c r="Z11" s="2"/>
    </row>
    <row r="12" spans="1:26" ht="16.2" customHeight="1">
      <c r="A12" s="598">
        <v>4</v>
      </c>
      <c r="B12" s="606" t="s">
        <v>1318</v>
      </c>
      <c r="C12" s="606" t="s">
        <v>1319</v>
      </c>
      <c r="D12" s="601" t="s">
        <v>787</v>
      </c>
      <c r="E12" s="606" t="s">
        <v>1320</v>
      </c>
      <c r="F12" s="608">
        <v>2</v>
      </c>
      <c r="G12" s="606" t="s">
        <v>708</v>
      </c>
      <c r="H12" s="602" t="s">
        <v>1321</v>
      </c>
      <c r="I12" s="639" t="s">
        <v>1322</v>
      </c>
      <c r="J12" s="609">
        <v>44896</v>
      </c>
      <c r="K12" s="2"/>
      <c r="L12" s="2"/>
      <c r="M12" s="2"/>
      <c r="N12" s="2"/>
      <c r="O12" s="2"/>
      <c r="P12" s="2"/>
      <c r="Q12" s="2"/>
      <c r="R12" s="2"/>
      <c r="S12" s="2"/>
      <c r="T12" s="2"/>
      <c r="U12" s="2"/>
      <c r="V12" s="2"/>
      <c r="W12" s="2"/>
      <c r="X12" s="2"/>
      <c r="Y12" s="2"/>
      <c r="Z12" s="2"/>
    </row>
    <row r="13" spans="1:26" ht="30" customHeight="1">
      <c r="A13" s="605">
        <v>5</v>
      </c>
      <c r="B13" s="610" t="s">
        <v>1323</v>
      </c>
      <c r="C13" s="610" t="s">
        <v>1324</v>
      </c>
      <c r="D13" s="608" t="s">
        <v>787</v>
      </c>
      <c r="E13" s="606" t="s">
        <v>1325</v>
      </c>
      <c r="F13" s="608">
        <v>4</v>
      </c>
      <c r="G13" s="606" t="s">
        <v>708</v>
      </c>
      <c r="H13" s="602" t="s">
        <v>826</v>
      </c>
      <c r="I13" s="639" t="s">
        <v>1326</v>
      </c>
      <c r="J13" s="609">
        <v>44896</v>
      </c>
      <c r="K13" s="2"/>
      <c r="L13" s="2"/>
      <c r="M13" s="2"/>
      <c r="N13" s="2"/>
      <c r="O13" s="2"/>
      <c r="P13" s="2"/>
      <c r="Q13" s="2"/>
      <c r="R13" s="2"/>
      <c r="S13" s="2"/>
      <c r="T13" s="2"/>
      <c r="U13" s="2"/>
      <c r="V13" s="2"/>
      <c r="W13" s="2"/>
      <c r="X13" s="2"/>
      <c r="Y13" s="2"/>
      <c r="Z13" s="2"/>
    </row>
    <row r="14" spans="1:26" ht="19.95" customHeight="1">
      <c r="A14" s="598">
        <v>6</v>
      </c>
      <c r="B14" s="611" t="s">
        <v>1327</v>
      </c>
      <c r="C14" s="612" t="s">
        <v>1328</v>
      </c>
      <c r="D14" s="612" t="s">
        <v>1329</v>
      </c>
      <c r="E14" s="613" t="s">
        <v>1330</v>
      </c>
      <c r="F14" s="612">
        <v>4</v>
      </c>
      <c r="G14" s="612" t="s">
        <v>708</v>
      </c>
      <c r="H14" s="602" t="s">
        <v>1331</v>
      </c>
      <c r="I14" s="639" t="s">
        <v>1332</v>
      </c>
      <c r="J14" s="614" t="s">
        <v>1333</v>
      </c>
      <c r="K14" s="2"/>
      <c r="L14" s="2"/>
      <c r="M14" s="2"/>
      <c r="N14" s="2"/>
      <c r="O14" s="2"/>
      <c r="P14" s="2"/>
      <c r="Q14" s="2"/>
      <c r="R14" s="2"/>
      <c r="S14" s="2"/>
      <c r="T14" s="2"/>
      <c r="U14" s="2"/>
      <c r="V14" s="2"/>
      <c r="W14" s="2"/>
      <c r="X14" s="2"/>
      <c r="Y14" s="2"/>
      <c r="Z14" s="2"/>
    </row>
    <row r="15" spans="1:26" s="620" customFormat="1" ht="52.2" customHeight="1">
      <c r="A15" s="615">
        <v>7</v>
      </c>
      <c r="B15" s="616" t="s">
        <v>1334</v>
      </c>
      <c r="C15" s="617" t="s">
        <v>1335</v>
      </c>
      <c r="D15" s="618" t="s">
        <v>1336</v>
      </c>
      <c r="E15" s="619"/>
      <c r="F15" s="618">
        <v>3</v>
      </c>
      <c r="G15" s="619" t="s">
        <v>938</v>
      </c>
      <c r="H15" s="619" t="s">
        <v>1337</v>
      </c>
      <c r="I15" s="1021" t="s">
        <v>1338</v>
      </c>
      <c r="J15" s="603">
        <v>44896</v>
      </c>
    </row>
    <row r="16" spans="1:26" s="620" customFormat="1" ht="62.4">
      <c r="A16" s="621">
        <v>8</v>
      </c>
      <c r="B16" s="622" t="s">
        <v>1339</v>
      </c>
      <c r="C16" s="622" t="s">
        <v>1340</v>
      </c>
      <c r="D16" s="618" t="s">
        <v>1336</v>
      </c>
      <c r="E16" s="623"/>
      <c r="F16" s="624">
        <v>3</v>
      </c>
      <c r="G16" s="623" t="s">
        <v>938</v>
      </c>
      <c r="H16" s="619" t="s">
        <v>1341</v>
      </c>
      <c r="I16" s="1021" t="s">
        <v>1342</v>
      </c>
      <c r="J16" s="603">
        <v>44896</v>
      </c>
    </row>
    <row r="17" spans="1:26" s="620" customFormat="1" ht="37.200000000000003" customHeight="1">
      <c r="A17" s="615">
        <v>9</v>
      </c>
      <c r="B17" s="622" t="s">
        <v>1343</v>
      </c>
      <c r="C17" s="622" t="s">
        <v>1343</v>
      </c>
      <c r="D17" s="618" t="s">
        <v>1336</v>
      </c>
      <c r="E17" s="623"/>
      <c r="F17" s="624">
        <v>3</v>
      </c>
      <c r="G17" s="623" t="s">
        <v>938</v>
      </c>
      <c r="H17" s="619" t="s">
        <v>844</v>
      </c>
      <c r="I17" s="1022" t="s">
        <v>1344</v>
      </c>
      <c r="J17" s="603">
        <v>44896</v>
      </c>
    </row>
    <row r="18" spans="1:26" s="620" customFormat="1" ht="69" customHeight="1">
      <c r="A18" s="621">
        <v>10</v>
      </c>
      <c r="B18" s="622" t="s">
        <v>1345</v>
      </c>
      <c r="C18" s="622" t="s">
        <v>1346</v>
      </c>
      <c r="D18" s="618" t="s">
        <v>1336</v>
      </c>
      <c r="E18" s="623"/>
      <c r="F18" s="624">
        <v>3</v>
      </c>
      <c r="G18" s="623" t="s">
        <v>938</v>
      </c>
      <c r="H18" s="619" t="s">
        <v>1347</v>
      </c>
      <c r="I18" s="1021" t="s">
        <v>1348</v>
      </c>
      <c r="J18" s="603">
        <v>44896</v>
      </c>
    </row>
    <row r="19" spans="1:26" s="630" customFormat="1" ht="49.5" customHeight="1">
      <c r="A19" s="625">
        <v>11</v>
      </c>
      <c r="B19" s="626" t="s">
        <v>1349</v>
      </c>
      <c r="C19" s="626" t="s">
        <v>1349</v>
      </c>
      <c r="D19" s="626" t="s">
        <v>1336</v>
      </c>
      <c r="E19" s="626"/>
      <c r="F19" s="626">
        <v>3</v>
      </c>
      <c r="G19" s="627" t="s">
        <v>938</v>
      </c>
      <c r="H19" s="628" t="s">
        <v>1350</v>
      </c>
      <c r="I19" s="1023" t="s">
        <v>1351</v>
      </c>
      <c r="J19" s="629">
        <v>44896</v>
      </c>
    </row>
    <row r="20" spans="1:26" s="620" customFormat="1" ht="38.700000000000003" customHeight="1">
      <c r="A20" s="621">
        <v>12</v>
      </c>
      <c r="B20" s="622" t="s">
        <v>1352</v>
      </c>
      <c r="C20" s="626" t="s">
        <v>1353</v>
      </c>
      <c r="D20" s="631" t="s">
        <v>801</v>
      </c>
      <c r="E20" s="623"/>
      <c r="F20" s="624">
        <v>3</v>
      </c>
      <c r="G20" s="623" t="s">
        <v>938</v>
      </c>
      <c r="H20" s="619" t="s">
        <v>1354</v>
      </c>
      <c r="I20" s="1024" t="s">
        <v>1355</v>
      </c>
      <c r="J20" s="603">
        <v>44896</v>
      </c>
    </row>
    <row r="21" spans="1:26" s="620" customFormat="1" ht="30" customHeight="1">
      <c r="A21" s="632">
        <v>13</v>
      </c>
      <c r="B21" s="633" t="s">
        <v>1356</v>
      </c>
      <c r="C21" s="634" t="s">
        <v>1357</v>
      </c>
      <c r="D21" s="635" t="s">
        <v>801</v>
      </c>
      <c r="E21" s="636"/>
      <c r="F21" s="637">
        <v>4</v>
      </c>
      <c r="G21" s="623" t="s">
        <v>938</v>
      </c>
      <c r="H21" s="638" t="s">
        <v>1358</v>
      </c>
      <c r="I21" s="1024" t="s">
        <v>1359</v>
      </c>
      <c r="J21" s="603">
        <v>44896</v>
      </c>
    </row>
    <row r="22" spans="1:26" s="226" customFormat="1" ht="46.8">
      <c r="A22" s="605">
        <v>14</v>
      </c>
      <c r="B22" s="606" t="s">
        <v>1360</v>
      </c>
      <c r="C22" s="607" t="s">
        <v>1361</v>
      </c>
      <c r="D22" s="608" t="s">
        <v>801</v>
      </c>
      <c r="E22" s="606" t="s">
        <v>1362</v>
      </c>
      <c r="F22" s="608">
        <v>4</v>
      </c>
      <c r="G22" s="606" t="s">
        <v>1363</v>
      </c>
      <c r="H22" s="639" t="s">
        <v>1364</v>
      </c>
      <c r="I22" s="639"/>
      <c r="J22" s="603">
        <v>44896</v>
      </c>
      <c r="K22" s="2"/>
      <c r="L22" s="2"/>
      <c r="M22" s="2"/>
      <c r="N22" s="2"/>
      <c r="O22" s="2"/>
      <c r="P22" s="2"/>
      <c r="Q22" s="2"/>
      <c r="R22" s="2"/>
      <c r="S22" s="2"/>
      <c r="T22" s="2"/>
      <c r="U22" s="2"/>
      <c r="V22" s="2"/>
      <c r="W22" s="2"/>
      <c r="X22" s="2"/>
      <c r="Y22" s="2"/>
      <c r="Z22" s="2"/>
    </row>
    <row r="23" spans="1:26" s="226" customFormat="1" ht="46.8">
      <c r="A23" s="605">
        <v>15</v>
      </c>
      <c r="B23" s="606" t="s">
        <v>1365</v>
      </c>
      <c r="C23" s="607" t="s">
        <v>1365</v>
      </c>
      <c r="D23" s="608" t="s">
        <v>801</v>
      </c>
      <c r="E23" s="606" t="s">
        <v>1366</v>
      </c>
      <c r="F23" s="608">
        <v>4</v>
      </c>
      <c r="G23" s="606" t="s">
        <v>1367</v>
      </c>
      <c r="H23" s="602" t="s">
        <v>1368</v>
      </c>
      <c r="I23" s="639" t="s">
        <v>1369</v>
      </c>
      <c r="J23" s="603">
        <v>44896</v>
      </c>
      <c r="K23" s="2"/>
      <c r="L23" s="2"/>
      <c r="M23" s="2"/>
      <c r="N23" s="2"/>
      <c r="O23" s="2"/>
      <c r="P23" s="2"/>
      <c r="Q23" s="2"/>
      <c r="R23" s="2"/>
      <c r="S23" s="2"/>
      <c r="T23" s="2"/>
      <c r="U23" s="2"/>
      <c r="V23" s="2"/>
      <c r="W23" s="2"/>
      <c r="X23" s="2"/>
      <c r="Y23" s="2"/>
      <c r="Z23" s="2"/>
    </row>
    <row r="24" spans="1:26" s="645" customFormat="1" ht="46.8">
      <c r="A24" s="640">
        <v>16</v>
      </c>
      <c r="B24" s="641" t="s">
        <v>1370</v>
      </c>
      <c r="C24" s="641" t="s">
        <v>1370</v>
      </c>
      <c r="D24" s="642" t="s">
        <v>1336</v>
      </c>
      <c r="E24" s="643"/>
      <c r="F24" s="642">
        <v>3</v>
      </c>
      <c r="G24" s="643" t="s">
        <v>1088</v>
      </c>
      <c r="H24" s="643" t="s">
        <v>1371</v>
      </c>
      <c r="I24" s="643" t="s">
        <v>1372</v>
      </c>
      <c r="J24" s="603">
        <v>44896</v>
      </c>
    </row>
    <row r="25" spans="1:26" s="645" customFormat="1" ht="46.8">
      <c r="A25" s="646">
        <v>17</v>
      </c>
      <c r="B25" s="647" t="s">
        <v>1373</v>
      </c>
      <c r="C25" s="647" t="s">
        <v>1373</v>
      </c>
      <c r="D25" s="642" t="s">
        <v>801</v>
      </c>
      <c r="E25" s="647"/>
      <c r="F25" s="648">
        <v>5</v>
      </c>
      <c r="G25" s="643" t="s">
        <v>1088</v>
      </c>
      <c r="H25" s="643" t="s">
        <v>1374</v>
      </c>
      <c r="I25" s="643" t="s">
        <v>1375</v>
      </c>
      <c r="J25" s="603">
        <v>44896</v>
      </c>
    </row>
    <row r="26" spans="1:26" s="645" customFormat="1" ht="46.8">
      <c r="A26" s="649">
        <v>18</v>
      </c>
      <c r="B26" s="641" t="s">
        <v>1376</v>
      </c>
      <c r="C26" s="650" t="s">
        <v>1377</v>
      </c>
      <c r="D26" s="642" t="s">
        <v>787</v>
      </c>
      <c r="E26" s="643"/>
      <c r="F26" s="642">
        <v>5</v>
      </c>
      <c r="G26" s="643" t="s">
        <v>1119</v>
      </c>
      <c r="H26" s="643" t="s">
        <v>1378</v>
      </c>
      <c r="I26" s="643" t="s">
        <v>1379</v>
      </c>
      <c r="J26" s="644" t="s">
        <v>1460</v>
      </c>
    </row>
    <row r="27" spans="1:26" s="645" customFormat="1" ht="46.8">
      <c r="A27" s="646">
        <v>19</v>
      </c>
      <c r="B27" s="647" t="s">
        <v>1380</v>
      </c>
      <c r="C27" s="651" t="s">
        <v>1381</v>
      </c>
      <c r="D27" s="652" t="s">
        <v>787</v>
      </c>
      <c r="E27" s="653"/>
      <c r="F27" s="652">
        <v>5</v>
      </c>
      <c r="G27" s="647" t="s">
        <v>1119</v>
      </c>
      <c r="H27" s="643" t="s">
        <v>1382</v>
      </c>
      <c r="I27" s="643" t="s">
        <v>1163</v>
      </c>
      <c r="J27" s="644" t="s">
        <v>1460</v>
      </c>
    </row>
    <row r="28" spans="1:26" s="645" customFormat="1" ht="15.6">
      <c r="A28" s="640">
        <v>20</v>
      </c>
      <c r="B28" s="654" t="s">
        <v>1383</v>
      </c>
      <c r="C28" s="655" t="s">
        <v>1384</v>
      </c>
      <c r="D28" s="656" t="s">
        <v>801</v>
      </c>
      <c r="E28" s="657"/>
      <c r="F28" s="656">
        <v>5</v>
      </c>
      <c r="G28" s="657" t="s">
        <v>1385</v>
      </c>
      <c r="H28" s="657" t="s">
        <v>1386</v>
      </c>
      <c r="I28" s="643" t="s">
        <v>1387</v>
      </c>
      <c r="J28" s="644" t="s">
        <v>1461</v>
      </c>
    </row>
    <row r="29" spans="1:26" s="645" customFormat="1" ht="41.25" customHeight="1">
      <c r="A29" s="646">
        <v>21</v>
      </c>
      <c r="B29" s="653" t="s">
        <v>1388</v>
      </c>
      <c r="C29" s="658" t="s">
        <v>1389</v>
      </c>
      <c r="D29" s="652" t="s">
        <v>801</v>
      </c>
      <c r="E29" s="653"/>
      <c r="F29" s="652">
        <v>4</v>
      </c>
      <c r="G29" s="653" t="s">
        <v>1385</v>
      </c>
      <c r="H29" s="657" t="s">
        <v>1390</v>
      </c>
      <c r="I29" s="643" t="s">
        <v>1391</v>
      </c>
      <c r="J29" s="644" t="s">
        <v>1462</v>
      </c>
    </row>
    <row r="30" spans="1:26" s="645" customFormat="1" ht="46.8">
      <c r="A30" s="640">
        <v>22</v>
      </c>
      <c r="B30" s="647" t="s">
        <v>1392</v>
      </c>
      <c r="C30" s="653" t="s">
        <v>1393</v>
      </c>
      <c r="D30" s="656" t="s">
        <v>1394</v>
      </c>
      <c r="E30" s="653"/>
      <c r="F30" s="652">
        <v>2</v>
      </c>
      <c r="G30" s="653" t="s">
        <v>1385</v>
      </c>
      <c r="H30" s="657" t="s">
        <v>840</v>
      </c>
      <c r="I30" s="643" t="s">
        <v>1395</v>
      </c>
      <c r="J30" s="1037" t="s">
        <v>1462</v>
      </c>
    </row>
    <row r="31" spans="1:26" s="226" customFormat="1" ht="47.7" customHeight="1">
      <c r="A31" s="640">
        <v>23</v>
      </c>
      <c r="B31" s="653" t="s">
        <v>1396</v>
      </c>
      <c r="C31" s="659" t="s">
        <v>1397</v>
      </c>
      <c r="D31" s="656" t="s">
        <v>1336</v>
      </c>
      <c r="E31" s="657"/>
      <c r="F31" s="656">
        <v>3</v>
      </c>
      <c r="G31" s="657" t="s">
        <v>740</v>
      </c>
      <c r="H31" s="657" t="s">
        <v>1398</v>
      </c>
      <c r="I31" s="643" t="s">
        <v>1399</v>
      </c>
      <c r="J31" s="644" t="s">
        <v>1463</v>
      </c>
    </row>
    <row r="32" spans="1:26" s="226" customFormat="1" ht="21.45" customHeight="1">
      <c r="A32" s="598">
        <v>24</v>
      </c>
      <c r="B32" s="660" t="s">
        <v>1400</v>
      </c>
      <c r="C32" s="660" t="s">
        <v>1400</v>
      </c>
      <c r="D32" s="601" t="s">
        <v>801</v>
      </c>
      <c r="E32" s="602"/>
      <c r="F32" s="601">
        <v>3</v>
      </c>
      <c r="G32" s="606" t="s">
        <v>1401</v>
      </c>
      <c r="H32" s="602" t="s">
        <v>852</v>
      </c>
      <c r="I32" s="639"/>
      <c r="J32" s="644" t="s">
        <v>1463</v>
      </c>
      <c r="K32" s="2"/>
      <c r="L32" s="2"/>
      <c r="M32" s="2"/>
      <c r="N32" s="2"/>
      <c r="O32" s="2"/>
      <c r="P32" s="2"/>
      <c r="Q32" s="2"/>
      <c r="R32" s="2"/>
      <c r="S32" s="2"/>
      <c r="T32" s="2"/>
      <c r="U32" s="2"/>
      <c r="V32" s="2"/>
      <c r="W32" s="2"/>
      <c r="X32" s="2"/>
      <c r="Y32" s="2"/>
      <c r="Z32" s="2"/>
    </row>
    <row r="33" spans="1:26" s="226" customFormat="1" ht="62.4">
      <c r="A33" s="605">
        <v>25</v>
      </c>
      <c r="B33" s="607" t="s">
        <v>1402</v>
      </c>
      <c r="C33" s="607" t="s">
        <v>1402</v>
      </c>
      <c r="D33" s="608" t="s">
        <v>801</v>
      </c>
      <c r="E33" s="606"/>
      <c r="F33" s="608">
        <v>3</v>
      </c>
      <c r="G33" s="606" t="s">
        <v>1401</v>
      </c>
      <c r="H33" s="602" t="s">
        <v>1403</v>
      </c>
      <c r="I33" s="639" t="s">
        <v>1404</v>
      </c>
      <c r="J33" s="644" t="s">
        <v>1463</v>
      </c>
      <c r="K33" s="2"/>
      <c r="L33" s="2"/>
      <c r="M33" s="2"/>
      <c r="N33" s="2"/>
      <c r="O33" s="2"/>
      <c r="P33" s="2"/>
      <c r="Q33" s="2"/>
      <c r="R33" s="2"/>
      <c r="S33" s="2"/>
      <c r="T33" s="2"/>
      <c r="U33" s="2"/>
      <c r="V33" s="2"/>
      <c r="W33" s="2"/>
      <c r="X33" s="2"/>
      <c r="Y33" s="2"/>
      <c r="Z33" s="2"/>
    </row>
    <row r="34" spans="1:26" s="226" customFormat="1" ht="20.7" customHeight="1">
      <c r="A34" s="598">
        <v>26</v>
      </c>
      <c r="B34" s="606" t="s">
        <v>1405</v>
      </c>
      <c r="C34" s="607" t="s">
        <v>1402</v>
      </c>
      <c r="D34" s="608" t="s">
        <v>801</v>
      </c>
      <c r="E34" s="606"/>
      <c r="F34" s="608">
        <v>3</v>
      </c>
      <c r="G34" s="606" t="s">
        <v>1401</v>
      </c>
      <c r="H34" s="602" t="s">
        <v>846</v>
      </c>
      <c r="I34" s="639"/>
      <c r="J34" s="644" t="s">
        <v>1463</v>
      </c>
      <c r="K34" s="2"/>
      <c r="L34" s="2"/>
      <c r="M34" s="2"/>
      <c r="N34" s="2"/>
      <c r="O34" s="2"/>
      <c r="P34" s="2"/>
      <c r="Q34" s="2"/>
      <c r="R34" s="2"/>
      <c r="S34" s="2"/>
      <c r="T34" s="2"/>
      <c r="U34" s="2"/>
      <c r="V34" s="2"/>
      <c r="W34" s="2"/>
      <c r="X34" s="2"/>
      <c r="Y34" s="2"/>
      <c r="Z34" s="2"/>
    </row>
    <row r="35" spans="1:26" s="226" customFormat="1" ht="24.75" customHeight="1">
      <c r="A35" s="605">
        <v>27</v>
      </c>
      <c r="B35" s="610" t="s">
        <v>1406</v>
      </c>
      <c r="C35" s="662" t="s">
        <v>1407</v>
      </c>
      <c r="D35" s="1120" t="s">
        <v>801</v>
      </c>
      <c r="E35" s="1121"/>
      <c r="F35" s="1120">
        <v>3</v>
      </c>
      <c r="G35" s="1121" t="s">
        <v>1401</v>
      </c>
      <c r="H35" s="1122" t="s">
        <v>846</v>
      </c>
      <c r="I35" s="1123"/>
      <c r="J35" s="1124" t="s">
        <v>1463</v>
      </c>
      <c r="K35" s="2"/>
      <c r="L35" s="2"/>
      <c r="M35" s="2"/>
      <c r="N35" s="2"/>
      <c r="O35" s="2"/>
      <c r="P35" s="2"/>
      <c r="Q35" s="2"/>
      <c r="R35" s="2"/>
      <c r="S35" s="2"/>
      <c r="T35" s="2"/>
      <c r="U35" s="2"/>
      <c r="V35" s="2"/>
      <c r="W35" s="2"/>
      <c r="X35" s="2"/>
      <c r="Y35" s="2"/>
      <c r="Z35" s="2"/>
    </row>
    <row r="36" spans="1:26" s="226" customFormat="1" ht="24.75" customHeight="1">
      <c r="A36" s="661"/>
      <c r="B36" s="663"/>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5" customHeight="1" thickBot="1">
      <c r="A37" s="665"/>
      <c r="B37" s="1125" t="s">
        <v>582</v>
      </c>
      <c r="C37" s="2593" t="s">
        <v>1408</v>
      </c>
      <c r="D37" s="2594"/>
      <c r="E37" s="2594"/>
      <c r="F37" s="2594"/>
      <c r="G37" s="2594"/>
      <c r="H37" s="2594"/>
      <c r="I37" s="2594"/>
      <c r="J37" s="2595"/>
      <c r="K37" s="2"/>
      <c r="L37" s="2"/>
      <c r="M37" s="2"/>
      <c r="N37" s="2"/>
      <c r="O37" s="2"/>
      <c r="P37" s="2"/>
      <c r="Q37" s="2"/>
      <c r="R37" s="2"/>
      <c r="S37" s="2"/>
      <c r="T37" s="2"/>
      <c r="U37" s="2"/>
      <c r="V37" s="2"/>
      <c r="W37" s="2"/>
      <c r="X37" s="2"/>
      <c r="Y37" s="2"/>
      <c r="Z37" s="2"/>
    </row>
    <row r="38" spans="1:26" ht="27.45" customHeight="1">
      <c r="D38" s="664"/>
      <c r="E38" s="664"/>
      <c r="F38" s="1089"/>
      <c r="G38" s="1089"/>
      <c r="I38" s="1090"/>
      <c r="J38" s="1089"/>
      <c r="K38" s="2"/>
      <c r="L38" s="2"/>
      <c r="M38" s="2"/>
      <c r="N38" s="2"/>
      <c r="O38" s="2"/>
      <c r="P38" s="2"/>
      <c r="Q38" s="2"/>
      <c r="R38" s="2"/>
      <c r="S38" s="2"/>
      <c r="T38" s="2"/>
      <c r="U38" s="2"/>
      <c r="V38" s="2"/>
      <c r="W38" s="2"/>
      <c r="X38" s="2"/>
      <c r="Y38" s="2"/>
      <c r="Z38" s="2"/>
    </row>
    <row r="39" spans="1:26" ht="18">
      <c r="A39" s="143"/>
      <c r="B39" s="143"/>
      <c r="C39" s="185"/>
      <c r="D39" s="666"/>
      <c r="E39" s="666"/>
      <c r="G39" s="1085"/>
      <c r="H39" s="1117" t="s">
        <v>1458</v>
      </c>
      <c r="I39" s="1085"/>
      <c r="J39" s="1078"/>
      <c r="K39" s="2"/>
      <c r="L39" s="2"/>
      <c r="M39" s="2"/>
      <c r="N39" s="2"/>
      <c r="O39" s="2"/>
      <c r="P39" s="2"/>
      <c r="Q39" s="2"/>
      <c r="R39" s="2"/>
      <c r="S39" s="2"/>
      <c r="T39" s="2"/>
      <c r="U39" s="2"/>
      <c r="V39" s="2"/>
      <c r="W39" s="2"/>
      <c r="X39" s="2"/>
      <c r="Y39" s="2"/>
      <c r="Z39" s="2"/>
    </row>
    <row r="40" spans="1:26" ht="18">
      <c r="A40" s="143"/>
      <c r="B40" s="143"/>
      <c r="C40" s="185"/>
      <c r="D40" s="52"/>
      <c r="E40" s="52"/>
      <c r="G40" s="2318" t="s">
        <v>1457</v>
      </c>
      <c r="H40" s="2318"/>
      <c r="I40" s="2318"/>
      <c r="J40" s="1078"/>
      <c r="K40" s="2"/>
      <c r="L40" s="2"/>
      <c r="M40" s="2"/>
      <c r="N40" s="2"/>
      <c r="O40" s="2"/>
      <c r="P40" s="2"/>
      <c r="Q40" s="2"/>
      <c r="R40" s="2"/>
      <c r="S40" s="2"/>
      <c r="T40" s="2"/>
      <c r="U40" s="2"/>
      <c r="V40" s="2"/>
      <c r="W40" s="2"/>
      <c r="X40" s="2"/>
      <c r="Y40" s="2"/>
      <c r="Z40" s="2"/>
    </row>
    <row r="41" spans="1:26" ht="12" customHeight="1">
      <c r="A41" s="185"/>
      <c r="B41" s="185"/>
      <c r="C41" s="901"/>
      <c r="D41" s="923"/>
      <c r="E41" s="901"/>
      <c r="F41" s="1018"/>
      <c r="G41" s="1085"/>
      <c r="H41" s="1085"/>
      <c r="I41" s="1086"/>
      <c r="J41" s="1078"/>
      <c r="K41" s="2"/>
      <c r="L41" s="2"/>
      <c r="M41" s="2"/>
      <c r="N41" s="2"/>
      <c r="O41" s="2"/>
      <c r="P41" s="2"/>
      <c r="Q41" s="2"/>
      <c r="R41" s="2"/>
      <c r="S41" s="2"/>
      <c r="T41" s="2"/>
      <c r="U41" s="2"/>
      <c r="V41" s="2"/>
      <c r="W41" s="2"/>
      <c r="X41" s="2"/>
      <c r="Y41" s="2"/>
      <c r="Z41" s="2"/>
    </row>
    <row r="42" spans="1:26" ht="12" customHeight="1">
      <c r="A42" s="185"/>
      <c r="B42" s="185"/>
      <c r="C42" s="901"/>
      <c r="D42" s="923"/>
      <c r="E42" s="901"/>
      <c r="F42" s="1018"/>
      <c r="G42" s="901"/>
      <c r="H42" s="901"/>
      <c r="I42" s="901"/>
      <c r="J42" s="1019"/>
      <c r="K42" s="2"/>
      <c r="L42" s="2"/>
      <c r="M42" s="2"/>
      <c r="N42" s="2"/>
      <c r="O42" s="2"/>
      <c r="P42" s="2"/>
      <c r="Q42" s="2"/>
      <c r="R42" s="2"/>
      <c r="S42" s="2"/>
      <c r="T42" s="2"/>
      <c r="U42" s="2"/>
      <c r="V42" s="2"/>
      <c r="W42" s="2"/>
      <c r="X42" s="2"/>
      <c r="Y42" s="2"/>
      <c r="Z42" s="2"/>
    </row>
    <row r="43" spans="1:26" ht="12" customHeight="1">
      <c r="A43" s="2"/>
      <c r="B43" s="2"/>
      <c r="C43" s="2"/>
      <c r="D43" s="2"/>
      <c r="E43" s="2"/>
      <c r="F43" s="1079"/>
      <c r="G43" s="1098"/>
      <c r="H43" s="1098"/>
      <c r="I43" s="1086"/>
      <c r="J43" s="1079"/>
      <c r="K43" s="2"/>
      <c r="L43" s="2"/>
      <c r="M43" s="2"/>
      <c r="N43" s="2"/>
      <c r="O43" s="2"/>
      <c r="P43" s="2"/>
      <c r="Q43" s="2"/>
      <c r="R43" s="2"/>
      <c r="S43" s="2"/>
      <c r="T43" s="2"/>
      <c r="U43" s="2"/>
      <c r="V43" s="2"/>
      <c r="W43" s="2"/>
      <c r="X43" s="2"/>
      <c r="Y43" s="2"/>
      <c r="Z43" s="2"/>
    </row>
    <row r="44" spans="1:26" ht="12" customHeight="1">
      <c r="A44" s="2"/>
      <c r="B44" s="2"/>
      <c r="C44" s="2"/>
      <c r="D44" s="2"/>
      <c r="E44" s="2"/>
      <c r="F44" s="1079"/>
      <c r="G44" s="1098"/>
      <c r="H44" s="1098"/>
      <c r="I44" s="1086"/>
      <c r="J44" s="1079"/>
      <c r="K44" s="2"/>
      <c r="L44" s="2"/>
      <c r="M44" s="2"/>
      <c r="N44" s="2"/>
      <c r="O44" s="2"/>
      <c r="P44" s="2"/>
      <c r="Q44" s="2"/>
      <c r="R44" s="2"/>
      <c r="S44" s="2"/>
      <c r="T44" s="2"/>
      <c r="U44" s="2"/>
      <c r="V44" s="2"/>
      <c r="W44" s="2"/>
      <c r="X44" s="2"/>
      <c r="Y44" s="2"/>
      <c r="Z44" s="2"/>
    </row>
    <row r="45" spans="1:26" ht="12" customHeight="1">
      <c r="A45" s="2"/>
      <c r="B45" s="2"/>
      <c r="C45" s="2"/>
      <c r="D45" s="2"/>
      <c r="E45" s="2"/>
      <c r="F45" s="1079"/>
      <c r="G45" s="1098"/>
      <c r="H45" s="1098"/>
      <c r="I45" s="1086"/>
      <c r="J45" s="1079"/>
      <c r="K45" s="2"/>
      <c r="L45" s="2"/>
      <c r="M45" s="2"/>
      <c r="N45" s="2"/>
      <c r="O45" s="2"/>
      <c r="P45" s="2"/>
      <c r="Q45" s="2"/>
      <c r="R45" s="2"/>
      <c r="S45" s="2"/>
      <c r="T45" s="2"/>
      <c r="U45" s="2"/>
      <c r="V45" s="2"/>
      <c r="W45" s="2"/>
      <c r="X45" s="2"/>
      <c r="Y45" s="2"/>
      <c r="Z45" s="2"/>
    </row>
    <row r="46" spans="1:26" ht="12" customHeight="1">
      <c r="A46" s="2"/>
      <c r="B46" s="2"/>
      <c r="C46" s="2"/>
      <c r="D46" s="2"/>
      <c r="E46" s="2"/>
      <c r="F46" s="1079"/>
      <c r="G46" s="1098"/>
      <c r="H46" s="1098"/>
      <c r="I46" s="1086"/>
      <c r="J46" s="1079"/>
      <c r="K46" s="2"/>
      <c r="L46" s="2"/>
      <c r="M46" s="2"/>
      <c r="N46" s="2"/>
      <c r="O46" s="2"/>
      <c r="P46" s="2"/>
      <c r="Q46" s="2"/>
      <c r="R46" s="2"/>
      <c r="S46" s="2"/>
      <c r="T46" s="2"/>
      <c r="U46" s="2"/>
      <c r="V46" s="2"/>
      <c r="W46" s="2"/>
      <c r="X46" s="2"/>
      <c r="Y46" s="2"/>
      <c r="Z46" s="2"/>
    </row>
    <row r="47" spans="1:26" ht="12" customHeight="1">
      <c r="A47" s="2"/>
      <c r="B47" s="2"/>
      <c r="C47" s="2"/>
      <c r="D47" s="2"/>
      <c r="E47" s="2"/>
      <c r="F47" s="1079"/>
      <c r="G47" s="1098"/>
      <c r="H47" s="1098"/>
      <c r="I47" s="1086"/>
      <c r="J47" s="1079"/>
      <c r="K47" s="2"/>
      <c r="L47" s="2"/>
      <c r="M47" s="2"/>
      <c r="N47" s="2"/>
      <c r="O47" s="2"/>
      <c r="P47" s="2"/>
      <c r="Q47" s="2"/>
      <c r="R47" s="2"/>
      <c r="S47" s="2"/>
      <c r="T47" s="2"/>
      <c r="U47" s="2"/>
      <c r="V47" s="2"/>
      <c r="W47" s="2"/>
      <c r="X47" s="2"/>
      <c r="Y47" s="2"/>
      <c r="Z47" s="2"/>
    </row>
    <row r="48" spans="1:26" ht="16.8">
      <c r="A48" s="2"/>
      <c r="B48" s="2"/>
      <c r="C48" s="2"/>
      <c r="D48" s="2"/>
      <c r="E48" s="2"/>
      <c r="F48" s="1079"/>
      <c r="G48" s="2318" t="s">
        <v>1403</v>
      </c>
      <c r="H48" s="2318"/>
      <c r="I48" s="2318"/>
      <c r="J48" s="107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6"/>
  <cols>
    <col min="1" max="1" width="5.109375" style="96" customWidth="1"/>
    <col min="2" max="2" width="34.44140625" style="185" customWidth="1"/>
    <col min="3" max="3" width="9.44140625" style="96" customWidth="1"/>
    <col min="4" max="5" width="11" style="96" customWidth="1"/>
    <col min="6" max="6" width="13.44140625" style="96" customWidth="1"/>
    <col min="7" max="7" width="14" style="96" customWidth="1"/>
    <col min="8" max="16384" width="9" style="96"/>
  </cols>
  <sheetData>
    <row r="1" spans="1:7">
      <c r="A1" s="1009"/>
      <c r="B1" s="1009" t="s">
        <v>64</v>
      </c>
      <c r="C1" s="832"/>
      <c r="G1" s="833" t="s">
        <v>498</v>
      </c>
    </row>
    <row r="2" spans="1:7">
      <c r="A2" s="1010"/>
      <c r="B2" s="1010" t="s">
        <v>699</v>
      </c>
      <c r="C2" s="831"/>
    </row>
    <row r="3" spans="1:7">
      <c r="A3" s="885"/>
      <c r="B3" s="885"/>
      <c r="C3" s="885"/>
    </row>
    <row r="4" spans="1:7" ht="47.25" customHeight="1">
      <c r="A4" s="2455" t="s">
        <v>499</v>
      </c>
      <c r="B4" s="2322"/>
      <c r="C4" s="2322"/>
      <c r="D4" s="2322"/>
      <c r="E4" s="2322"/>
      <c r="F4" s="2322"/>
      <c r="G4" s="2322"/>
    </row>
    <row r="5" spans="1:7" ht="16.2" thickBot="1">
      <c r="F5" s="2340" t="s">
        <v>500</v>
      </c>
      <c r="G5" s="2340"/>
    </row>
    <row r="6" spans="1:7" s="831" customFormat="1" ht="63.6"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13">
        <v>3500</v>
      </c>
      <c r="E16" s="102">
        <v>200</v>
      </c>
      <c r="F16" s="514">
        <f>C16*(D16+E16)*0.65</f>
        <v>1202500</v>
      </c>
      <c r="G16" s="109"/>
    </row>
    <row r="17" spans="1:7" ht="31.2">
      <c r="A17" s="105">
        <v>2</v>
      </c>
      <c r="B17" s="110" t="s">
        <v>917</v>
      </c>
      <c r="C17" s="108">
        <v>500</v>
      </c>
      <c r="D17" s="513">
        <v>3000</v>
      </c>
      <c r="E17" s="102">
        <v>200</v>
      </c>
      <c r="F17" s="514">
        <f t="shared" ref="F17:F33" si="0">C17*(D17+E17)*0.65</f>
        <v>1040000</v>
      </c>
      <c r="G17" s="109"/>
    </row>
    <row r="18" spans="1:7">
      <c r="A18" s="105">
        <v>3</v>
      </c>
      <c r="B18" s="110" t="s">
        <v>918</v>
      </c>
      <c r="C18" s="108">
        <v>500</v>
      </c>
      <c r="D18" s="513">
        <v>2600</v>
      </c>
      <c r="E18" s="102">
        <v>200</v>
      </c>
      <c r="F18" s="514">
        <f t="shared" si="0"/>
        <v>910000</v>
      </c>
      <c r="G18" s="109"/>
    </row>
    <row r="19" spans="1:7">
      <c r="A19" s="105"/>
      <c r="B19" s="110"/>
      <c r="C19" s="108"/>
      <c r="D19" s="513"/>
      <c r="E19" s="102"/>
      <c r="F19" s="514">
        <f t="shared" si="0"/>
        <v>0</v>
      </c>
      <c r="G19" s="109"/>
    </row>
    <row r="20" spans="1:7">
      <c r="A20" s="100" t="s">
        <v>117</v>
      </c>
      <c r="B20" s="111" t="s">
        <v>508</v>
      </c>
      <c r="C20" s="108"/>
      <c r="D20" s="513"/>
      <c r="E20" s="102"/>
      <c r="F20" s="514">
        <f t="shared" si="0"/>
        <v>0</v>
      </c>
      <c r="G20" s="109"/>
    </row>
    <row r="21" spans="1:7" ht="46.8">
      <c r="A21" s="105">
        <v>1</v>
      </c>
      <c r="B21" s="110" t="s">
        <v>919</v>
      </c>
      <c r="C21" s="108">
        <v>5000</v>
      </c>
      <c r="D21" s="513">
        <v>2600</v>
      </c>
      <c r="E21" s="102">
        <v>200</v>
      </c>
      <c r="F21" s="514">
        <f t="shared" si="0"/>
        <v>9100000</v>
      </c>
      <c r="G21" s="109"/>
    </row>
    <row r="22" spans="1:7">
      <c r="A22" s="100"/>
      <c r="B22" s="111"/>
      <c r="C22" s="108"/>
      <c r="D22" s="513"/>
      <c r="E22" s="102"/>
      <c r="F22" s="514">
        <f t="shared" si="0"/>
        <v>0</v>
      </c>
      <c r="G22" s="109"/>
    </row>
    <row r="23" spans="1:7">
      <c r="A23" s="100" t="s">
        <v>121</v>
      </c>
      <c r="B23" s="111" t="s">
        <v>509</v>
      </c>
      <c r="C23" s="108"/>
      <c r="D23" s="513"/>
      <c r="E23" s="102"/>
      <c r="F23" s="514">
        <f t="shared" si="0"/>
        <v>0</v>
      </c>
      <c r="G23" s="109"/>
    </row>
    <row r="24" spans="1:7">
      <c r="A24" s="105">
        <v>1</v>
      </c>
      <c r="B24" s="110" t="s">
        <v>920</v>
      </c>
      <c r="C24" s="108">
        <v>3000</v>
      </c>
      <c r="D24" s="513">
        <v>3500</v>
      </c>
      <c r="E24" s="102">
        <v>200</v>
      </c>
      <c r="F24" s="514">
        <f t="shared" si="0"/>
        <v>7215000</v>
      </c>
      <c r="G24" s="109"/>
    </row>
    <row r="25" spans="1:7">
      <c r="A25" s="105">
        <v>2</v>
      </c>
      <c r="B25" s="110" t="s">
        <v>921</v>
      </c>
      <c r="C25" s="108">
        <v>500</v>
      </c>
      <c r="D25" s="513">
        <v>2600</v>
      </c>
      <c r="E25" s="102">
        <v>200</v>
      </c>
      <c r="F25" s="514">
        <f t="shared" si="0"/>
        <v>910000</v>
      </c>
      <c r="G25" s="109"/>
    </row>
    <row r="26" spans="1:7">
      <c r="A26" s="105">
        <v>3</v>
      </c>
      <c r="B26" s="110" t="s">
        <v>922</v>
      </c>
      <c r="C26" s="108">
        <v>1000</v>
      </c>
      <c r="D26" s="513">
        <v>3000</v>
      </c>
      <c r="E26" s="102">
        <v>200</v>
      </c>
      <c r="F26" s="514">
        <f t="shared" si="0"/>
        <v>2080000</v>
      </c>
      <c r="G26" s="109"/>
    </row>
    <row r="27" spans="1:7">
      <c r="A27" s="105"/>
      <c r="B27" s="111"/>
      <c r="C27" s="108"/>
      <c r="D27" s="513"/>
      <c r="E27" s="102"/>
      <c r="F27" s="514">
        <f t="shared" si="0"/>
        <v>0</v>
      </c>
      <c r="G27" s="109"/>
    </row>
    <row r="28" spans="1:7">
      <c r="A28" s="100" t="s">
        <v>480</v>
      </c>
      <c r="B28" s="111" t="s">
        <v>510</v>
      </c>
      <c r="C28" s="108"/>
      <c r="D28" s="513"/>
      <c r="E28" s="102"/>
      <c r="F28" s="514">
        <f t="shared" si="0"/>
        <v>0</v>
      </c>
      <c r="G28" s="109"/>
    </row>
    <row r="29" spans="1:7">
      <c r="A29" s="105">
        <v>1</v>
      </c>
      <c r="B29" s="110" t="s">
        <v>923</v>
      </c>
      <c r="C29" s="108">
        <v>5000</v>
      </c>
      <c r="D29" s="513">
        <v>2200</v>
      </c>
      <c r="E29" s="102">
        <v>50</v>
      </c>
      <c r="F29" s="514">
        <f t="shared" si="0"/>
        <v>7312500</v>
      </c>
      <c r="G29" s="109"/>
    </row>
    <row r="30" spans="1:7" ht="31.2">
      <c r="A30" s="105">
        <v>2</v>
      </c>
      <c r="B30" s="110" t="s">
        <v>1441</v>
      </c>
      <c r="C30" s="108">
        <v>5000</v>
      </c>
      <c r="D30" s="513">
        <v>2200</v>
      </c>
      <c r="E30" s="102">
        <v>50</v>
      </c>
      <c r="F30" s="514">
        <f t="shared" si="0"/>
        <v>7312500</v>
      </c>
      <c r="G30" s="109"/>
    </row>
    <row r="31" spans="1:7" ht="46.8">
      <c r="A31" s="105">
        <v>3</v>
      </c>
      <c r="B31" s="110" t="s">
        <v>1442</v>
      </c>
      <c r="C31" s="108">
        <v>1000</v>
      </c>
      <c r="D31" s="513">
        <v>3500</v>
      </c>
      <c r="E31" s="102">
        <v>200</v>
      </c>
      <c r="F31" s="514">
        <f>C31*(D31+E31)*0.65</f>
        <v>2405000</v>
      </c>
      <c r="G31" s="109"/>
    </row>
    <row r="32" spans="1:7" ht="46.8">
      <c r="A32" s="105">
        <v>4</v>
      </c>
      <c r="B32" s="110" t="s">
        <v>1443</v>
      </c>
      <c r="C32" s="108">
        <v>200</v>
      </c>
      <c r="D32" s="513">
        <v>2200</v>
      </c>
      <c r="E32" s="102">
        <v>50</v>
      </c>
      <c r="F32" s="514">
        <f t="shared" ref="F32" si="1">C32*(D32+E32)*0.65</f>
        <v>292500</v>
      </c>
      <c r="G32" s="109"/>
    </row>
    <row r="33" spans="1:7" s="104" customFormat="1" ht="31.2">
      <c r="A33" s="105">
        <v>5</v>
      </c>
      <c r="B33" s="110" t="s">
        <v>924</v>
      </c>
      <c r="C33" s="108">
        <v>2000</v>
      </c>
      <c r="D33" s="513">
        <v>500</v>
      </c>
      <c r="E33" s="112">
        <v>30</v>
      </c>
      <c r="F33" s="514">
        <f t="shared" si="0"/>
        <v>689000</v>
      </c>
      <c r="G33" s="103"/>
    </row>
    <row r="34" spans="1:7">
      <c r="A34" s="113"/>
      <c r="B34" s="110"/>
      <c r="C34" s="110"/>
      <c r="D34" s="513"/>
      <c r="E34" s="102"/>
      <c r="F34" s="514"/>
      <c r="G34" s="109"/>
    </row>
    <row r="35" spans="1:7" ht="16.2" thickBot="1">
      <c r="A35" s="114"/>
      <c r="B35" s="515" t="s">
        <v>511</v>
      </c>
      <c r="C35" s="115"/>
      <c r="D35" s="116"/>
      <c r="E35" s="116"/>
      <c r="F35" s="516">
        <f>SUM(F7:F34)</f>
        <v>40469000</v>
      </c>
      <c r="G35" s="117"/>
    </row>
    <row r="36" spans="1:7" ht="16.2" thickTop="1">
      <c r="A36" s="2596" t="s">
        <v>1444</v>
      </c>
      <c r="B36" s="2596"/>
      <c r="C36" s="2596"/>
      <c r="D36" s="2596"/>
      <c r="E36" s="2596"/>
      <c r="F36" s="2596"/>
      <c r="G36" s="2596"/>
    </row>
    <row r="37" spans="1:7" s="118" customFormat="1" ht="15.75" customHeight="1">
      <c r="B37" s="203"/>
      <c r="D37" s="2597" t="s">
        <v>925</v>
      </c>
      <c r="E37" s="2597"/>
      <c r="F37" s="2597"/>
      <c r="G37" s="2597"/>
    </row>
    <row r="38" spans="1:7" ht="15.75" customHeight="1">
      <c r="C38" s="185"/>
      <c r="D38" s="2455" t="s">
        <v>1457</v>
      </c>
      <c r="E38" s="2455"/>
      <c r="F38" s="2455"/>
      <c r="G38" s="2455"/>
    </row>
    <row r="39" spans="1:7">
      <c r="A39" s="104"/>
    </row>
    <row r="40" spans="1:7" ht="31.5" customHeight="1"/>
    <row r="41" spans="1:7" ht="45.75" customHeight="1"/>
    <row r="42" spans="1:7" ht="17.399999999999999">
      <c r="E42" s="1091" t="s">
        <v>1403</v>
      </c>
      <c r="F42" s="1092"/>
      <c r="G42" s="1092"/>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6"/>
  <cols>
    <col min="1" max="1" width="5.109375" style="96" customWidth="1"/>
    <col min="2" max="2" width="52.44140625" style="96" customWidth="1"/>
    <col min="3" max="3" width="25.6640625" style="96" customWidth="1"/>
    <col min="4" max="4" width="14" style="96" customWidth="1"/>
    <col min="5" max="5" width="10.109375" style="96" customWidth="1"/>
    <col min="6" max="6" width="15.44140625" style="96" customWidth="1"/>
    <col min="7" max="7" width="13.33203125" style="96" customWidth="1"/>
    <col min="8" max="8" width="15.77734375" style="96" customWidth="1"/>
    <col min="9" max="9" width="8.77734375" style="96" customWidth="1"/>
    <col min="10" max="10" width="18.44140625" style="96" customWidth="1"/>
    <col min="11" max="11" width="12" style="96" customWidth="1"/>
    <col min="12" max="12" width="15.77734375" style="96" customWidth="1"/>
    <col min="13" max="13" width="10.6640625" style="96" customWidth="1"/>
    <col min="14" max="14" width="18.77734375" style="96" customWidth="1"/>
    <col min="15" max="15" width="10.109375" style="96" customWidth="1"/>
    <col min="16" max="16" width="19.33203125" style="96" customWidth="1"/>
    <col min="17" max="17" width="14.44140625" style="96" customWidth="1"/>
    <col min="18" max="18" width="10.109375" style="96" customWidth="1"/>
    <col min="19" max="19" width="13.77734375" style="96" customWidth="1"/>
    <col min="20" max="20" width="10.109375" style="96" customWidth="1"/>
    <col min="21" max="21" width="15.109375" style="96" customWidth="1"/>
    <col min="22" max="22" width="10.109375" style="96" customWidth="1"/>
    <col min="23" max="23" width="14.44140625" style="96" customWidth="1"/>
    <col min="24" max="24" width="10.109375" style="96" customWidth="1"/>
    <col min="25" max="25" width="14.6640625" style="96" customWidth="1"/>
    <col min="26" max="26" width="10.109375" style="96" customWidth="1"/>
    <col min="27" max="27" width="15.44140625" style="96" customWidth="1"/>
    <col min="28" max="28" width="18" style="96" customWidth="1"/>
    <col min="29" max="29" width="19.77734375" style="96" bestFit="1" customWidth="1"/>
    <col min="30" max="30" width="11.44140625" style="96" customWidth="1"/>
    <col min="31" max="31" width="48" style="185" customWidth="1"/>
    <col min="32" max="16384" width="9" style="96"/>
  </cols>
  <sheetData>
    <row r="1" spans="1:31" ht="44.25" customHeight="1">
      <c r="A1" s="2605" t="s">
        <v>64</v>
      </c>
      <c r="B1" s="2605"/>
      <c r="C1" s="924"/>
      <c r="D1" s="909"/>
      <c r="E1" s="909"/>
      <c r="F1" s="909"/>
      <c r="G1" s="909"/>
      <c r="H1" s="909"/>
      <c r="I1" s="909"/>
      <c r="J1" s="909"/>
      <c r="K1" s="909"/>
      <c r="L1" s="909"/>
      <c r="M1" s="909"/>
      <c r="N1" s="909"/>
      <c r="O1" s="909"/>
      <c r="P1" s="909"/>
      <c r="Q1" s="909"/>
      <c r="R1" s="909"/>
      <c r="S1" s="909"/>
      <c r="T1" s="909"/>
      <c r="U1" s="909"/>
      <c r="V1" s="909"/>
      <c r="W1" s="909"/>
      <c r="X1" s="909"/>
      <c r="Y1" s="909"/>
      <c r="Z1" s="909"/>
      <c r="AA1" s="909"/>
      <c r="AB1" s="909"/>
      <c r="AD1" s="904" t="s">
        <v>513</v>
      </c>
    </row>
    <row r="2" spans="1:31" ht="44.25" customHeight="1">
      <c r="A2" s="2322" t="s">
        <v>699</v>
      </c>
      <c r="B2" s="2322"/>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119"/>
    </row>
    <row r="3" spans="1:31" ht="44.25" customHeight="1">
      <c r="B3" s="104"/>
      <c r="C3" s="2322" t="s">
        <v>514</v>
      </c>
      <c r="D3" s="2322"/>
      <c r="E3" s="2322"/>
      <c r="F3" s="2322"/>
      <c r="G3" s="2322"/>
      <c r="H3" s="2322"/>
      <c r="I3" s="2322"/>
      <c r="J3" s="2322"/>
      <c r="K3" s="2322"/>
      <c r="L3" s="2322"/>
      <c r="M3" s="2322"/>
      <c r="N3" s="2322"/>
      <c r="O3" s="2322"/>
      <c r="P3" s="2322" t="s">
        <v>514</v>
      </c>
      <c r="Q3" s="2322"/>
      <c r="R3" s="2322"/>
      <c r="S3" s="2322"/>
      <c r="T3" s="2322"/>
      <c r="U3" s="2322"/>
      <c r="V3" s="2322"/>
      <c r="W3" s="2322"/>
      <c r="X3" s="2322"/>
      <c r="Y3" s="2322"/>
      <c r="Z3" s="2322"/>
      <c r="AA3" s="2322"/>
      <c r="AB3" s="2322"/>
      <c r="AC3" s="104"/>
      <c r="AD3" s="104"/>
    </row>
    <row r="4" spans="1:31" ht="44.25" customHeight="1" thickBot="1">
      <c r="AD4" s="914"/>
    </row>
    <row r="5" spans="1:31" s="909" customFormat="1" ht="44.25" customHeight="1" thickTop="1">
      <c r="A5" s="2606" t="s">
        <v>3</v>
      </c>
      <c r="B5" s="2606" t="s">
        <v>69</v>
      </c>
      <c r="C5" s="2614" t="s">
        <v>549</v>
      </c>
      <c r="D5" s="2615"/>
      <c r="E5" s="2615"/>
      <c r="F5" s="2615"/>
      <c r="G5" s="2615"/>
      <c r="H5" s="2615"/>
      <c r="I5" s="2615"/>
      <c r="J5" s="2615"/>
      <c r="K5" s="2615"/>
      <c r="L5" s="2615"/>
      <c r="M5" s="2615"/>
      <c r="N5" s="2615"/>
      <c r="O5" s="2616"/>
      <c r="P5" s="2617" t="s">
        <v>550</v>
      </c>
      <c r="Q5" s="2618"/>
      <c r="R5" s="2618"/>
      <c r="S5" s="2618"/>
      <c r="T5" s="2618"/>
      <c r="U5" s="2618"/>
      <c r="V5" s="2618"/>
      <c r="W5" s="2618"/>
      <c r="X5" s="2618"/>
      <c r="Y5" s="2618"/>
      <c r="Z5" s="2618"/>
      <c r="AA5" s="2618"/>
      <c r="AB5" s="2619"/>
      <c r="AC5" s="2601" t="s">
        <v>551</v>
      </c>
      <c r="AD5" s="2609" t="s">
        <v>7</v>
      </c>
      <c r="AE5" s="925"/>
    </row>
    <row r="6" spans="1:31" s="909" customFormat="1" ht="140.25" customHeight="1">
      <c r="A6" s="2607"/>
      <c r="B6" s="2607"/>
      <c r="C6" s="2612" t="s">
        <v>552</v>
      </c>
      <c r="D6" s="2600" t="s">
        <v>519</v>
      </c>
      <c r="E6" s="2600"/>
      <c r="F6" s="2600" t="s">
        <v>521</v>
      </c>
      <c r="G6" s="2600"/>
      <c r="H6" s="2600" t="s">
        <v>522</v>
      </c>
      <c r="I6" s="2600"/>
      <c r="J6" s="2600" t="s">
        <v>523</v>
      </c>
      <c r="K6" s="2600"/>
      <c r="L6" s="2600" t="s">
        <v>524</v>
      </c>
      <c r="M6" s="2600"/>
      <c r="N6" s="2600" t="s">
        <v>525</v>
      </c>
      <c r="O6" s="2600"/>
      <c r="P6" s="2620" t="s">
        <v>553</v>
      </c>
      <c r="Q6" s="2604" t="s">
        <v>519</v>
      </c>
      <c r="R6" s="2604"/>
      <c r="S6" s="2604" t="s">
        <v>521</v>
      </c>
      <c r="T6" s="2604"/>
      <c r="U6" s="2604" t="s">
        <v>522</v>
      </c>
      <c r="V6" s="2604"/>
      <c r="W6" s="2604" t="s">
        <v>523</v>
      </c>
      <c r="X6" s="2604"/>
      <c r="Y6" s="2604" t="s">
        <v>524</v>
      </c>
      <c r="Z6" s="2604"/>
      <c r="AA6" s="2604" t="s">
        <v>525</v>
      </c>
      <c r="AB6" s="2604"/>
      <c r="AC6" s="2602"/>
      <c r="AD6" s="2610"/>
      <c r="AE6" s="925"/>
    </row>
    <row r="7" spans="1:31" s="909" customFormat="1" ht="137.25" customHeight="1">
      <c r="A7" s="2608"/>
      <c r="B7" s="2608"/>
      <c r="C7" s="2613"/>
      <c r="D7" s="315" t="s">
        <v>554</v>
      </c>
      <c r="E7" s="315" t="s">
        <v>555</v>
      </c>
      <c r="F7" s="315" t="s">
        <v>556</v>
      </c>
      <c r="G7" s="315" t="s">
        <v>557</v>
      </c>
      <c r="H7" s="315" t="s">
        <v>558</v>
      </c>
      <c r="I7" s="315" t="s">
        <v>559</v>
      </c>
      <c r="J7" s="315" t="s">
        <v>560</v>
      </c>
      <c r="K7" s="315" t="s">
        <v>561</v>
      </c>
      <c r="L7" s="315" t="s">
        <v>562</v>
      </c>
      <c r="M7" s="315" t="s">
        <v>563</v>
      </c>
      <c r="N7" s="315" t="s">
        <v>564</v>
      </c>
      <c r="O7" s="315" t="s">
        <v>565</v>
      </c>
      <c r="P7" s="2621"/>
      <c r="Q7" s="171" t="s">
        <v>554</v>
      </c>
      <c r="R7" s="171" t="s">
        <v>555</v>
      </c>
      <c r="S7" s="171" t="s">
        <v>556</v>
      </c>
      <c r="T7" s="171" t="s">
        <v>557</v>
      </c>
      <c r="U7" s="171" t="s">
        <v>558</v>
      </c>
      <c r="V7" s="171" t="s">
        <v>559</v>
      </c>
      <c r="W7" s="171" t="s">
        <v>560</v>
      </c>
      <c r="X7" s="171" t="s">
        <v>561</v>
      </c>
      <c r="Y7" s="171" t="s">
        <v>562</v>
      </c>
      <c r="Z7" s="171" t="s">
        <v>563</v>
      </c>
      <c r="AA7" s="171" t="s">
        <v>564</v>
      </c>
      <c r="AB7" s="171" t="s">
        <v>565</v>
      </c>
      <c r="AC7" s="2603"/>
      <c r="AD7" s="2611"/>
      <c r="AE7" s="925"/>
    </row>
    <row r="8" spans="1:31" s="925"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926"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926">
        <v>1</v>
      </c>
      <c r="B12" s="228" t="s">
        <v>518</v>
      </c>
      <c r="C12" s="823">
        <f>D12*E12+F12*G12+H12*I12+J12*K12+L12*M12+N12*O12</f>
        <v>14040612.999999998</v>
      </c>
      <c r="D12" s="824">
        <f>'Bieu 2a DH va tren DH'!H210</f>
        <v>45292.299999999996</v>
      </c>
      <c r="E12" s="824">
        <v>310</v>
      </c>
      <c r="F12" s="824"/>
      <c r="G12" s="824">
        <v>310</v>
      </c>
      <c r="H12" s="824"/>
      <c r="I12" s="824">
        <v>380</v>
      </c>
      <c r="J12" s="824"/>
      <c r="K12" s="824">
        <v>380</v>
      </c>
      <c r="L12" s="824"/>
      <c r="M12" s="824">
        <v>380</v>
      </c>
      <c r="N12" s="824"/>
      <c r="O12" s="824">
        <v>310</v>
      </c>
      <c r="P12" s="828">
        <f>+Q12*R12+S12*T12+U12*V12+W12*X12+Y125*Z12+AA12*AB12</f>
        <v>27163812</v>
      </c>
      <c r="Q12" s="825">
        <f>'Bieu 2a DH va tren DH'!H211</f>
        <v>69650.8</v>
      </c>
      <c r="R12" s="825">
        <v>390</v>
      </c>
      <c r="S12" s="826"/>
      <c r="T12" s="826">
        <v>390</v>
      </c>
      <c r="U12" s="826"/>
      <c r="V12" s="826">
        <v>430</v>
      </c>
      <c r="W12" s="826"/>
      <c r="X12" s="826">
        <v>480</v>
      </c>
      <c r="Y12" s="826"/>
      <c r="Z12" s="826">
        <v>480</v>
      </c>
      <c r="AA12" s="826"/>
      <c r="AB12" s="827">
        <v>390</v>
      </c>
      <c r="AC12" s="823">
        <f>C12+P12</f>
        <v>41204425</v>
      </c>
      <c r="AD12" s="109"/>
    </row>
    <row r="13" spans="1:31" ht="46.5" customHeight="1">
      <c r="A13" s="926">
        <v>2</v>
      </c>
      <c r="B13" s="228" t="s">
        <v>526</v>
      </c>
      <c r="C13" s="823">
        <f t="shared" ref="C13:C17" si="0">D13*E13+F13*G13+H13*I13+J13*K13+L13*M13+N13*O13</f>
        <v>12025830</v>
      </c>
      <c r="D13" s="824">
        <f>'Bieu 2a DH va tren DH'!H225</f>
        <v>25862</v>
      </c>
      <c r="E13" s="824">
        <f>+E12*1.5</f>
        <v>465</v>
      </c>
      <c r="F13" s="824"/>
      <c r="G13" s="824">
        <f>+G12*1.5</f>
        <v>465</v>
      </c>
      <c r="H13" s="824"/>
      <c r="I13" s="824">
        <f>+I12*1.5</f>
        <v>570</v>
      </c>
      <c r="J13" s="824"/>
      <c r="K13" s="824">
        <f>+K12*1.5</f>
        <v>570</v>
      </c>
      <c r="L13" s="824"/>
      <c r="M13" s="824">
        <f>+M12*1.5</f>
        <v>570</v>
      </c>
      <c r="N13" s="824"/>
      <c r="O13" s="824">
        <f>+O12*1.5</f>
        <v>465</v>
      </c>
      <c r="P13" s="828">
        <f>+Q13*R13+S13*T13+U13*V13+W13*X13+Y126*Z13+AA13*AB13</f>
        <v>13975650</v>
      </c>
      <c r="Q13" s="825">
        <f>'Bieu 2a DH va tren DH'!H226</f>
        <v>23890</v>
      </c>
      <c r="R13" s="825">
        <f>+R12*1.5</f>
        <v>585</v>
      </c>
      <c r="S13" s="826"/>
      <c r="T13" s="826">
        <f>+T12*1.5</f>
        <v>585</v>
      </c>
      <c r="U13" s="826"/>
      <c r="V13" s="826">
        <f>+V12*1.5</f>
        <v>645</v>
      </c>
      <c r="W13" s="826"/>
      <c r="X13" s="826">
        <f>+X12*1.5</f>
        <v>720</v>
      </c>
      <c r="Y13" s="826"/>
      <c r="Z13" s="826">
        <f>+Z12*1.5</f>
        <v>720</v>
      </c>
      <c r="AA13" s="826"/>
      <c r="AB13" s="827">
        <f>+AB12*1.5</f>
        <v>585</v>
      </c>
      <c r="AC13" s="823">
        <f t="shared" ref="AC13:AC16" si="1">C13+P13</f>
        <v>26001480</v>
      </c>
      <c r="AD13" s="109"/>
    </row>
    <row r="14" spans="1:31" ht="46.5" customHeight="1">
      <c r="A14" s="926">
        <v>3</v>
      </c>
      <c r="B14" s="228" t="s">
        <v>527</v>
      </c>
      <c r="C14" s="823">
        <f t="shared" si="0"/>
        <v>0</v>
      </c>
      <c r="D14" s="824"/>
      <c r="E14" s="824">
        <f>+E12*1.5</f>
        <v>465</v>
      </c>
      <c r="F14" s="824"/>
      <c r="G14" s="824">
        <f>+G12*1.5</f>
        <v>465</v>
      </c>
      <c r="H14" s="824"/>
      <c r="I14" s="824">
        <f>+I12*1.5</f>
        <v>570</v>
      </c>
      <c r="J14" s="824"/>
      <c r="K14" s="824">
        <f>+K12*1.5</f>
        <v>570</v>
      </c>
      <c r="L14" s="824"/>
      <c r="M14" s="824">
        <f>+M12*1.5</f>
        <v>570</v>
      </c>
      <c r="N14" s="824"/>
      <c r="O14" s="824">
        <f>+O12*1.5</f>
        <v>465</v>
      </c>
      <c r="P14" s="828">
        <f>+Q14*R14+S14*T14+U14*V14+W14*X14+Y127*Z14+AA14*AB14</f>
        <v>0</v>
      </c>
      <c r="Q14" s="825"/>
      <c r="R14" s="825">
        <v>465</v>
      </c>
      <c r="S14" s="826"/>
      <c r="T14" s="826">
        <v>465</v>
      </c>
      <c r="U14" s="826"/>
      <c r="V14" s="826">
        <v>465</v>
      </c>
      <c r="W14" s="826"/>
      <c r="X14" s="826">
        <v>465</v>
      </c>
      <c r="Y14" s="826"/>
      <c r="Z14" s="826">
        <f>+Z12*1.5</f>
        <v>720</v>
      </c>
      <c r="AA14" s="826"/>
      <c r="AB14" s="827">
        <f>+AB12*1.5</f>
        <v>585</v>
      </c>
      <c r="AC14" s="823">
        <f t="shared" si="1"/>
        <v>0</v>
      </c>
      <c r="AD14" s="109"/>
    </row>
    <row r="15" spans="1:31" ht="46.5" customHeight="1">
      <c r="A15" s="926">
        <v>4</v>
      </c>
      <c r="B15" s="228" t="s">
        <v>528</v>
      </c>
      <c r="C15" s="823">
        <f t="shared" si="0"/>
        <v>2046930</v>
      </c>
      <c r="D15" s="824">
        <f>'Bieu 2a DH va tren DH'!H215</f>
        <v>4402</v>
      </c>
      <c r="E15" s="824">
        <f>+E12*1.5</f>
        <v>465</v>
      </c>
      <c r="F15" s="824"/>
      <c r="G15" s="824">
        <f>+G12*1.5</f>
        <v>465</v>
      </c>
      <c r="H15" s="824"/>
      <c r="I15" s="824">
        <f>+I12*1.5</f>
        <v>570</v>
      </c>
      <c r="J15" s="824"/>
      <c r="K15" s="824">
        <f>+K12*1.5</f>
        <v>570</v>
      </c>
      <c r="L15" s="824"/>
      <c r="M15" s="824">
        <f>+M12*1.5</f>
        <v>570</v>
      </c>
      <c r="N15" s="824"/>
      <c r="O15" s="824">
        <f>+O12*1.5</f>
        <v>465</v>
      </c>
      <c r="P15" s="828">
        <f>+Q15*R15+S15*T15+U15*V15+W15*X15+Y128*Z15+AA15*AB15</f>
        <v>1967355</v>
      </c>
      <c r="Q15" s="825">
        <f>'Bieu 2a DH va tren DH'!H216</f>
        <v>3363</v>
      </c>
      <c r="R15" s="825">
        <f>+R12*1.5</f>
        <v>585</v>
      </c>
      <c r="S15" s="826"/>
      <c r="T15" s="826">
        <f>+T12*1.5</f>
        <v>585</v>
      </c>
      <c r="U15" s="826"/>
      <c r="V15" s="826">
        <f>+V12*1.5</f>
        <v>645</v>
      </c>
      <c r="W15" s="826"/>
      <c r="X15" s="826">
        <f>+X12*1.5</f>
        <v>720</v>
      </c>
      <c r="Y15" s="826"/>
      <c r="Z15" s="826">
        <f>+Z12*1.5</f>
        <v>720</v>
      </c>
      <c r="AA15" s="826"/>
      <c r="AB15" s="827">
        <f>+AB12*1.5</f>
        <v>585</v>
      </c>
      <c r="AC15" s="823">
        <f t="shared" si="1"/>
        <v>4014285</v>
      </c>
      <c r="AD15" s="109"/>
    </row>
    <row r="16" spans="1:31" ht="46.5" customHeight="1">
      <c r="A16" s="926">
        <v>5</v>
      </c>
      <c r="B16" s="228" t="s">
        <v>529</v>
      </c>
      <c r="C16" s="823">
        <f t="shared" si="0"/>
        <v>165075</v>
      </c>
      <c r="D16" s="824">
        <f>'Bieu 2a DH va tren DH'!H219</f>
        <v>213</v>
      </c>
      <c r="E16" s="824">
        <f>+E12*2.5</f>
        <v>775</v>
      </c>
      <c r="F16" s="824"/>
      <c r="G16" s="824">
        <f>+G12*2.5</f>
        <v>775</v>
      </c>
      <c r="H16" s="824"/>
      <c r="I16" s="824">
        <f>+I12*2.5</f>
        <v>950</v>
      </c>
      <c r="J16" s="824"/>
      <c r="K16" s="824">
        <f>+K12*2.5</f>
        <v>950</v>
      </c>
      <c r="L16" s="824"/>
      <c r="M16" s="824">
        <f>+M12*2.5</f>
        <v>950</v>
      </c>
      <c r="N16" s="824"/>
      <c r="O16" s="824">
        <f>+O12*2.5</f>
        <v>775</v>
      </c>
      <c r="P16" s="828">
        <f>+Q16*R16+S16*T16+U16*V16+W16*X16+Y129*Z16+AA16*AB16</f>
        <v>0</v>
      </c>
      <c r="Q16" s="825"/>
      <c r="R16" s="825">
        <f>+R12*2.5</f>
        <v>975</v>
      </c>
      <c r="S16" s="826"/>
      <c r="T16" s="826">
        <f>+T12*2.5</f>
        <v>975</v>
      </c>
      <c r="U16" s="826"/>
      <c r="V16" s="826">
        <f>+V12*2.5</f>
        <v>1075</v>
      </c>
      <c r="W16" s="826"/>
      <c r="X16" s="826">
        <f>+X12*2.5</f>
        <v>1200</v>
      </c>
      <c r="Y16" s="826"/>
      <c r="Z16" s="826">
        <f>+Z12*2.5</f>
        <v>1200</v>
      </c>
      <c r="AA16" s="826"/>
      <c r="AB16" s="827">
        <f>+AB12*2.5</f>
        <v>975</v>
      </c>
      <c r="AC16" s="823">
        <f t="shared" si="1"/>
        <v>165075</v>
      </c>
      <c r="AD16" s="109"/>
    </row>
    <row r="17" spans="1:31" ht="46.5" customHeight="1">
      <c r="A17" s="926">
        <v>6</v>
      </c>
      <c r="B17" s="234" t="s">
        <v>544</v>
      </c>
      <c r="C17" s="819">
        <f t="shared" si="0"/>
        <v>0</v>
      </c>
      <c r="D17" s="819"/>
      <c r="E17" s="819"/>
      <c r="F17" s="819"/>
      <c r="G17" s="819"/>
      <c r="H17" s="819"/>
      <c r="I17" s="819"/>
      <c r="J17" s="819"/>
      <c r="K17" s="819"/>
      <c r="L17" s="819"/>
      <c r="M17" s="819"/>
      <c r="N17" s="819"/>
      <c r="O17" s="819"/>
      <c r="P17" s="821"/>
      <c r="Q17" s="821"/>
      <c r="R17" s="821"/>
      <c r="S17" s="821"/>
      <c r="T17" s="821"/>
      <c r="U17" s="821"/>
      <c r="V17" s="821"/>
      <c r="W17" s="821"/>
      <c r="X17" s="821"/>
      <c r="Y17" s="821"/>
      <c r="Z17" s="821"/>
      <c r="AA17" s="821"/>
      <c r="AB17" s="821"/>
      <c r="AC17" s="822"/>
      <c r="AD17" s="202"/>
    </row>
    <row r="18" spans="1:31" ht="46.5" customHeight="1">
      <c r="A18" s="926"/>
      <c r="B18" s="172" t="s">
        <v>545</v>
      </c>
      <c r="C18" s="820"/>
      <c r="D18" s="819"/>
      <c r="E18" s="819"/>
      <c r="F18" s="819"/>
      <c r="G18" s="819"/>
      <c r="H18" s="819"/>
      <c r="I18" s="819"/>
      <c r="J18" s="819"/>
      <c r="K18" s="819"/>
      <c r="L18" s="819"/>
      <c r="M18" s="819"/>
      <c r="N18" s="819"/>
      <c r="O18" s="819"/>
      <c r="P18" s="821"/>
      <c r="Q18" s="821"/>
      <c r="R18" s="821"/>
      <c r="S18" s="821"/>
      <c r="T18" s="821"/>
      <c r="U18" s="821"/>
      <c r="V18" s="821"/>
      <c r="W18" s="821"/>
      <c r="X18" s="821"/>
      <c r="Y18" s="821"/>
      <c r="Z18" s="821"/>
      <c r="AA18" s="821"/>
      <c r="AB18" s="821"/>
      <c r="AC18" s="822"/>
      <c r="AD18" s="202"/>
    </row>
    <row r="19" spans="1:31" ht="46.5" customHeight="1">
      <c r="A19" s="926"/>
      <c r="B19" s="172" t="s">
        <v>545</v>
      </c>
      <c r="C19" s="820"/>
      <c r="D19" s="819"/>
      <c r="E19" s="819"/>
      <c r="F19" s="819"/>
      <c r="G19" s="819"/>
      <c r="H19" s="819"/>
      <c r="I19" s="819"/>
      <c r="J19" s="819"/>
      <c r="K19" s="819"/>
      <c r="L19" s="819"/>
      <c r="M19" s="819"/>
      <c r="N19" s="819"/>
      <c r="O19" s="819"/>
      <c r="P19" s="821"/>
      <c r="Q19" s="821"/>
      <c r="R19" s="821"/>
      <c r="S19" s="821"/>
      <c r="T19" s="821"/>
      <c r="U19" s="821"/>
      <c r="V19" s="821"/>
      <c r="W19" s="821"/>
      <c r="X19" s="821"/>
      <c r="Y19" s="821"/>
      <c r="Z19" s="821"/>
      <c r="AA19" s="821"/>
      <c r="AB19" s="821"/>
      <c r="AC19" s="822"/>
      <c r="AD19" s="202"/>
    </row>
    <row r="20" spans="1:31" ht="46.5" customHeight="1">
      <c r="A20" s="926"/>
      <c r="B20" s="172" t="s">
        <v>545</v>
      </c>
      <c r="C20" s="318"/>
      <c r="D20" s="317"/>
      <c r="E20" s="317"/>
      <c r="F20" s="317"/>
      <c r="G20" s="317"/>
      <c r="H20" s="317"/>
      <c r="I20" s="317"/>
      <c r="J20" s="317"/>
      <c r="K20" s="317"/>
      <c r="L20" s="317"/>
      <c r="M20" s="317"/>
      <c r="N20" s="317"/>
      <c r="O20" s="317"/>
      <c r="P20" s="829"/>
      <c r="Q20" s="354"/>
      <c r="R20" s="354"/>
      <c r="S20" s="354"/>
      <c r="T20" s="354"/>
      <c r="U20" s="354"/>
      <c r="V20" s="354"/>
      <c r="W20" s="354"/>
      <c r="X20" s="354"/>
      <c r="Y20" s="354"/>
      <c r="Z20" s="354"/>
      <c r="AA20" s="354"/>
      <c r="AB20" s="354"/>
      <c r="AC20" s="360"/>
      <c r="AD20" s="202"/>
    </row>
    <row r="21" spans="1:31" s="104" customFormat="1" ht="46.5" customHeight="1">
      <c r="A21" s="926" t="s">
        <v>104</v>
      </c>
      <c r="B21" s="234" t="s">
        <v>546</v>
      </c>
      <c r="C21" s="317"/>
      <c r="D21" s="317"/>
      <c r="E21" s="317"/>
      <c r="F21" s="317"/>
      <c r="G21" s="317"/>
      <c r="H21" s="317"/>
      <c r="I21" s="317"/>
      <c r="J21" s="317"/>
      <c r="K21" s="317"/>
      <c r="L21" s="317"/>
      <c r="M21" s="317"/>
      <c r="N21" s="317"/>
      <c r="O21" s="317"/>
      <c r="P21" s="829"/>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69">
        <f>'Bieu8-Dao tao ngan han'!F35</f>
        <v>40469000</v>
      </c>
      <c r="D22" s="318"/>
      <c r="E22" s="318"/>
      <c r="F22" s="318"/>
      <c r="G22" s="318"/>
      <c r="H22" s="318"/>
      <c r="I22" s="318"/>
      <c r="J22" s="318"/>
      <c r="K22" s="318"/>
      <c r="L22" s="318"/>
      <c r="M22" s="318"/>
      <c r="N22" s="318"/>
      <c r="O22" s="318"/>
      <c r="P22" s="829"/>
      <c r="Q22" s="355"/>
      <c r="R22" s="355"/>
      <c r="S22" s="355"/>
      <c r="T22" s="355"/>
      <c r="U22" s="355"/>
      <c r="V22" s="355"/>
      <c r="W22" s="355"/>
      <c r="X22" s="355"/>
      <c r="Y22" s="355"/>
      <c r="Z22" s="355"/>
      <c r="AA22" s="355"/>
      <c r="AB22" s="355"/>
      <c r="AC22" s="771">
        <f>C22</f>
        <v>40469000</v>
      </c>
      <c r="AD22" s="103"/>
      <c r="AE22" s="93"/>
    </row>
    <row r="23" spans="1:31" ht="46.5" customHeight="1" thickBot="1">
      <c r="A23" s="2598" t="s">
        <v>1428</v>
      </c>
      <c r="B23" s="2599"/>
      <c r="C23" s="769">
        <f>SUM(C12:C22)</f>
        <v>68747448</v>
      </c>
      <c r="D23" s="317"/>
      <c r="E23" s="317"/>
      <c r="F23" s="317"/>
      <c r="G23" s="317"/>
      <c r="H23" s="317"/>
      <c r="I23" s="317"/>
      <c r="J23" s="317"/>
      <c r="K23" s="317"/>
      <c r="L23" s="317"/>
      <c r="M23" s="317"/>
      <c r="N23" s="317"/>
      <c r="O23" s="317"/>
      <c r="P23" s="829">
        <f>SUM(P12:P22)</f>
        <v>43106817</v>
      </c>
      <c r="Q23" s="354"/>
      <c r="R23" s="354"/>
      <c r="S23" s="354"/>
      <c r="T23" s="354"/>
      <c r="U23" s="354"/>
      <c r="V23" s="354"/>
      <c r="W23" s="354"/>
      <c r="X23" s="354"/>
      <c r="Y23" s="354"/>
      <c r="Z23" s="354"/>
      <c r="AA23" s="354"/>
      <c r="AB23" s="354"/>
      <c r="AC23" s="770">
        <f>SUM(AC12:AC22)</f>
        <v>111854265</v>
      </c>
      <c r="AD23" s="117"/>
    </row>
    <row r="24" spans="1:31" s="1050" customFormat="1" ht="16.5" customHeight="1" thickTop="1">
      <c r="AC24" s="1051"/>
      <c r="AD24" s="1051"/>
    </row>
    <row r="25" spans="1:31" s="798" customFormat="1" ht="33.75" customHeight="1">
      <c r="B25" s="1052"/>
      <c r="C25" s="1052"/>
      <c r="D25" s="1052"/>
      <c r="E25" s="1052"/>
      <c r="F25" s="1052"/>
      <c r="G25" s="1052"/>
      <c r="H25" s="1052"/>
      <c r="I25" s="1052"/>
      <c r="J25" s="1052"/>
      <c r="K25" s="1052"/>
      <c r="L25" s="1052"/>
      <c r="M25" s="1052"/>
      <c r="N25" s="1052"/>
      <c r="O25" s="1052"/>
      <c r="P25" s="1052"/>
      <c r="Q25" s="1052"/>
      <c r="R25" s="1052"/>
      <c r="S25" s="1052"/>
      <c r="T25" s="1052"/>
      <c r="U25" s="1052"/>
      <c r="V25" s="2597" t="s">
        <v>925</v>
      </c>
      <c r="W25" s="2597"/>
      <c r="X25" s="2597"/>
      <c r="Y25" s="2597"/>
      <c r="Z25" s="2597"/>
      <c r="AA25" s="2597"/>
      <c r="AB25" s="2597"/>
      <c r="AC25" s="2597"/>
      <c r="AD25" s="1053"/>
    </row>
    <row r="26" spans="1:31" s="798" customFormat="1" ht="40.5" customHeight="1">
      <c r="A26" s="1054"/>
      <c r="B26" s="1052"/>
      <c r="C26" s="1052"/>
      <c r="D26" s="1052"/>
      <c r="E26" s="1052"/>
      <c r="F26" s="1052"/>
      <c r="G26" s="1052"/>
      <c r="H26" s="1052"/>
      <c r="I26" s="1052"/>
      <c r="J26" s="1052"/>
      <c r="K26" s="1052"/>
      <c r="L26" s="1052"/>
      <c r="M26" s="1052"/>
      <c r="N26" s="1052"/>
      <c r="O26" s="1052"/>
      <c r="P26" s="1052"/>
      <c r="Q26" s="1052"/>
      <c r="R26" s="1052"/>
      <c r="S26" s="1052"/>
      <c r="T26" s="1052"/>
      <c r="U26" s="1052"/>
      <c r="V26" s="2455" t="s">
        <v>1457</v>
      </c>
      <c r="W26" s="2455"/>
      <c r="X26" s="2455"/>
      <c r="Y26" s="2455"/>
      <c r="Z26" s="2455"/>
      <c r="AA26" s="2455"/>
      <c r="AB26" s="2455"/>
      <c r="AC26" s="2455"/>
    </row>
    <row r="27" spans="1:31" s="798" customFormat="1">
      <c r="A27" s="1055"/>
      <c r="Z27" s="96"/>
      <c r="AA27" s="96"/>
      <c r="AB27" s="96"/>
      <c r="AC27" s="96"/>
    </row>
    <row r="28" spans="1:31" s="798" customFormat="1" ht="79.5" customHeight="1">
      <c r="Z28" s="96"/>
      <c r="AA28" s="96"/>
      <c r="AB28" s="96"/>
      <c r="AC28" s="96"/>
    </row>
    <row r="29" spans="1:31" s="798" customFormat="1" ht="39.75" customHeight="1">
      <c r="Z29" s="96"/>
      <c r="AA29" s="96"/>
      <c r="AB29" s="96"/>
      <c r="AC29" s="96"/>
      <c r="AE29" s="1056"/>
    </row>
    <row r="30" spans="1:31" s="798" customFormat="1" ht="39.75" customHeight="1">
      <c r="V30" s="2322" t="s">
        <v>1403</v>
      </c>
      <c r="W30" s="2322"/>
      <c r="X30" s="2322"/>
      <c r="Y30" s="2322"/>
      <c r="Z30" s="2322"/>
      <c r="AA30" s="2322"/>
      <c r="AB30" s="2322"/>
      <c r="AC30" s="2322"/>
      <c r="AE30" s="1056"/>
    </row>
    <row r="31" spans="1:31" s="798" customFormat="1">
      <c r="AE31" s="1056"/>
    </row>
    <row r="32" spans="1:31" s="798" customFormat="1">
      <c r="AE32" s="1056"/>
    </row>
    <row r="33" spans="16:31" s="798" customFormat="1">
      <c r="AE33" s="1056"/>
    </row>
    <row r="34" spans="16:31" s="798" customFormat="1">
      <c r="AE34" s="1056"/>
    </row>
    <row r="35" spans="16:31" s="798" customFormat="1">
      <c r="AE35" s="1056"/>
    </row>
    <row r="36" spans="16:31" s="798" customFormat="1">
      <c r="AE36" s="1056"/>
    </row>
    <row r="37" spans="16:31" s="798" customFormat="1">
      <c r="AE37" s="1056"/>
    </row>
    <row r="38" spans="16:31" s="798" customFormat="1">
      <c r="AE38" s="1056"/>
    </row>
    <row r="39" spans="16:31" s="798" customFormat="1">
      <c r="AE39" s="1056"/>
    </row>
    <row r="40" spans="16:31" s="798" customFormat="1">
      <c r="AE40" s="1056"/>
    </row>
    <row r="41" spans="16:31" s="798" customFormat="1">
      <c r="AE41" s="1056"/>
    </row>
    <row r="42" spans="16:31" s="798" customFormat="1">
      <c r="AE42" s="1056"/>
    </row>
    <row r="43" spans="16:31" s="798" customFormat="1">
      <c r="AE43" s="1056"/>
    </row>
    <row r="45" spans="16:31">
      <c r="P45" s="96">
        <v>8</v>
      </c>
    </row>
  </sheetData>
  <mergeCells count="28">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 ref="V25:AC25"/>
    <mergeCell ref="V26:AC26"/>
    <mergeCell ref="V30:AC30"/>
    <mergeCell ref="A23:B23"/>
    <mergeCell ref="J6:K6"/>
    <mergeCell ref="L6:M6"/>
    <mergeCell ref="N6:O6"/>
    <mergeCell ref="AC5:AC7"/>
    <mergeCell ref="AA6:AB6"/>
    <mergeCell ref="D6:E6"/>
    <mergeCell ref="F6:G6"/>
    <mergeCell ref="H6:I6"/>
  </mergeCells>
  <pageMargins left="0.17" right="0.17" top="0.75" bottom="0.32" header="0.3" footer="0.3"/>
  <pageSetup paperSize="9" scale="3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4"/>
  <cols>
    <col min="1" max="1" width="4.77734375" style="765" customWidth="1"/>
    <col min="2" max="2" width="31" style="767" customWidth="1"/>
    <col min="3" max="3" width="8.33203125" style="767" customWidth="1"/>
    <col min="4" max="10" width="8.109375" style="1332" customWidth="1"/>
    <col min="11" max="11" width="8.109375" style="1333" customWidth="1"/>
    <col min="12" max="12" width="8.109375" style="668" customWidth="1"/>
    <col min="13" max="13" width="68.6640625" style="767" customWidth="1"/>
    <col min="14" max="16384" width="9" style="668"/>
  </cols>
  <sheetData>
    <row r="1" spans="1:17" ht="14.25" customHeight="1">
      <c r="A1" s="2328" t="s">
        <v>699</v>
      </c>
      <c r="B1" s="2328"/>
      <c r="C1" s="1"/>
      <c r="D1" s="848"/>
      <c r="E1" s="848"/>
      <c r="F1" s="848"/>
      <c r="G1" s="848"/>
      <c r="H1" s="848"/>
      <c r="I1" s="848"/>
      <c r="J1" s="848"/>
      <c r="K1" s="2327" t="s">
        <v>65</v>
      </c>
      <c r="L1" s="2327"/>
      <c r="M1" s="1"/>
      <c r="N1" s="2"/>
      <c r="O1" s="2"/>
      <c r="P1" s="2"/>
      <c r="Q1" s="2"/>
    </row>
    <row r="2" spans="1:17">
      <c r="A2" s="2329" t="s">
        <v>66</v>
      </c>
      <c r="B2" s="2329"/>
      <c r="C2" s="1"/>
      <c r="D2" s="848"/>
      <c r="E2" s="848"/>
      <c r="F2" s="848"/>
      <c r="G2" s="848"/>
      <c r="H2" s="848"/>
      <c r="I2" s="848"/>
      <c r="J2" s="848"/>
      <c r="K2" s="849"/>
      <c r="L2" s="2"/>
      <c r="M2" s="1"/>
      <c r="N2" s="2"/>
      <c r="O2" s="2"/>
      <c r="P2" s="2"/>
      <c r="Q2" s="2"/>
    </row>
    <row r="3" spans="1:17" ht="22.5" customHeight="1">
      <c r="A3" s="2330" t="s">
        <v>12</v>
      </c>
      <c r="B3" s="2330"/>
      <c r="C3" s="2330"/>
      <c r="D3" s="2330"/>
      <c r="E3" s="2330"/>
      <c r="F3" s="2330"/>
      <c r="G3" s="2330"/>
      <c r="H3" s="2330"/>
      <c r="I3" s="2330"/>
      <c r="J3" s="2330"/>
      <c r="K3" s="2330"/>
      <c r="L3" s="2330"/>
      <c r="M3" s="1"/>
      <c r="N3" s="2"/>
      <c r="O3" s="2"/>
      <c r="P3" s="2"/>
      <c r="Q3" s="2"/>
    </row>
    <row r="4" spans="1:17" ht="23.25" customHeight="1" thickBot="1">
      <c r="A4" s="3"/>
      <c r="B4" s="3"/>
      <c r="C4" s="3"/>
      <c r="D4" s="850"/>
      <c r="E4" s="850"/>
      <c r="F4" s="850"/>
      <c r="G4" s="850"/>
      <c r="H4" s="850"/>
      <c r="I4" s="850"/>
      <c r="J4" s="850"/>
      <c r="K4" s="850"/>
      <c r="L4" s="1300" t="s">
        <v>67</v>
      </c>
      <c r="M4" s="1"/>
      <c r="N4" s="2"/>
      <c r="O4" s="2"/>
      <c r="P4" s="2"/>
      <c r="Q4" s="2"/>
    </row>
    <row r="5" spans="1:17" ht="35.25" customHeight="1" thickTop="1">
      <c r="A5" s="5" t="s">
        <v>68</v>
      </c>
      <c r="B5" s="6" t="s">
        <v>69</v>
      </c>
      <c r="C5" s="6" t="s">
        <v>70</v>
      </c>
      <c r="D5" s="840" t="s">
        <v>71</v>
      </c>
      <c r="E5" s="840" t="s">
        <v>72</v>
      </c>
      <c r="F5" s="840" t="s">
        <v>73</v>
      </c>
      <c r="G5" s="840" t="s">
        <v>74</v>
      </c>
      <c r="H5" s="840" t="s">
        <v>75</v>
      </c>
      <c r="I5" s="840" t="s">
        <v>76</v>
      </c>
      <c r="J5" s="840" t="s">
        <v>77</v>
      </c>
      <c r="K5" s="840" t="s">
        <v>78</v>
      </c>
      <c r="L5" s="7" t="s">
        <v>7</v>
      </c>
      <c r="M5" s="1"/>
      <c r="N5" s="2"/>
      <c r="O5" s="2"/>
      <c r="P5" s="2"/>
      <c r="Q5" s="2"/>
    </row>
    <row r="6" spans="1:17" s="1317" customFormat="1" ht="19.5" customHeight="1">
      <c r="A6" s="32" t="s">
        <v>79</v>
      </c>
      <c r="B6" s="33" t="s">
        <v>129</v>
      </c>
      <c r="C6" s="34"/>
      <c r="D6" s="851"/>
      <c r="E6" s="851"/>
      <c r="F6" s="851"/>
      <c r="G6" s="851"/>
      <c r="H6" s="851"/>
      <c r="I6" s="851"/>
      <c r="J6" s="851"/>
      <c r="K6" s="851"/>
      <c r="L6" s="35"/>
      <c r="M6" s="36"/>
      <c r="N6" s="60"/>
      <c r="O6" s="60"/>
      <c r="P6" s="60"/>
      <c r="Q6" s="60"/>
    </row>
    <row r="7" spans="1:17" s="1317" customFormat="1" ht="19.5" customHeight="1">
      <c r="A7" s="32" t="s">
        <v>81</v>
      </c>
      <c r="B7" s="33" t="s">
        <v>130</v>
      </c>
      <c r="C7" s="34"/>
      <c r="D7" s="851"/>
      <c r="E7" s="851"/>
      <c r="F7" s="851"/>
      <c r="G7" s="851"/>
      <c r="H7" s="851"/>
      <c r="I7" s="851"/>
      <c r="J7" s="851"/>
      <c r="K7" s="851"/>
      <c r="L7" s="35"/>
      <c r="M7" s="36"/>
      <c r="N7" s="60"/>
      <c r="O7" s="60"/>
      <c r="P7" s="60"/>
      <c r="Q7" s="60"/>
    </row>
    <row r="8" spans="1:17" s="1317" customFormat="1" ht="73.5" customHeight="1">
      <c r="A8" s="12" t="s">
        <v>83</v>
      </c>
      <c r="B8" s="13" t="s">
        <v>131</v>
      </c>
      <c r="C8" s="14" t="s">
        <v>132</v>
      </c>
      <c r="D8" s="845">
        <f>SUM(D9:D11)</f>
        <v>1246</v>
      </c>
      <c r="E8" s="845">
        <f t="shared" ref="E8:J8" si="0">SUM(E9:E11)</f>
        <v>0</v>
      </c>
      <c r="F8" s="845">
        <f t="shared" si="0"/>
        <v>0</v>
      </c>
      <c r="G8" s="845">
        <f t="shared" si="0"/>
        <v>0</v>
      </c>
      <c r="H8" s="845">
        <f t="shared" si="0"/>
        <v>0</v>
      </c>
      <c r="I8" s="845">
        <f t="shared" si="0"/>
        <v>0</v>
      </c>
      <c r="J8" s="845">
        <f t="shared" si="0"/>
        <v>0</v>
      </c>
      <c r="K8" s="845">
        <f>SUM(D8:J8)</f>
        <v>1246</v>
      </c>
      <c r="L8" s="16"/>
      <c r="M8" s="36"/>
      <c r="N8" s="60"/>
      <c r="O8" s="60"/>
      <c r="P8" s="60"/>
      <c r="Q8" s="60"/>
    </row>
    <row r="9" spans="1:17" s="1317" customFormat="1" ht="26.4">
      <c r="A9" s="12"/>
      <c r="B9" s="17" t="s">
        <v>133</v>
      </c>
      <c r="C9" s="14" t="s">
        <v>132</v>
      </c>
      <c r="D9" s="1318">
        <v>33</v>
      </c>
      <c r="E9" s="845"/>
      <c r="F9" s="845"/>
      <c r="G9" s="845"/>
      <c r="H9" s="845"/>
      <c r="I9" s="845"/>
      <c r="J9" s="845"/>
      <c r="K9" s="845">
        <f>SUM(D9:J9)</f>
        <v>33</v>
      </c>
      <c r="L9" s="16"/>
      <c r="M9" s="36"/>
      <c r="N9" s="60"/>
      <c r="O9" s="60"/>
      <c r="P9" s="60"/>
      <c r="Q9" s="60"/>
    </row>
    <row r="10" spans="1:17" s="1317" customFormat="1">
      <c r="A10" s="12"/>
      <c r="B10" s="17" t="s">
        <v>134</v>
      </c>
      <c r="C10" s="14" t="s">
        <v>132</v>
      </c>
      <c r="D10" s="1318">
        <v>873</v>
      </c>
      <c r="E10" s="845"/>
      <c r="F10" s="845"/>
      <c r="G10" s="845"/>
      <c r="H10" s="845"/>
      <c r="I10" s="845"/>
      <c r="J10" s="845"/>
      <c r="K10" s="845"/>
      <c r="L10" s="16"/>
      <c r="M10" s="36"/>
      <c r="N10" s="60"/>
      <c r="O10" s="60"/>
      <c r="P10" s="60"/>
      <c r="Q10" s="60"/>
    </row>
    <row r="11" spans="1:17" s="1317" customFormat="1">
      <c r="A11" s="12"/>
      <c r="B11" s="17" t="s">
        <v>135</v>
      </c>
      <c r="C11" s="14" t="s">
        <v>132</v>
      </c>
      <c r="D11" s="1318">
        <v>340</v>
      </c>
      <c r="E11" s="845"/>
      <c r="F11" s="845"/>
      <c r="G11" s="845"/>
      <c r="H11" s="845"/>
      <c r="I11" s="845"/>
      <c r="J11" s="845"/>
      <c r="K11" s="845">
        <f t="shared" ref="K11:K16" si="1">SUM(D11:J11)</f>
        <v>340</v>
      </c>
      <c r="L11" s="16"/>
      <c r="M11" s="36"/>
      <c r="N11" s="60"/>
      <c r="O11" s="60"/>
      <c r="P11" s="60"/>
      <c r="Q11" s="60"/>
    </row>
    <row r="12" spans="1:17" s="1317" customFormat="1" ht="62.25" customHeight="1">
      <c r="A12" s="12" t="s">
        <v>92</v>
      </c>
      <c r="B12" s="13" t="s">
        <v>136</v>
      </c>
      <c r="C12" s="14" t="s">
        <v>132</v>
      </c>
      <c r="D12" s="845">
        <f>SUM(D13:D15)</f>
        <v>906</v>
      </c>
      <c r="E12" s="845">
        <f>SUM(E13:E15)</f>
        <v>0</v>
      </c>
      <c r="F12" s="845">
        <f t="shared" ref="F12:J12" si="2">SUM(F13:F15)</f>
        <v>0</v>
      </c>
      <c r="G12" s="845">
        <f t="shared" si="2"/>
        <v>0</v>
      </c>
      <c r="H12" s="845">
        <f t="shared" si="2"/>
        <v>0</v>
      </c>
      <c r="I12" s="845">
        <f t="shared" si="2"/>
        <v>0</v>
      </c>
      <c r="J12" s="845">
        <f t="shared" si="2"/>
        <v>0</v>
      </c>
      <c r="K12" s="845">
        <f t="shared" si="1"/>
        <v>906</v>
      </c>
      <c r="L12" s="16"/>
      <c r="M12" s="36"/>
      <c r="N12" s="60"/>
      <c r="O12" s="60"/>
      <c r="P12" s="60"/>
      <c r="Q12" s="60"/>
    </row>
    <row r="13" spans="1:17" s="1317" customFormat="1" ht="26.4">
      <c r="A13" s="12"/>
      <c r="B13" s="17" t="s">
        <v>133</v>
      </c>
      <c r="C13" s="14" t="s">
        <v>132</v>
      </c>
      <c r="D13" s="845">
        <v>33</v>
      </c>
      <c r="E13" s="845"/>
      <c r="F13" s="845"/>
      <c r="G13" s="845"/>
      <c r="H13" s="845"/>
      <c r="I13" s="845"/>
      <c r="J13" s="845"/>
      <c r="K13" s="845">
        <f t="shared" si="1"/>
        <v>33</v>
      </c>
      <c r="L13" s="16"/>
      <c r="M13" s="36"/>
      <c r="N13" s="60"/>
      <c r="O13" s="60"/>
      <c r="P13" s="60"/>
      <c r="Q13" s="60"/>
    </row>
    <row r="14" spans="1:17" s="1317" customFormat="1">
      <c r="A14" s="12"/>
      <c r="B14" s="17" t="s">
        <v>134</v>
      </c>
      <c r="C14" s="14" t="s">
        <v>132</v>
      </c>
      <c r="D14" s="845">
        <v>873</v>
      </c>
      <c r="E14" s="845"/>
      <c r="F14" s="845"/>
      <c r="G14" s="845"/>
      <c r="H14" s="845"/>
      <c r="I14" s="845"/>
      <c r="J14" s="845"/>
      <c r="K14" s="845">
        <f t="shared" si="1"/>
        <v>873</v>
      </c>
      <c r="L14" s="16"/>
      <c r="M14" s="36"/>
      <c r="N14" s="60"/>
      <c r="O14" s="60"/>
      <c r="P14" s="60"/>
      <c r="Q14" s="60"/>
    </row>
    <row r="15" spans="1:17" s="1317" customFormat="1">
      <c r="A15" s="12"/>
      <c r="B15" s="17" t="s">
        <v>135</v>
      </c>
      <c r="C15" s="14" t="s">
        <v>132</v>
      </c>
      <c r="D15" s="845"/>
      <c r="E15" s="845"/>
      <c r="F15" s="845"/>
      <c r="G15" s="845"/>
      <c r="H15" s="845"/>
      <c r="I15" s="845"/>
      <c r="J15" s="845"/>
      <c r="K15" s="845">
        <f t="shared" si="1"/>
        <v>0</v>
      </c>
      <c r="L15" s="16"/>
      <c r="M15" s="36"/>
      <c r="N15" s="60"/>
      <c r="O15" s="60"/>
      <c r="P15" s="60"/>
      <c r="Q15" s="60"/>
    </row>
    <row r="16" spans="1:17" s="1317" customFormat="1" ht="55.2">
      <c r="A16" s="12" t="s">
        <v>94</v>
      </c>
      <c r="B16" s="19" t="s">
        <v>137</v>
      </c>
      <c r="C16" s="14" t="s">
        <v>132</v>
      </c>
      <c r="D16" s="842">
        <v>680</v>
      </c>
      <c r="E16" s="845"/>
      <c r="F16" s="845"/>
      <c r="G16" s="845"/>
      <c r="H16" s="845"/>
      <c r="I16" s="845"/>
      <c r="J16" s="845">
        <v>0</v>
      </c>
      <c r="K16" s="845">
        <f t="shared" si="1"/>
        <v>680</v>
      </c>
      <c r="L16" s="16"/>
      <c r="M16" s="36"/>
      <c r="N16" s="60"/>
      <c r="O16" s="60"/>
      <c r="P16" s="60"/>
      <c r="Q16" s="60"/>
    </row>
    <row r="17" spans="1:17" s="1317" customFormat="1" ht="26.4">
      <c r="A17" s="12"/>
      <c r="B17" s="17" t="s">
        <v>138</v>
      </c>
      <c r="C17" s="14" t="s">
        <v>132</v>
      </c>
      <c r="D17" s="845">
        <v>680</v>
      </c>
      <c r="E17" s="845"/>
      <c r="F17" s="845"/>
      <c r="G17" s="845"/>
      <c r="H17" s="845"/>
      <c r="I17" s="845"/>
      <c r="J17" s="845"/>
      <c r="K17" s="845"/>
      <c r="L17" s="16"/>
      <c r="M17" s="36"/>
      <c r="N17" s="60"/>
      <c r="O17" s="60"/>
      <c r="P17" s="60"/>
      <c r="Q17" s="60"/>
    </row>
    <row r="18" spans="1:17" s="1319" customFormat="1" ht="76.5" customHeight="1">
      <c r="A18" s="12" t="s">
        <v>97</v>
      </c>
      <c r="B18" s="13" t="s">
        <v>139</v>
      </c>
      <c r="C18" s="14" t="s">
        <v>132</v>
      </c>
      <c r="D18" s="846">
        <f>SUM(D19:D22)</f>
        <v>1020</v>
      </c>
      <c r="E18" s="846">
        <f t="shared" ref="E18:J18" si="3">SUM(E19:E22)</f>
        <v>0</v>
      </c>
      <c r="F18" s="846">
        <f t="shared" si="3"/>
        <v>0</v>
      </c>
      <c r="G18" s="846">
        <f t="shared" si="3"/>
        <v>0</v>
      </c>
      <c r="H18" s="846">
        <f t="shared" si="3"/>
        <v>0</v>
      </c>
      <c r="I18" s="846">
        <f t="shared" si="3"/>
        <v>0</v>
      </c>
      <c r="J18" s="846">
        <f t="shared" si="3"/>
        <v>0</v>
      </c>
      <c r="K18" s="845">
        <f>SUM(D18:J18)</f>
        <v>1020</v>
      </c>
      <c r="L18" s="22"/>
      <c r="M18" s="38"/>
      <c r="N18" s="852"/>
      <c r="O18" s="852"/>
      <c r="P18" s="852"/>
      <c r="Q18" s="852"/>
    </row>
    <row r="19" spans="1:17" s="1317" customFormat="1" ht="26.4">
      <c r="A19" s="12"/>
      <c r="B19" s="17" t="s">
        <v>133</v>
      </c>
      <c r="C19" s="14" t="s">
        <v>132</v>
      </c>
      <c r="D19" s="845">
        <f>+D9-D13</f>
        <v>0</v>
      </c>
      <c r="E19" s="845"/>
      <c r="F19" s="845"/>
      <c r="G19" s="845"/>
      <c r="H19" s="845"/>
      <c r="I19" s="845"/>
      <c r="J19" s="845"/>
      <c r="K19" s="845">
        <f>SUM(D19:J19)</f>
        <v>0</v>
      </c>
      <c r="L19" s="16"/>
      <c r="M19" s="36"/>
      <c r="N19" s="60"/>
      <c r="O19" s="60"/>
      <c r="P19" s="60"/>
      <c r="Q19" s="60"/>
    </row>
    <row r="20" spans="1:17" s="1317" customFormat="1">
      <c r="A20" s="12"/>
      <c r="B20" s="17" t="s">
        <v>134</v>
      </c>
      <c r="C20" s="14" t="s">
        <v>132</v>
      </c>
      <c r="D20" s="845">
        <f t="shared" ref="D20" si="4">+D10-D14</f>
        <v>0</v>
      </c>
      <c r="E20" s="845"/>
      <c r="F20" s="845"/>
      <c r="G20" s="845"/>
      <c r="H20" s="845"/>
      <c r="I20" s="845"/>
      <c r="J20" s="845"/>
      <c r="K20" s="845"/>
      <c r="L20" s="16"/>
      <c r="M20" s="36"/>
      <c r="N20" s="60"/>
      <c r="O20" s="60"/>
      <c r="P20" s="60"/>
      <c r="Q20" s="60"/>
    </row>
    <row r="21" spans="1:17" s="1317" customFormat="1">
      <c r="A21" s="12"/>
      <c r="B21" s="17" t="s">
        <v>135</v>
      </c>
      <c r="C21" s="14" t="s">
        <v>132</v>
      </c>
      <c r="D21" s="845">
        <v>680</v>
      </c>
      <c r="E21" s="845"/>
      <c r="F21" s="845"/>
      <c r="G21" s="845"/>
      <c r="H21" s="845"/>
      <c r="I21" s="845"/>
      <c r="J21" s="845"/>
      <c r="K21" s="845">
        <f>SUM(D21:J21)</f>
        <v>680</v>
      </c>
      <c r="L21" s="16"/>
      <c r="M21" s="36"/>
      <c r="N21" s="60"/>
      <c r="O21" s="60"/>
      <c r="P21" s="60"/>
      <c r="Q21" s="60"/>
    </row>
    <row r="22" spans="1:17" s="1317" customFormat="1" ht="26.4">
      <c r="A22" s="12"/>
      <c r="B22" s="17" t="s">
        <v>138</v>
      </c>
      <c r="C22" s="14" t="s">
        <v>132</v>
      </c>
      <c r="D22" s="845">
        <v>340</v>
      </c>
      <c r="E22" s="845"/>
      <c r="F22" s="845"/>
      <c r="G22" s="845"/>
      <c r="H22" s="845"/>
      <c r="I22" s="845"/>
      <c r="J22" s="845"/>
      <c r="K22" s="845"/>
      <c r="L22" s="16"/>
      <c r="M22" s="36"/>
      <c r="N22" s="60"/>
      <c r="O22" s="60"/>
      <c r="P22" s="60"/>
      <c r="Q22" s="60"/>
    </row>
    <row r="23" spans="1:17" s="1317" customFormat="1" ht="19.5" customHeight="1">
      <c r="A23" s="32" t="s">
        <v>104</v>
      </c>
      <c r="B23" s="33" t="s">
        <v>140</v>
      </c>
      <c r="C23" s="34"/>
      <c r="D23" s="851"/>
      <c r="E23" s="851"/>
      <c r="F23" s="851"/>
      <c r="G23" s="851"/>
      <c r="H23" s="851"/>
      <c r="I23" s="851"/>
      <c r="J23" s="851"/>
      <c r="K23" s="851"/>
      <c r="L23" s="35"/>
      <c r="M23" s="36"/>
      <c r="N23" s="60"/>
      <c r="O23" s="60"/>
      <c r="P23" s="60"/>
      <c r="Q23" s="60"/>
    </row>
    <row r="24" spans="1:17" s="1317" customFormat="1" ht="73.5" customHeight="1">
      <c r="A24" s="12" t="s">
        <v>83</v>
      </c>
      <c r="B24" s="13" t="s">
        <v>131</v>
      </c>
      <c r="C24" s="14" t="s">
        <v>132</v>
      </c>
      <c r="D24" s="845">
        <f>SUM(D25:D27)</f>
        <v>1</v>
      </c>
      <c r="E24" s="845">
        <f t="shared" ref="E24:J24" si="5">SUM(E25:E27)</f>
        <v>0</v>
      </c>
      <c r="F24" s="845">
        <f t="shared" si="5"/>
        <v>0</v>
      </c>
      <c r="G24" s="845">
        <f t="shared" si="5"/>
        <v>0</v>
      </c>
      <c r="H24" s="845">
        <f t="shared" si="5"/>
        <v>0</v>
      </c>
      <c r="I24" s="845">
        <f t="shared" si="5"/>
        <v>0</v>
      </c>
      <c r="J24" s="845">
        <f t="shared" si="5"/>
        <v>0</v>
      </c>
      <c r="K24" s="845">
        <f>SUM(D24:J24)</f>
        <v>1</v>
      </c>
      <c r="L24" s="16"/>
      <c r="M24" s="36"/>
      <c r="N24" s="60"/>
      <c r="O24" s="60"/>
      <c r="P24" s="60"/>
      <c r="Q24" s="60"/>
    </row>
    <row r="25" spans="1:17" s="1317" customFormat="1" ht="26.4">
      <c r="A25" s="12"/>
      <c r="B25" s="17" t="s">
        <v>133</v>
      </c>
      <c r="C25" s="14" t="s">
        <v>132</v>
      </c>
      <c r="D25" s="845"/>
      <c r="E25" s="845"/>
      <c r="F25" s="845"/>
      <c r="G25" s="845"/>
      <c r="H25" s="845"/>
      <c r="I25" s="845"/>
      <c r="J25" s="845"/>
      <c r="K25" s="845">
        <f>SUM(D25:J25)</f>
        <v>0</v>
      </c>
      <c r="L25" s="16"/>
      <c r="M25" s="36"/>
      <c r="N25" s="60"/>
      <c r="O25" s="60"/>
      <c r="P25" s="60"/>
      <c r="Q25" s="60"/>
    </row>
    <row r="26" spans="1:17" s="1317" customFormat="1">
      <c r="A26" s="12"/>
      <c r="B26" s="17" t="s">
        <v>134</v>
      </c>
      <c r="C26" s="14" t="s">
        <v>132</v>
      </c>
      <c r="D26" s="845">
        <v>1</v>
      </c>
      <c r="E26" s="845"/>
      <c r="F26" s="845"/>
      <c r="G26" s="845"/>
      <c r="H26" s="845"/>
      <c r="I26" s="845"/>
      <c r="J26" s="845"/>
      <c r="K26" s="845"/>
      <c r="L26" s="16"/>
      <c r="M26" s="36"/>
      <c r="N26" s="60"/>
      <c r="O26" s="60"/>
      <c r="P26" s="60"/>
      <c r="Q26" s="60"/>
    </row>
    <row r="27" spans="1:17" s="1317" customFormat="1">
      <c r="A27" s="12"/>
      <c r="B27" s="17" t="s">
        <v>135</v>
      </c>
      <c r="C27" s="14" t="s">
        <v>132</v>
      </c>
      <c r="D27" s="845"/>
      <c r="E27" s="845"/>
      <c r="F27" s="845"/>
      <c r="G27" s="845"/>
      <c r="H27" s="845"/>
      <c r="I27" s="845"/>
      <c r="J27" s="845"/>
      <c r="K27" s="845">
        <f>SUM(D27:J27)</f>
        <v>0</v>
      </c>
      <c r="L27" s="16"/>
      <c r="M27" s="36"/>
      <c r="N27" s="60"/>
      <c r="O27" s="60"/>
      <c r="P27" s="60"/>
      <c r="Q27" s="60"/>
    </row>
    <row r="28" spans="1:17" s="1317" customFormat="1" ht="62.25" customHeight="1">
      <c r="A28" s="12" t="s">
        <v>92</v>
      </c>
      <c r="B28" s="13" t="s">
        <v>136</v>
      </c>
      <c r="C28" s="14" t="s">
        <v>132</v>
      </c>
      <c r="D28" s="845">
        <f>SUM(D29:D31)</f>
        <v>0</v>
      </c>
      <c r="E28" s="845">
        <f>SUM(E29:E31)</f>
        <v>0</v>
      </c>
      <c r="F28" s="845">
        <f t="shared" ref="F28:J28" si="6">SUM(F29:F31)</f>
        <v>0</v>
      </c>
      <c r="G28" s="845">
        <f t="shared" si="6"/>
        <v>0</v>
      </c>
      <c r="H28" s="845">
        <f t="shared" si="6"/>
        <v>0</v>
      </c>
      <c r="I28" s="845">
        <f t="shared" si="6"/>
        <v>0</v>
      </c>
      <c r="J28" s="845">
        <f t="shared" si="6"/>
        <v>0</v>
      </c>
      <c r="K28" s="845">
        <f>SUM(D28:J28)</f>
        <v>0</v>
      </c>
      <c r="L28" s="16"/>
      <c r="M28" s="36"/>
      <c r="N28" s="60"/>
      <c r="O28" s="60"/>
      <c r="P28" s="60"/>
      <c r="Q28" s="60"/>
    </row>
    <row r="29" spans="1:17" s="1317" customFormat="1" ht="26.4">
      <c r="A29" s="12"/>
      <c r="B29" s="17" t="s">
        <v>133</v>
      </c>
      <c r="C29" s="14" t="s">
        <v>132</v>
      </c>
      <c r="D29" s="845"/>
      <c r="E29" s="845"/>
      <c r="F29" s="845"/>
      <c r="G29" s="845"/>
      <c r="H29" s="845"/>
      <c r="I29" s="845"/>
      <c r="J29" s="845"/>
      <c r="K29" s="845">
        <f>SUM(D29:J29)</f>
        <v>0</v>
      </c>
      <c r="L29" s="16"/>
      <c r="M29" s="36"/>
      <c r="N29" s="60"/>
      <c r="O29" s="60"/>
      <c r="P29" s="60"/>
      <c r="Q29" s="60"/>
    </row>
    <row r="30" spans="1:17" s="1317" customFormat="1">
      <c r="A30" s="12"/>
      <c r="B30" s="17" t="s">
        <v>134</v>
      </c>
      <c r="C30" s="14" t="s">
        <v>132</v>
      </c>
      <c r="D30" s="845"/>
      <c r="E30" s="845"/>
      <c r="F30" s="845"/>
      <c r="G30" s="845"/>
      <c r="H30" s="845"/>
      <c r="I30" s="845"/>
      <c r="J30" s="845"/>
      <c r="K30" s="845"/>
      <c r="L30" s="16"/>
      <c r="M30" s="36"/>
      <c r="N30" s="60"/>
      <c r="O30" s="60"/>
      <c r="P30" s="60"/>
      <c r="Q30" s="60"/>
    </row>
    <row r="31" spans="1:17" s="1317" customFormat="1">
      <c r="A31" s="12"/>
      <c r="B31" s="17" t="s">
        <v>135</v>
      </c>
      <c r="C31" s="14" t="s">
        <v>132</v>
      </c>
      <c r="D31" s="845"/>
      <c r="E31" s="845"/>
      <c r="F31" s="845"/>
      <c r="G31" s="845"/>
      <c r="H31" s="845"/>
      <c r="I31" s="845"/>
      <c r="J31" s="845"/>
      <c r="K31" s="845">
        <f>SUM(D31:J31)</f>
        <v>0</v>
      </c>
      <c r="L31" s="16"/>
      <c r="M31" s="36"/>
      <c r="N31" s="60"/>
      <c r="O31" s="60"/>
      <c r="P31" s="60"/>
      <c r="Q31" s="60"/>
    </row>
    <row r="32" spans="1:17" s="1317" customFormat="1" ht="55.2">
      <c r="A32" s="12" t="s">
        <v>94</v>
      </c>
      <c r="B32" s="19" t="s">
        <v>137</v>
      </c>
      <c r="C32" s="14" t="s">
        <v>132</v>
      </c>
      <c r="D32" s="845">
        <v>0</v>
      </c>
      <c r="E32" s="845"/>
      <c r="F32" s="845"/>
      <c r="G32" s="845"/>
      <c r="H32" s="845"/>
      <c r="I32" s="845"/>
      <c r="J32" s="845">
        <v>0</v>
      </c>
      <c r="K32" s="845">
        <f>SUM(D32:J32)</f>
        <v>0</v>
      </c>
      <c r="L32" s="16"/>
      <c r="M32" s="36"/>
      <c r="N32" s="60"/>
      <c r="O32" s="60"/>
      <c r="P32" s="60"/>
      <c r="Q32" s="60"/>
    </row>
    <row r="33" spans="1:17" s="1317" customFormat="1" ht="26.4">
      <c r="A33" s="12"/>
      <c r="B33" s="17" t="s">
        <v>138</v>
      </c>
      <c r="C33" s="14" t="s">
        <v>132</v>
      </c>
      <c r="D33" s="845"/>
      <c r="E33" s="845"/>
      <c r="F33" s="845"/>
      <c r="G33" s="845"/>
      <c r="H33" s="845"/>
      <c r="I33" s="845"/>
      <c r="J33" s="845"/>
      <c r="K33" s="845"/>
      <c r="L33" s="16"/>
      <c r="M33" s="36"/>
      <c r="N33" s="60"/>
      <c r="O33" s="60"/>
      <c r="P33" s="60"/>
      <c r="Q33" s="60"/>
    </row>
    <row r="34" spans="1:17" s="1319" customFormat="1" ht="76.5" customHeight="1">
      <c r="A34" s="12" t="s">
        <v>97</v>
      </c>
      <c r="B34" s="13" t="s">
        <v>139</v>
      </c>
      <c r="C34" s="14" t="s">
        <v>132</v>
      </c>
      <c r="D34" s="846">
        <f>SUM(D35:D38)</f>
        <v>1</v>
      </c>
      <c r="E34" s="846">
        <f t="shared" ref="E34:J34" si="7">SUM(E35:E38)</f>
        <v>0</v>
      </c>
      <c r="F34" s="846">
        <f t="shared" si="7"/>
        <v>0</v>
      </c>
      <c r="G34" s="846">
        <f t="shared" si="7"/>
        <v>0</v>
      </c>
      <c r="H34" s="846">
        <f t="shared" si="7"/>
        <v>0</v>
      </c>
      <c r="I34" s="846">
        <f t="shared" si="7"/>
        <v>0</v>
      </c>
      <c r="J34" s="846">
        <f t="shared" si="7"/>
        <v>0</v>
      </c>
      <c r="K34" s="845">
        <f>SUM(D34:J34)</f>
        <v>1</v>
      </c>
      <c r="L34" s="22"/>
      <c r="M34" s="38"/>
      <c r="N34" s="852"/>
      <c r="O34" s="852"/>
      <c r="P34" s="852"/>
      <c r="Q34" s="852"/>
    </row>
    <row r="35" spans="1:17" s="1317" customFormat="1" ht="26.4">
      <c r="A35" s="12"/>
      <c r="B35" s="17" t="s">
        <v>133</v>
      </c>
      <c r="C35" s="14" t="s">
        <v>132</v>
      </c>
      <c r="D35" s="845">
        <f>+D25-D29</f>
        <v>0</v>
      </c>
      <c r="E35" s="845"/>
      <c r="F35" s="845"/>
      <c r="G35" s="845"/>
      <c r="H35" s="845"/>
      <c r="I35" s="845"/>
      <c r="J35" s="845"/>
      <c r="K35" s="845">
        <f>SUM(D35:J35)</f>
        <v>0</v>
      </c>
      <c r="L35" s="16"/>
      <c r="M35" s="36"/>
      <c r="N35" s="60"/>
      <c r="O35" s="60"/>
      <c r="P35" s="60"/>
      <c r="Q35" s="60"/>
    </row>
    <row r="36" spans="1:17" s="1317" customFormat="1">
      <c r="A36" s="12"/>
      <c r="B36" s="17" t="s">
        <v>134</v>
      </c>
      <c r="C36" s="14" t="s">
        <v>132</v>
      </c>
      <c r="D36" s="845">
        <f t="shared" ref="D36:D37" si="8">+D26-D30</f>
        <v>1</v>
      </c>
      <c r="E36" s="845"/>
      <c r="F36" s="845"/>
      <c r="G36" s="845"/>
      <c r="H36" s="845"/>
      <c r="I36" s="845"/>
      <c r="J36" s="845"/>
      <c r="K36" s="845"/>
      <c r="L36" s="16"/>
      <c r="M36" s="36"/>
      <c r="N36" s="60"/>
      <c r="O36" s="60"/>
      <c r="P36" s="60"/>
      <c r="Q36" s="60"/>
    </row>
    <row r="37" spans="1:17" s="1317" customFormat="1">
      <c r="A37" s="12"/>
      <c r="B37" s="17" t="s">
        <v>135</v>
      </c>
      <c r="C37" s="14" t="s">
        <v>132</v>
      </c>
      <c r="D37" s="845">
        <f t="shared" si="8"/>
        <v>0</v>
      </c>
      <c r="E37" s="845"/>
      <c r="F37" s="845"/>
      <c r="G37" s="845"/>
      <c r="H37" s="845"/>
      <c r="I37" s="845"/>
      <c r="J37" s="845"/>
      <c r="K37" s="845">
        <f>SUM(D37:J37)</f>
        <v>0</v>
      </c>
      <c r="L37" s="16"/>
      <c r="M37" s="36"/>
      <c r="N37" s="60"/>
      <c r="O37" s="60"/>
      <c r="P37" s="60"/>
      <c r="Q37" s="60"/>
    </row>
    <row r="38" spans="1:17" s="1317" customFormat="1" ht="26.4">
      <c r="A38" s="12"/>
      <c r="B38" s="17" t="s">
        <v>138</v>
      </c>
      <c r="C38" s="14" t="s">
        <v>132</v>
      </c>
      <c r="D38" s="845">
        <f>+D33</f>
        <v>0</v>
      </c>
      <c r="E38" s="845"/>
      <c r="F38" s="845"/>
      <c r="G38" s="845"/>
      <c r="H38" s="845"/>
      <c r="I38" s="845"/>
      <c r="J38" s="845"/>
      <c r="K38" s="845"/>
      <c r="L38" s="16"/>
      <c r="M38" s="36"/>
      <c r="N38" s="60"/>
      <c r="O38" s="60"/>
      <c r="P38" s="60"/>
      <c r="Q38" s="60"/>
    </row>
    <row r="39" spans="1:17" s="1317" customFormat="1" ht="19.5" customHeight="1">
      <c r="A39" s="32" t="s">
        <v>79</v>
      </c>
      <c r="B39" s="33" t="s">
        <v>141</v>
      </c>
      <c r="C39" s="34"/>
      <c r="D39" s="851"/>
      <c r="E39" s="851"/>
      <c r="F39" s="851"/>
      <c r="G39" s="851"/>
      <c r="H39" s="851"/>
      <c r="I39" s="851"/>
      <c r="J39" s="851"/>
      <c r="K39" s="851"/>
      <c r="L39" s="35"/>
      <c r="M39" s="36"/>
      <c r="N39" s="60"/>
      <c r="O39" s="60"/>
      <c r="P39" s="60"/>
      <c r="Q39" s="60"/>
    </row>
    <row r="40" spans="1:17" s="1317" customFormat="1" ht="27.75" customHeight="1">
      <c r="A40" s="39" t="s">
        <v>81</v>
      </c>
      <c r="B40" s="33" t="s">
        <v>142</v>
      </c>
      <c r="C40" s="34"/>
      <c r="D40" s="851"/>
      <c r="E40" s="851"/>
      <c r="F40" s="851"/>
      <c r="G40" s="851"/>
      <c r="H40" s="851"/>
      <c r="I40" s="851"/>
      <c r="J40" s="851"/>
      <c r="K40" s="851"/>
      <c r="L40" s="35"/>
      <c r="M40" s="36"/>
      <c r="N40" s="60"/>
      <c r="O40" s="60"/>
      <c r="P40" s="60"/>
      <c r="Q40" s="60"/>
    </row>
    <row r="41" spans="1:17" s="1319" customFormat="1" ht="69">
      <c r="A41" s="18" t="s">
        <v>83</v>
      </c>
      <c r="B41" s="13" t="s">
        <v>131</v>
      </c>
      <c r="C41" s="20" t="s">
        <v>143</v>
      </c>
      <c r="D41" s="846">
        <f>SUM(D42:D46)</f>
        <v>70</v>
      </c>
      <c r="E41" s="846"/>
      <c r="F41" s="846"/>
      <c r="G41" s="846"/>
      <c r="H41" s="846"/>
      <c r="I41" s="846"/>
      <c r="J41" s="846">
        <f>SUM(J42:J45)</f>
        <v>0</v>
      </c>
      <c r="K41" s="846">
        <f>SUM(D41:J41)</f>
        <v>70</v>
      </c>
      <c r="L41" s="22"/>
      <c r="M41" s="38"/>
      <c r="N41" s="852"/>
      <c r="O41" s="852"/>
      <c r="P41" s="852"/>
      <c r="Q41" s="852"/>
    </row>
    <row r="42" spans="1:17" s="1317" customFormat="1" ht="26.4">
      <c r="A42" s="12"/>
      <c r="B42" s="17" t="s">
        <v>144</v>
      </c>
      <c r="C42" s="14"/>
      <c r="D42" s="853">
        <v>12</v>
      </c>
      <c r="E42" s="845"/>
      <c r="F42" s="845"/>
      <c r="G42" s="845"/>
      <c r="H42" s="845"/>
      <c r="I42" s="845"/>
      <c r="J42" s="845"/>
      <c r="K42" s="845">
        <f>SUM(D42:J42)</f>
        <v>12</v>
      </c>
      <c r="L42" s="16"/>
      <c r="M42" s="36"/>
      <c r="N42" s="60"/>
      <c r="O42" s="60"/>
      <c r="P42" s="60"/>
      <c r="Q42" s="60"/>
    </row>
    <row r="43" spans="1:17" s="1317" customFormat="1">
      <c r="A43" s="12"/>
      <c r="B43" s="17" t="s">
        <v>145</v>
      </c>
      <c r="C43" s="14"/>
      <c r="D43" s="853">
        <v>31</v>
      </c>
      <c r="E43" s="845"/>
      <c r="F43" s="845"/>
      <c r="G43" s="845"/>
      <c r="H43" s="845"/>
      <c r="I43" s="845"/>
      <c r="J43" s="845"/>
      <c r="K43" s="845">
        <f>SUM(D43:J43)</f>
        <v>31</v>
      </c>
      <c r="L43" s="16"/>
      <c r="M43" s="36"/>
      <c r="N43" s="60"/>
      <c r="O43" s="60"/>
      <c r="P43" s="60"/>
      <c r="Q43" s="60"/>
    </row>
    <row r="44" spans="1:17" s="1317" customFormat="1">
      <c r="A44" s="12"/>
      <c r="B44" s="17" t="s">
        <v>146</v>
      </c>
      <c r="C44" s="14"/>
      <c r="D44" s="853">
        <v>5</v>
      </c>
      <c r="E44" s="845"/>
      <c r="F44" s="845"/>
      <c r="G44" s="845"/>
      <c r="H44" s="845"/>
      <c r="I44" s="845"/>
      <c r="J44" s="845"/>
      <c r="K44" s="845">
        <f>SUM(D44:J44)</f>
        <v>5</v>
      </c>
      <c r="L44" s="16"/>
      <c r="M44" s="36"/>
      <c r="N44" s="60"/>
      <c r="O44" s="60"/>
      <c r="P44" s="60"/>
      <c r="Q44" s="60"/>
    </row>
    <row r="45" spans="1:17" s="1317" customFormat="1">
      <c r="A45" s="12"/>
      <c r="B45" s="17" t="s">
        <v>147</v>
      </c>
      <c r="C45" s="14"/>
      <c r="D45" s="853">
        <v>6</v>
      </c>
      <c r="E45" s="845"/>
      <c r="F45" s="845"/>
      <c r="G45" s="845"/>
      <c r="H45" s="845"/>
      <c r="I45" s="845"/>
      <c r="J45" s="845"/>
      <c r="K45" s="845">
        <f>SUM(D45:J45)</f>
        <v>6</v>
      </c>
      <c r="L45" s="16"/>
      <c r="M45" s="36"/>
      <c r="N45" s="60"/>
      <c r="O45" s="60"/>
      <c r="P45" s="60"/>
      <c r="Q45" s="60"/>
    </row>
    <row r="46" spans="1:17" s="1317" customFormat="1">
      <c r="A46" s="12"/>
      <c r="B46" s="17" t="s">
        <v>148</v>
      </c>
      <c r="C46" s="14"/>
      <c r="D46" s="853">
        <v>16</v>
      </c>
      <c r="E46" s="845"/>
      <c r="F46" s="845"/>
      <c r="G46" s="845"/>
      <c r="H46" s="845"/>
      <c r="I46" s="845"/>
      <c r="J46" s="845"/>
      <c r="K46" s="845">
        <f t="shared" ref="K46:K47" si="9">SUM(D46:J46)</f>
        <v>16</v>
      </c>
      <c r="L46" s="16"/>
      <c r="M46" s="36"/>
      <c r="N46" s="60"/>
      <c r="O46" s="60"/>
      <c r="P46" s="60"/>
      <c r="Q46" s="60"/>
    </row>
    <row r="47" spans="1:17" s="1317" customFormat="1">
      <c r="A47" s="12"/>
      <c r="B47" s="17" t="s">
        <v>149</v>
      </c>
      <c r="C47" s="14"/>
      <c r="D47" s="853">
        <v>16</v>
      </c>
      <c r="E47" s="845"/>
      <c r="F47" s="845"/>
      <c r="G47" s="845"/>
      <c r="H47" s="845"/>
      <c r="I47" s="845"/>
      <c r="J47" s="845"/>
      <c r="K47" s="845">
        <f t="shared" si="9"/>
        <v>16</v>
      </c>
      <c r="L47" s="16"/>
      <c r="M47" s="36"/>
      <c r="N47" s="60"/>
      <c r="O47" s="60"/>
      <c r="P47" s="60"/>
      <c r="Q47" s="60"/>
    </row>
    <row r="48" spans="1:17" s="1319" customFormat="1" ht="55.2">
      <c r="A48" s="18" t="s">
        <v>92</v>
      </c>
      <c r="B48" s="13" t="s">
        <v>136</v>
      </c>
      <c r="C48" s="20" t="s">
        <v>143</v>
      </c>
      <c r="D48" s="846">
        <f>SUM(D49:D54)</f>
        <v>38</v>
      </c>
      <c r="E48" s="846">
        <f t="shared" ref="E48:K48" si="10">SUM(E49:E54)</f>
        <v>0</v>
      </c>
      <c r="F48" s="846">
        <f t="shared" si="10"/>
        <v>0</v>
      </c>
      <c r="G48" s="846">
        <f t="shared" si="10"/>
        <v>0</v>
      </c>
      <c r="H48" s="846">
        <f t="shared" si="10"/>
        <v>0</v>
      </c>
      <c r="I48" s="846">
        <f t="shared" si="10"/>
        <v>0</v>
      </c>
      <c r="J48" s="846">
        <f t="shared" si="10"/>
        <v>0</v>
      </c>
      <c r="K48" s="846">
        <f t="shared" si="10"/>
        <v>38</v>
      </c>
      <c r="L48" s="22"/>
      <c r="M48" s="38"/>
      <c r="N48" s="852"/>
      <c r="O48" s="852"/>
      <c r="P48" s="852"/>
      <c r="Q48" s="852"/>
    </row>
    <row r="49" spans="1:17" s="1317" customFormat="1" ht="26.4">
      <c r="A49" s="12"/>
      <c r="B49" s="17" t="s">
        <v>144</v>
      </c>
      <c r="C49" s="14"/>
      <c r="D49" s="845">
        <v>10</v>
      </c>
      <c r="E49" s="845"/>
      <c r="F49" s="845"/>
      <c r="G49" s="845"/>
      <c r="H49" s="845"/>
      <c r="I49" s="845"/>
      <c r="J49" s="845"/>
      <c r="K49" s="845">
        <f t="shared" ref="K49:K55" si="11">SUM(D49:J49)</f>
        <v>10</v>
      </c>
      <c r="L49" s="16"/>
      <c r="M49" s="36"/>
      <c r="N49" s="60"/>
      <c r="O49" s="60"/>
      <c r="P49" s="60"/>
      <c r="Q49" s="60"/>
    </row>
    <row r="50" spans="1:17" s="1317" customFormat="1">
      <c r="A50" s="12"/>
      <c r="B50" s="17" t="s">
        <v>145</v>
      </c>
      <c r="C50" s="14"/>
      <c r="D50" s="845">
        <v>25</v>
      </c>
      <c r="E50" s="845"/>
      <c r="F50" s="845"/>
      <c r="G50" s="845"/>
      <c r="H50" s="845"/>
      <c r="I50" s="845"/>
      <c r="J50" s="845"/>
      <c r="K50" s="845">
        <f t="shared" si="11"/>
        <v>25</v>
      </c>
      <c r="L50" s="16"/>
      <c r="M50" s="36"/>
      <c r="N50" s="60"/>
      <c r="O50" s="60"/>
      <c r="P50" s="60"/>
      <c r="Q50" s="60"/>
    </row>
    <row r="51" spans="1:17" s="1317" customFormat="1">
      <c r="A51" s="12"/>
      <c r="B51" s="17" t="s">
        <v>146</v>
      </c>
      <c r="C51" s="14"/>
      <c r="D51" s="845">
        <v>3</v>
      </c>
      <c r="E51" s="845"/>
      <c r="F51" s="845"/>
      <c r="G51" s="845"/>
      <c r="H51" s="845"/>
      <c r="I51" s="845"/>
      <c r="J51" s="845"/>
      <c r="K51" s="845">
        <f t="shared" si="11"/>
        <v>3</v>
      </c>
      <c r="L51" s="16"/>
      <c r="M51" s="36"/>
      <c r="N51" s="60"/>
      <c r="O51" s="60"/>
      <c r="P51" s="60"/>
      <c r="Q51" s="60"/>
    </row>
    <row r="52" spans="1:17" s="1317" customFormat="1">
      <c r="A52" s="12"/>
      <c r="B52" s="17" t="s">
        <v>147</v>
      </c>
      <c r="C52" s="14"/>
      <c r="D52" s="845">
        <v>0</v>
      </c>
      <c r="E52" s="845"/>
      <c r="F52" s="845"/>
      <c r="G52" s="845"/>
      <c r="H52" s="845"/>
      <c r="I52" s="845"/>
      <c r="J52" s="845"/>
      <c r="K52" s="845">
        <f t="shared" si="11"/>
        <v>0</v>
      </c>
      <c r="L52" s="16"/>
      <c r="M52" s="36"/>
      <c r="N52" s="60"/>
      <c r="O52" s="60"/>
      <c r="P52" s="60"/>
      <c r="Q52" s="60"/>
    </row>
    <row r="53" spans="1:17" s="1317" customFormat="1">
      <c r="A53" s="12"/>
      <c r="B53" s="17" t="s">
        <v>148</v>
      </c>
      <c r="C53" s="14"/>
      <c r="D53" s="845">
        <v>0</v>
      </c>
      <c r="E53" s="845"/>
      <c r="F53" s="845"/>
      <c r="G53" s="845"/>
      <c r="H53" s="845"/>
      <c r="I53" s="845"/>
      <c r="J53" s="845"/>
      <c r="K53" s="845">
        <f t="shared" si="11"/>
        <v>0</v>
      </c>
      <c r="L53" s="16"/>
      <c r="M53" s="36"/>
      <c r="N53" s="60"/>
      <c r="O53" s="60"/>
      <c r="P53" s="60"/>
      <c r="Q53" s="60"/>
    </row>
    <row r="54" spans="1:17" s="1317" customFormat="1">
      <c r="A54" s="12"/>
      <c r="B54" s="17" t="s">
        <v>149</v>
      </c>
      <c r="C54" s="14"/>
      <c r="D54" s="845">
        <v>0</v>
      </c>
      <c r="E54" s="845"/>
      <c r="F54" s="845"/>
      <c r="G54" s="845"/>
      <c r="H54" s="845"/>
      <c r="I54" s="845"/>
      <c r="J54" s="845"/>
      <c r="K54" s="845">
        <f t="shared" si="11"/>
        <v>0</v>
      </c>
      <c r="L54" s="16"/>
      <c r="M54" s="36"/>
      <c r="N54" s="60"/>
      <c r="O54" s="60"/>
      <c r="P54" s="60"/>
      <c r="Q54" s="60"/>
    </row>
    <row r="55" spans="1:17" s="1319" customFormat="1" ht="13.8">
      <c r="A55" s="18" t="s">
        <v>94</v>
      </c>
      <c r="B55" s="13" t="s">
        <v>150</v>
      </c>
      <c r="C55" s="14" t="s">
        <v>143</v>
      </c>
      <c r="D55" s="846"/>
      <c r="E55" s="846"/>
      <c r="F55" s="846"/>
      <c r="G55" s="846"/>
      <c r="H55" s="846"/>
      <c r="I55" s="846"/>
      <c r="J55" s="846">
        <f t="shared" ref="J55" si="12">J41+J48</f>
        <v>0</v>
      </c>
      <c r="K55" s="845">
        <f t="shared" si="11"/>
        <v>0</v>
      </c>
      <c r="L55" s="22"/>
      <c r="M55" s="38"/>
      <c r="N55" s="852"/>
      <c r="O55" s="852"/>
      <c r="P55" s="852"/>
      <c r="Q55" s="852"/>
    </row>
    <row r="56" spans="1:17" s="1317" customFormat="1" ht="26.4">
      <c r="A56" s="12"/>
      <c r="B56" s="17" t="s">
        <v>151</v>
      </c>
      <c r="C56" s="14" t="s">
        <v>143</v>
      </c>
      <c r="D56" s="845"/>
      <c r="E56" s="845"/>
      <c r="F56" s="845"/>
      <c r="G56" s="845"/>
      <c r="H56" s="845"/>
      <c r="I56" s="845"/>
      <c r="J56" s="845"/>
      <c r="K56" s="845">
        <v>11</v>
      </c>
      <c r="L56" s="16"/>
      <c r="M56" s="36"/>
      <c r="N56" s="60"/>
      <c r="O56" s="60"/>
      <c r="P56" s="60"/>
      <c r="Q56" s="60"/>
    </row>
    <row r="57" spans="1:17" s="1319" customFormat="1" ht="69">
      <c r="A57" s="18" t="s">
        <v>97</v>
      </c>
      <c r="B57" s="13" t="s">
        <v>139</v>
      </c>
      <c r="C57" s="20" t="s">
        <v>143</v>
      </c>
      <c r="D57" s="846">
        <f>SUM(D58:D64)</f>
        <v>64</v>
      </c>
      <c r="E57" s="846">
        <f t="shared" ref="E57:K57" si="13">SUM(E58:E64)</f>
        <v>0</v>
      </c>
      <c r="F57" s="846">
        <f t="shared" si="13"/>
        <v>0</v>
      </c>
      <c r="G57" s="846">
        <f t="shared" si="13"/>
        <v>0</v>
      </c>
      <c r="H57" s="846">
        <f t="shared" si="13"/>
        <v>0</v>
      </c>
      <c r="I57" s="846">
        <f t="shared" si="13"/>
        <v>0</v>
      </c>
      <c r="J57" s="846">
        <f t="shared" si="13"/>
        <v>0</v>
      </c>
      <c r="K57" s="846">
        <f t="shared" si="13"/>
        <v>64</v>
      </c>
      <c r="L57" s="22"/>
      <c r="M57" s="38"/>
      <c r="N57" s="852"/>
      <c r="O57" s="852"/>
      <c r="P57" s="852"/>
      <c r="Q57" s="852"/>
    </row>
    <row r="58" spans="1:17" s="1317" customFormat="1" ht="26.4">
      <c r="A58" s="12"/>
      <c r="B58" s="17" t="s">
        <v>144</v>
      </c>
      <c r="C58" s="14"/>
      <c r="D58" s="854">
        <v>2</v>
      </c>
      <c r="E58" s="845"/>
      <c r="F58" s="845"/>
      <c r="G58" s="845"/>
      <c r="H58" s="845"/>
      <c r="I58" s="845"/>
      <c r="J58" s="845"/>
      <c r="K58" s="845">
        <f t="shared" ref="K58:K64" si="14">SUM(D58:J58)</f>
        <v>2</v>
      </c>
      <c r="L58" s="16"/>
      <c r="M58" s="36"/>
      <c r="N58" s="60"/>
      <c r="O58" s="60"/>
      <c r="P58" s="60"/>
      <c r="Q58" s="60"/>
    </row>
    <row r="59" spans="1:17" s="1317" customFormat="1">
      <c r="A59" s="12"/>
      <c r="B59" s="17" t="s">
        <v>145</v>
      </c>
      <c r="C59" s="14"/>
      <c r="D59" s="854">
        <v>6</v>
      </c>
      <c r="E59" s="845"/>
      <c r="F59" s="845"/>
      <c r="G59" s="845"/>
      <c r="H59" s="845"/>
      <c r="I59" s="845"/>
      <c r="J59" s="845"/>
      <c r="K59" s="845">
        <f t="shared" si="14"/>
        <v>6</v>
      </c>
      <c r="L59" s="16"/>
      <c r="M59" s="36"/>
      <c r="N59" s="60"/>
      <c r="O59" s="60"/>
      <c r="P59" s="60"/>
      <c r="Q59" s="60"/>
    </row>
    <row r="60" spans="1:17" s="1317" customFormat="1">
      <c r="A60" s="12"/>
      <c r="B60" s="17" t="s">
        <v>146</v>
      </c>
      <c r="C60" s="14"/>
      <c r="D60" s="854">
        <v>2</v>
      </c>
      <c r="E60" s="845"/>
      <c r="F60" s="845"/>
      <c r="G60" s="845"/>
      <c r="H60" s="845"/>
      <c r="I60" s="845"/>
      <c r="J60" s="845"/>
      <c r="K60" s="845">
        <f t="shared" si="14"/>
        <v>2</v>
      </c>
      <c r="L60" s="16"/>
      <c r="M60" s="36"/>
      <c r="N60" s="60"/>
      <c r="O60" s="60"/>
      <c r="P60" s="60"/>
      <c r="Q60" s="60"/>
    </row>
    <row r="61" spans="1:17" s="1317" customFormat="1">
      <c r="A61" s="12"/>
      <c r="B61" s="17" t="s">
        <v>147</v>
      </c>
      <c r="C61" s="14"/>
      <c r="D61" s="854">
        <v>6</v>
      </c>
      <c r="E61" s="845"/>
      <c r="F61" s="845"/>
      <c r="G61" s="845"/>
      <c r="H61" s="845"/>
      <c r="I61" s="845"/>
      <c r="J61" s="845"/>
      <c r="K61" s="845">
        <f t="shared" si="14"/>
        <v>6</v>
      </c>
      <c r="L61" s="16"/>
      <c r="M61" s="36"/>
      <c r="N61" s="60"/>
      <c r="O61" s="60"/>
      <c r="P61" s="60"/>
      <c r="Q61" s="60"/>
    </row>
    <row r="62" spans="1:17" s="1317" customFormat="1">
      <c r="A62" s="12"/>
      <c r="B62" s="17" t="s">
        <v>148</v>
      </c>
      <c r="C62" s="14"/>
      <c r="D62" s="854">
        <v>16</v>
      </c>
      <c r="E62" s="845"/>
      <c r="F62" s="845"/>
      <c r="G62" s="845"/>
      <c r="H62" s="845"/>
      <c r="I62" s="845"/>
      <c r="J62" s="845"/>
      <c r="K62" s="845">
        <f t="shared" si="14"/>
        <v>16</v>
      </c>
      <c r="L62" s="16"/>
      <c r="M62" s="36"/>
      <c r="N62" s="60"/>
      <c r="O62" s="60"/>
      <c r="P62" s="60"/>
      <c r="Q62" s="60"/>
    </row>
    <row r="63" spans="1:17" s="1317" customFormat="1">
      <c r="A63" s="12"/>
      <c r="B63" s="17" t="s">
        <v>149</v>
      </c>
      <c r="C63" s="14"/>
      <c r="D63" s="854">
        <v>16</v>
      </c>
      <c r="E63" s="845"/>
      <c r="F63" s="845"/>
      <c r="G63" s="845"/>
      <c r="H63" s="845"/>
      <c r="I63" s="845"/>
      <c r="J63" s="845"/>
      <c r="K63" s="845">
        <f t="shared" si="14"/>
        <v>16</v>
      </c>
      <c r="L63" s="16"/>
      <c r="M63" s="36"/>
      <c r="N63" s="60"/>
      <c r="O63" s="60"/>
      <c r="P63" s="60"/>
      <c r="Q63" s="60"/>
    </row>
    <row r="64" spans="1:17" s="1317" customFormat="1" ht="26.4">
      <c r="A64" s="12"/>
      <c r="B64" s="17" t="s">
        <v>151</v>
      </c>
      <c r="C64" s="14" t="s">
        <v>143</v>
      </c>
      <c r="D64" s="854">
        <v>16</v>
      </c>
      <c r="E64" s="845"/>
      <c r="F64" s="845"/>
      <c r="G64" s="845"/>
      <c r="H64" s="845"/>
      <c r="I64" s="845"/>
      <c r="J64" s="845"/>
      <c r="K64" s="845">
        <f t="shared" si="14"/>
        <v>16</v>
      </c>
      <c r="L64" s="16"/>
      <c r="M64" s="36"/>
      <c r="N64" s="60"/>
      <c r="O64" s="60"/>
      <c r="P64" s="60"/>
      <c r="Q64" s="60"/>
    </row>
    <row r="65" spans="1:17" s="1317" customFormat="1" ht="27.75" customHeight="1">
      <c r="A65" s="39" t="s">
        <v>104</v>
      </c>
      <c r="B65" s="33" t="s">
        <v>152</v>
      </c>
      <c r="C65" s="34"/>
      <c r="D65" s="851"/>
      <c r="E65" s="851"/>
      <c r="F65" s="851"/>
      <c r="G65" s="851"/>
      <c r="H65" s="851"/>
      <c r="I65" s="851"/>
      <c r="J65" s="851"/>
      <c r="K65" s="851"/>
      <c r="L65" s="35"/>
      <c r="M65" s="36"/>
      <c r="N65" s="60"/>
      <c r="O65" s="60"/>
      <c r="P65" s="60"/>
      <c r="Q65" s="60"/>
    </row>
    <row r="66" spans="1:17" s="1319" customFormat="1" ht="82.8">
      <c r="A66" s="18" t="s">
        <v>83</v>
      </c>
      <c r="B66" s="13" t="s">
        <v>131</v>
      </c>
      <c r="C66" s="20" t="s">
        <v>143</v>
      </c>
      <c r="D66" s="846">
        <f>SUM(D67:D70)</f>
        <v>1</v>
      </c>
      <c r="E66" s="846"/>
      <c r="F66" s="846"/>
      <c r="G66" s="846"/>
      <c r="H66" s="846"/>
      <c r="I66" s="846"/>
      <c r="J66" s="846">
        <f>SUM(J67:J70)</f>
        <v>0</v>
      </c>
      <c r="K66" s="846">
        <f>SUM(D66:J66)</f>
        <v>1</v>
      </c>
      <c r="L66" s="22"/>
      <c r="M66" s="38"/>
      <c r="N66" s="852"/>
      <c r="O66" s="852"/>
      <c r="P66" s="852"/>
      <c r="Q66" s="852"/>
    </row>
    <row r="67" spans="1:17" s="1317" customFormat="1" ht="26.4">
      <c r="A67" s="12"/>
      <c r="B67" s="17" t="s">
        <v>144</v>
      </c>
      <c r="C67" s="14"/>
      <c r="D67" s="845"/>
      <c r="E67" s="845"/>
      <c r="F67" s="845"/>
      <c r="G67" s="845"/>
      <c r="H67" s="845"/>
      <c r="I67" s="845"/>
      <c r="J67" s="845"/>
      <c r="K67" s="845">
        <f>SUM(D67:J67)</f>
        <v>0</v>
      </c>
      <c r="L67" s="16"/>
      <c r="M67" s="36"/>
      <c r="N67" s="60"/>
      <c r="O67" s="60"/>
      <c r="P67" s="60"/>
      <c r="Q67" s="60"/>
    </row>
    <row r="68" spans="1:17" s="1317" customFormat="1">
      <c r="A68" s="12"/>
      <c r="B68" s="17" t="s">
        <v>145</v>
      </c>
      <c r="C68" s="14"/>
      <c r="D68" s="845">
        <v>1</v>
      </c>
      <c r="E68" s="845"/>
      <c r="F68" s="845"/>
      <c r="G68" s="845"/>
      <c r="H68" s="845"/>
      <c r="I68" s="845"/>
      <c r="J68" s="845"/>
      <c r="K68" s="845">
        <f>SUM(D68:J68)</f>
        <v>1</v>
      </c>
      <c r="L68" s="16"/>
      <c r="M68" s="36"/>
      <c r="N68" s="60"/>
      <c r="O68" s="60"/>
      <c r="P68" s="60"/>
      <c r="Q68" s="60"/>
    </row>
    <row r="69" spans="1:17" s="1317" customFormat="1">
      <c r="A69" s="12"/>
      <c r="B69" s="17" t="s">
        <v>146</v>
      </c>
      <c r="C69" s="14"/>
      <c r="D69" s="845"/>
      <c r="E69" s="845"/>
      <c r="F69" s="845"/>
      <c r="G69" s="845"/>
      <c r="H69" s="845"/>
      <c r="I69" s="845"/>
      <c r="J69" s="845"/>
      <c r="K69" s="845">
        <f>SUM(D69:J69)</f>
        <v>0</v>
      </c>
      <c r="L69" s="16"/>
      <c r="M69" s="36"/>
      <c r="N69" s="60"/>
      <c r="O69" s="60"/>
      <c r="P69" s="60"/>
      <c r="Q69" s="60"/>
    </row>
    <row r="70" spans="1:17" s="1317" customFormat="1">
      <c r="A70" s="12"/>
      <c r="B70" s="17" t="s">
        <v>147</v>
      </c>
      <c r="C70" s="14"/>
      <c r="D70" s="845"/>
      <c r="E70" s="845"/>
      <c r="F70" s="845"/>
      <c r="G70" s="845"/>
      <c r="H70" s="845"/>
      <c r="I70" s="845"/>
      <c r="J70" s="845"/>
      <c r="K70" s="845">
        <f>SUM(D70:J70)</f>
        <v>0</v>
      </c>
      <c r="L70" s="16"/>
      <c r="M70" s="36"/>
      <c r="N70" s="60"/>
      <c r="O70" s="60"/>
      <c r="P70" s="60"/>
      <c r="Q70" s="60"/>
    </row>
    <row r="71" spans="1:17" s="1317" customFormat="1">
      <c r="A71" s="12"/>
      <c r="B71" s="17" t="s">
        <v>148</v>
      </c>
      <c r="C71" s="14"/>
      <c r="D71" s="845"/>
      <c r="E71" s="845"/>
      <c r="F71" s="845"/>
      <c r="G71" s="845"/>
      <c r="H71" s="845"/>
      <c r="I71" s="845"/>
      <c r="J71" s="845"/>
      <c r="K71" s="845"/>
      <c r="L71" s="16"/>
      <c r="M71" s="36"/>
      <c r="N71" s="60"/>
      <c r="O71" s="60"/>
      <c r="P71" s="60"/>
      <c r="Q71" s="60"/>
    </row>
    <row r="72" spans="1:17" s="1317" customFormat="1">
      <c r="A72" s="12"/>
      <c r="B72" s="17" t="s">
        <v>149</v>
      </c>
      <c r="C72" s="14"/>
      <c r="D72" s="845"/>
      <c r="E72" s="845"/>
      <c r="F72" s="845"/>
      <c r="G72" s="845"/>
      <c r="H72" s="845"/>
      <c r="I72" s="845"/>
      <c r="J72" s="845"/>
      <c r="K72" s="845"/>
      <c r="L72" s="16"/>
      <c r="M72" s="36"/>
      <c r="N72" s="60"/>
      <c r="O72" s="60"/>
      <c r="P72" s="60"/>
      <c r="Q72" s="60"/>
    </row>
    <row r="73" spans="1:17" s="1319" customFormat="1" ht="69">
      <c r="A73" s="18" t="s">
        <v>92</v>
      </c>
      <c r="B73" s="13" t="s">
        <v>136</v>
      </c>
      <c r="C73" s="20" t="s">
        <v>143</v>
      </c>
      <c r="D73" s="846">
        <f>SUM(D74:D79)</f>
        <v>0</v>
      </c>
      <c r="E73" s="846">
        <f t="shared" ref="E73:K73" si="15">SUM(E74:E79)</f>
        <v>0</v>
      </c>
      <c r="F73" s="846">
        <f t="shared" si="15"/>
        <v>0</v>
      </c>
      <c r="G73" s="846">
        <f t="shared" si="15"/>
        <v>0</v>
      </c>
      <c r="H73" s="846">
        <f t="shared" si="15"/>
        <v>0</v>
      </c>
      <c r="I73" s="846">
        <f t="shared" si="15"/>
        <v>0</v>
      </c>
      <c r="J73" s="846">
        <f t="shared" si="15"/>
        <v>0</v>
      </c>
      <c r="K73" s="846">
        <f t="shared" si="15"/>
        <v>0</v>
      </c>
      <c r="L73" s="22"/>
      <c r="M73" s="38"/>
      <c r="N73" s="852"/>
      <c r="O73" s="852"/>
      <c r="P73" s="852"/>
      <c r="Q73" s="852"/>
    </row>
    <row r="74" spans="1:17" s="1317" customFormat="1" ht="26.4">
      <c r="A74" s="12"/>
      <c r="B74" s="17" t="s">
        <v>144</v>
      </c>
      <c r="C74" s="14"/>
      <c r="D74" s="845"/>
      <c r="E74" s="845"/>
      <c r="F74" s="845"/>
      <c r="G74" s="845"/>
      <c r="H74" s="845"/>
      <c r="I74" s="845"/>
      <c r="J74" s="845"/>
      <c r="K74" s="845">
        <f>SUM(D74:J74)</f>
        <v>0</v>
      </c>
      <c r="L74" s="16"/>
      <c r="M74" s="36"/>
      <c r="N74" s="60"/>
      <c r="O74" s="60"/>
      <c r="P74" s="60"/>
      <c r="Q74" s="60"/>
    </row>
    <row r="75" spans="1:17" s="1317" customFormat="1">
      <c r="A75" s="12"/>
      <c r="B75" s="17" t="s">
        <v>145</v>
      </c>
      <c r="C75" s="14"/>
      <c r="D75" s="845"/>
      <c r="E75" s="845"/>
      <c r="F75" s="845"/>
      <c r="G75" s="845"/>
      <c r="H75" s="845"/>
      <c r="I75" s="845"/>
      <c r="J75" s="845"/>
      <c r="K75" s="845">
        <f>SUM(D75:J75)</f>
        <v>0</v>
      </c>
      <c r="L75" s="16"/>
      <c r="M75" s="36"/>
      <c r="N75" s="60"/>
      <c r="O75" s="60"/>
      <c r="P75" s="60"/>
      <c r="Q75" s="60"/>
    </row>
    <row r="76" spans="1:17" s="1317" customFormat="1">
      <c r="A76" s="12"/>
      <c r="B76" s="17" t="s">
        <v>146</v>
      </c>
      <c r="C76" s="14"/>
      <c r="D76" s="845"/>
      <c r="E76" s="845"/>
      <c r="F76" s="845"/>
      <c r="G76" s="845"/>
      <c r="H76" s="845"/>
      <c r="I76" s="845"/>
      <c r="J76" s="845"/>
      <c r="K76" s="845">
        <f>SUM(D76:J76)</f>
        <v>0</v>
      </c>
      <c r="L76" s="16"/>
      <c r="M76" s="36"/>
      <c r="N76" s="60"/>
      <c r="O76" s="60"/>
      <c r="P76" s="60"/>
      <c r="Q76" s="60"/>
    </row>
    <row r="77" spans="1:17" s="1317" customFormat="1">
      <c r="A77" s="12"/>
      <c r="B77" s="17" t="s">
        <v>147</v>
      </c>
      <c r="C77" s="14"/>
      <c r="D77" s="845"/>
      <c r="E77" s="845"/>
      <c r="F77" s="845"/>
      <c r="G77" s="845"/>
      <c r="H77" s="845"/>
      <c r="I77" s="845"/>
      <c r="J77" s="845"/>
      <c r="K77" s="845">
        <f>SUM(D77:J77)</f>
        <v>0</v>
      </c>
      <c r="L77" s="16"/>
      <c r="M77" s="36"/>
      <c r="N77" s="60"/>
      <c r="O77" s="60"/>
      <c r="P77" s="60"/>
      <c r="Q77" s="60"/>
    </row>
    <row r="78" spans="1:17" s="1317" customFormat="1">
      <c r="A78" s="12"/>
      <c r="B78" s="17" t="s">
        <v>148</v>
      </c>
      <c r="C78" s="14"/>
      <c r="D78" s="845"/>
      <c r="E78" s="845"/>
      <c r="F78" s="845"/>
      <c r="G78" s="845"/>
      <c r="H78" s="845"/>
      <c r="I78" s="845"/>
      <c r="J78" s="845"/>
      <c r="K78" s="845"/>
      <c r="L78" s="16"/>
      <c r="M78" s="36"/>
      <c r="N78" s="60"/>
      <c r="O78" s="60"/>
      <c r="P78" s="60"/>
      <c r="Q78" s="60"/>
    </row>
    <row r="79" spans="1:17" s="1317" customFormat="1">
      <c r="A79" s="12"/>
      <c r="B79" s="17" t="s">
        <v>149</v>
      </c>
      <c r="C79" s="14"/>
      <c r="D79" s="845"/>
      <c r="E79" s="845"/>
      <c r="F79" s="845"/>
      <c r="G79" s="845"/>
      <c r="H79" s="845"/>
      <c r="I79" s="845"/>
      <c r="J79" s="845"/>
      <c r="K79" s="845"/>
      <c r="L79" s="16"/>
      <c r="M79" s="36"/>
      <c r="N79" s="60"/>
      <c r="O79" s="60"/>
      <c r="P79" s="60"/>
      <c r="Q79" s="60"/>
    </row>
    <row r="80" spans="1:17" s="1319" customFormat="1" ht="13.8">
      <c r="A80" s="18" t="s">
        <v>94</v>
      </c>
      <c r="B80" s="13" t="s">
        <v>150</v>
      </c>
      <c r="C80" s="14" t="s">
        <v>143</v>
      </c>
      <c r="D80" s="846">
        <f>D66+D73</f>
        <v>1</v>
      </c>
      <c r="E80" s="846"/>
      <c r="F80" s="846"/>
      <c r="G80" s="846"/>
      <c r="H80" s="846"/>
      <c r="I80" s="846"/>
      <c r="J80" s="846">
        <f t="shared" ref="J80" si="16">J66+J73</f>
        <v>0</v>
      </c>
      <c r="K80" s="845">
        <f>SUM(D80:J80)</f>
        <v>1</v>
      </c>
      <c r="L80" s="22"/>
      <c r="M80" s="38"/>
      <c r="N80" s="852"/>
      <c r="O80" s="852"/>
      <c r="P80" s="852"/>
      <c r="Q80" s="852"/>
    </row>
    <row r="81" spans="1:17" s="1317" customFormat="1" ht="26.4">
      <c r="A81" s="12"/>
      <c r="B81" s="17" t="s">
        <v>151</v>
      </c>
      <c r="C81" s="14" t="s">
        <v>143</v>
      </c>
      <c r="D81" s="845">
        <v>1</v>
      </c>
      <c r="E81" s="845"/>
      <c r="F81" s="845"/>
      <c r="G81" s="845"/>
      <c r="H81" s="845"/>
      <c r="I81" s="845"/>
      <c r="J81" s="845"/>
      <c r="K81" s="845">
        <v>1</v>
      </c>
      <c r="L81" s="16"/>
      <c r="M81" s="36"/>
      <c r="N81" s="60"/>
      <c r="O81" s="60"/>
      <c r="P81" s="60"/>
      <c r="Q81" s="60"/>
    </row>
    <row r="82" spans="1:17" s="1319" customFormat="1" ht="69">
      <c r="A82" s="18" t="s">
        <v>97</v>
      </c>
      <c r="B82" s="399" t="s">
        <v>139</v>
      </c>
      <c r="C82" s="20" t="s">
        <v>143</v>
      </c>
      <c r="D82" s="846">
        <f>SUM(D83:D89)</f>
        <v>2</v>
      </c>
      <c r="E82" s="846">
        <f t="shared" ref="E82:J82" si="17">SUM(E83:E89)</f>
        <v>0</v>
      </c>
      <c r="F82" s="846">
        <f t="shared" si="17"/>
        <v>0</v>
      </c>
      <c r="G82" s="846">
        <f t="shared" si="17"/>
        <v>0</v>
      </c>
      <c r="H82" s="846">
        <f t="shared" si="17"/>
        <v>0</v>
      </c>
      <c r="I82" s="846">
        <f t="shared" si="17"/>
        <v>0</v>
      </c>
      <c r="J82" s="846">
        <f t="shared" si="17"/>
        <v>0</v>
      </c>
      <c r="K82" s="846">
        <f>SUM(D82:J82)</f>
        <v>2</v>
      </c>
      <c r="L82" s="22"/>
      <c r="M82" s="38"/>
      <c r="N82" s="852"/>
      <c r="O82" s="852"/>
      <c r="P82" s="852"/>
      <c r="Q82" s="852"/>
    </row>
    <row r="83" spans="1:17" s="1317" customFormat="1" ht="26.4">
      <c r="A83" s="12"/>
      <c r="B83" s="17" t="s">
        <v>144</v>
      </c>
      <c r="C83" s="14"/>
      <c r="D83" s="855"/>
      <c r="E83" s="845"/>
      <c r="F83" s="845"/>
      <c r="G83" s="845"/>
      <c r="H83" s="845"/>
      <c r="I83" s="845"/>
      <c r="J83" s="845"/>
      <c r="K83" s="845">
        <f>SUM(D83:J83)</f>
        <v>0</v>
      </c>
      <c r="L83" s="16"/>
      <c r="M83" s="36"/>
      <c r="N83" s="60"/>
      <c r="O83" s="60"/>
      <c r="P83" s="60"/>
      <c r="Q83" s="60"/>
    </row>
    <row r="84" spans="1:17" s="1317" customFormat="1">
      <c r="A84" s="12"/>
      <c r="B84" s="17" t="s">
        <v>145</v>
      </c>
      <c r="C84" s="14"/>
      <c r="D84" s="855">
        <v>1</v>
      </c>
      <c r="E84" s="845"/>
      <c r="F84" s="845"/>
      <c r="G84" s="845"/>
      <c r="H84" s="845"/>
      <c r="I84" s="845"/>
      <c r="J84" s="845"/>
      <c r="K84" s="845">
        <f>SUM(D84:J84)</f>
        <v>1</v>
      </c>
      <c r="L84" s="16"/>
      <c r="M84" s="36"/>
      <c r="N84" s="60"/>
      <c r="O84" s="60"/>
      <c r="P84" s="60"/>
      <c r="Q84" s="60"/>
    </row>
    <row r="85" spans="1:17" s="1317" customFormat="1">
      <c r="A85" s="12"/>
      <c r="B85" s="17" t="s">
        <v>146</v>
      </c>
      <c r="C85" s="14"/>
      <c r="D85" s="845"/>
      <c r="E85" s="845"/>
      <c r="F85" s="845"/>
      <c r="G85" s="845"/>
      <c r="H85" s="845"/>
      <c r="I85" s="845"/>
      <c r="J85" s="845"/>
      <c r="K85" s="845">
        <f>SUM(D85:J85)</f>
        <v>0</v>
      </c>
      <c r="L85" s="16"/>
      <c r="M85" s="36"/>
      <c r="N85" s="60"/>
      <c r="O85" s="60"/>
      <c r="P85" s="60"/>
      <c r="Q85" s="60"/>
    </row>
    <row r="86" spans="1:17" s="1317" customFormat="1">
      <c r="A86" s="12"/>
      <c r="B86" s="17" t="s">
        <v>147</v>
      </c>
      <c r="C86" s="14"/>
      <c r="D86" s="845"/>
      <c r="E86" s="845"/>
      <c r="F86" s="845"/>
      <c r="G86" s="845"/>
      <c r="H86" s="845"/>
      <c r="I86" s="845"/>
      <c r="J86" s="845"/>
      <c r="K86" s="845">
        <f>SUM(D86:J86)</f>
        <v>0</v>
      </c>
      <c r="L86" s="16"/>
      <c r="M86" s="36"/>
      <c r="N86" s="60"/>
      <c r="O86" s="60"/>
      <c r="P86" s="60"/>
      <c r="Q86" s="60"/>
    </row>
    <row r="87" spans="1:17" s="1317" customFormat="1">
      <c r="A87" s="12"/>
      <c r="B87" s="17" t="s">
        <v>148</v>
      </c>
      <c r="C87" s="14"/>
      <c r="D87" s="845"/>
      <c r="E87" s="845"/>
      <c r="F87" s="845"/>
      <c r="G87" s="845"/>
      <c r="H87" s="845"/>
      <c r="I87" s="845"/>
      <c r="J87" s="845"/>
      <c r="K87" s="845"/>
      <c r="L87" s="16"/>
      <c r="M87" s="36"/>
      <c r="N87" s="60"/>
      <c r="O87" s="60"/>
      <c r="P87" s="60"/>
      <c r="Q87" s="60"/>
    </row>
    <row r="88" spans="1:17" s="1317" customFormat="1">
      <c r="A88" s="12"/>
      <c r="B88" s="17" t="s">
        <v>149</v>
      </c>
      <c r="C88" s="14"/>
      <c r="D88" s="845"/>
      <c r="E88" s="845"/>
      <c r="F88" s="845"/>
      <c r="G88" s="845"/>
      <c r="H88" s="845"/>
      <c r="I88" s="845"/>
      <c r="J88" s="845"/>
      <c r="K88" s="845"/>
      <c r="L88" s="16"/>
      <c r="M88" s="36"/>
      <c r="N88" s="60"/>
      <c r="O88" s="60"/>
      <c r="P88" s="60"/>
      <c r="Q88" s="60"/>
    </row>
    <row r="89" spans="1:17" s="1317" customFormat="1" ht="27" thickBot="1">
      <c r="A89" s="12"/>
      <c r="B89" s="17" t="s">
        <v>151</v>
      </c>
      <c r="C89" s="14" t="s">
        <v>143</v>
      </c>
      <c r="D89" s="845">
        <v>1</v>
      </c>
      <c r="E89" s="845"/>
      <c r="F89" s="845"/>
      <c r="G89" s="845"/>
      <c r="H89" s="845"/>
      <c r="I89" s="845"/>
      <c r="J89" s="845"/>
      <c r="K89" s="845"/>
      <c r="L89" s="16"/>
      <c r="M89" s="36"/>
      <c r="N89" s="60"/>
      <c r="O89" s="60"/>
      <c r="P89" s="60"/>
      <c r="Q89" s="60"/>
    </row>
    <row r="90" spans="1:17" ht="15" thickTop="1">
      <c r="A90" s="1301"/>
      <c r="B90" s="1"/>
      <c r="C90" s="1"/>
      <c r="D90" s="848"/>
      <c r="E90" s="848"/>
      <c r="F90" s="848"/>
      <c r="G90" s="848"/>
      <c r="H90" s="848"/>
      <c r="I90" s="848"/>
      <c r="J90" s="2331"/>
      <c r="K90" s="2331"/>
      <c r="L90" s="2331"/>
      <c r="M90" s="1"/>
      <c r="N90" s="2"/>
      <c r="O90" s="2"/>
      <c r="P90" s="2"/>
      <c r="Q90" s="2"/>
    </row>
    <row r="91" spans="1:17" ht="12.75" customHeight="1">
      <c r="A91" s="27"/>
      <c r="B91" s="28"/>
      <c r="C91" s="29"/>
      <c r="D91" s="1320"/>
      <c r="E91" s="1320"/>
      <c r="F91" s="1320"/>
      <c r="G91" s="1320"/>
      <c r="H91" s="1320"/>
      <c r="I91" s="1320"/>
      <c r="J91" s="2323" t="s">
        <v>127</v>
      </c>
      <c r="K91" s="2323"/>
      <c r="L91" s="2323"/>
      <c r="M91" s="1"/>
      <c r="N91" s="2"/>
      <c r="O91" s="2"/>
      <c r="P91" s="2"/>
      <c r="Q91" s="2"/>
    </row>
    <row r="92" spans="1:17" ht="20.25" customHeight="1">
      <c r="A92" s="2324"/>
      <c r="B92" s="2324"/>
      <c r="C92" s="2324"/>
      <c r="D92" s="1321"/>
      <c r="E92" s="1321"/>
      <c r="F92" s="1321"/>
      <c r="G92" s="1321"/>
      <c r="H92" s="1321"/>
      <c r="I92" s="1321"/>
      <c r="J92" s="2325" t="s">
        <v>128</v>
      </c>
      <c r="K92" s="2325"/>
      <c r="L92" s="2325"/>
      <c r="M92" s="1"/>
      <c r="N92" s="2"/>
      <c r="O92" s="2"/>
      <c r="P92" s="2"/>
      <c r="Q92" s="2"/>
    </row>
    <row r="93" spans="1:17" ht="12.75" customHeight="1">
      <c r="A93" s="1322"/>
      <c r="B93" s="1322"/>
      <c r="C93" s="1322"/>
      <c r="D93" s="1323"/>
      <c r="E93" s="1323"/>
      <c r="F93" s="1323"/>
      <c r="G93" s="1323"/>
      <c r="H93" s="1323"/>
      <c r="I93" s="1323"/>
      <c r="J93" s="1323"/>
      <c r="K93" s="1323"/>
      <c r="L93" s="1322"/>
      <c r="M93" s="1"/>
      <c r="N93" s="2"/>
      <c r="O93" s="2"/>
      <c r="P93" s="2"/>
      <c r="Q93" s="2"/>
    </row>
    <row r="94" spans="1:17" ht="12.75" customHeight="1">
      <c r="A94" s="1322"/>
      <c r="B94" s="1322"/>
      <c r="C94" s="1322"/>
      <c r="D94" s="1323"/>
      <c r="E94" s="1323"/>
      <c r="F94" s="1323"/>
      <c r="G94" s="1323"/>
      <c r="H94" s="1323"/>
      <c r="I94" s="1323"/>
      <c r="J94" s="1323"/>
      <c r="K94" s="1323"/>
      <c r="L94" s="1322"/>
      <c r="M94" s="1"/>
      <c r="N94" s="2"/>
      <c r="O94" s="2"/>
      <c r="P94" s="2"/>
      <c r="Q94" s="2"/>
    </row>
    <row r="95" spans="1:17" ht="12.75" customHeight="1">
      <c r="A95" s="1322"/>
      <c r="B95" s="1322"/>
      <c r="C95" s="1322"/>
      <c r="D95" s="1323"/>
      <c r="E95" s="1323"/>
      <c r="F95" s="1323"/>
      <c r="G95" s="1323"/>
      <c r="H95" s="1323"/>
      <c r="I95" s="1323"/>
      <c r="J95" s="1323"/>
      <c r="K95" s="1323"/>
      <c r="L95" s="1322"/>
      <c r="M95" s="1"/>
      <c r="N95" s="2"/>
      <c r="O95" s="2"/>
      <c r="P95" s="2"/>
      <c r="Q95" s="2"/>
    </row>
    <row r="96" spans="1:17" ht="12.75" customHeight="1">
      <c r="A96" s="1322"/>
      <c r="B96" s="1322"/>
      <c r="C96" s="1322"/>
      <c r="D96" s="1323"/>
      <c r="E96" s="1323"/>
      <c r="F96" s="1323"/>
      <c r="G96" s="1323"/>
      <c r="H96" s="1323"/>
      <c r="I96" s="1323"/>
      <c r="J96" s="1323"/>
      <c r="K96" s="1323"/>
      <c r="L96" s="1322"/>
      <c r="M96" s="1"/>
      <c r="N96" s="2"/>
      <c r="O96" s="2"/>
      <c r="P96" s="2"/>
      <c r="Q96" s="2"/>
    </row>
    <row r="97" spans="1:17" s="1329" customFormat="1" ht="49.5" customHeight="1">
      <c r="A97" s="1324" t="s">
        <v>153</v>
      </c>
      <c r="B97" s="1325"/>
      <c r="C97" s="1325"/>
      <c r="D97" s="1326"/>
      <c r="E97" s="1326"/>
      <c r="F97" s="1326"/>
      <c r="G97" s="1326"/>
      <c r="H97" s="1326"/>
      <c r="I97" s="1326"/>
      <c r="J97" s="1326"/>
      <c r="K97" s="1326"/>
      <c r="L97" s="1325"/>
      <c r="M97" s="1327"/>
      <c r="N97" s="1328"/>
      <c r="O97" s="1328"/>
      <c r="P97" s="1328"/>
      <c r="Q97" s="1328"/>
    </row>
    <row r="98" spans="1:17" ht="34.5" customHeight="1">
      <c r="A98" s="2326"/>
      <c r="B98" s="2326"/>
      <c r="C98" s="2326"/>
      <c r="D98" s="2326"/>
      <c r="E98" s="2326"/>
      <c r="F98" s="2326"/>
      <c r="G98" s="2326"/>
      <c r="H98" s="2326"/>
      <c r="I98" s="2326"/>
      <c r="J98" s="2326"/>
      <c r="K98" s="2326"/>
      <c r="L98" s="2326"/>
      <c r="M98" s="1"/>
      <c r="N98" s="2"/>
      <c r="O98" s="2"/>
      <c r="P98" s="2"/>
      <c r="Q98" s="2"/>
    </row>
    <row r="99" spans="1:17" ht="33.75" customHeight="1">
      <c r="A99" s="2326"/>
      <c r="B99" s="2326"/>
      <c r="C99" s="2326"/>
      <c r="D99" s="2326"/>
      <c r="E99" s="2326"/>
      <c r="F99" s="2326"/>
      <c r="G99" s="2326"/>
      <c r="H99" s="2326"/>
      <c r="I99" s="2326"/>
      <c r="J99" s="2326"/>
      <c r="K99" s="2326"/>
      <c r="L99" s="2326"/>
      <c r="M99" s="1"/>
      <c r="N99" s="2"/>
      <c r="O99" s="2"/>
      <c r="P99" s="2"/>
      <c r="Q99" s="2"/>
    </row>
    <row r="100" spans="1:17">
      <c r="A100" s="27"/>
      <c r="B100" s="29"/>
      <c r="C100" s="29"/>
      <c r="D100" s="1320"/>
      <c r="E100" s="1320"/>
      <c r="F100" s="1320"/>
      <c r="G100" s="1320"/>
      <c r="H100" s="1320"/>
      <c r="I100" s="1320"/>
      <c r="J100" s="1320"/>
      <c r="K100" s="1330"/>
      <c r="L100" s="1331"/>
      <c r="M100" s="1"/>
      <c r="N100" s="2"/>
      <c r="O100" s="2"/>
      <c r="P100" s="2"/>
      <c r="Q100" s="2"/>
    </row>
    <row r="101" spans="1:17">
      <c r="A101" s="1301"/>
      <c r="B101" s="1"/>
      <c r="C101" s="1"/>
      <c r="D101" s="848"/>
      <c r="E101" s="848"/>
      <c r="F101" s="848"/>
      <c r="G101" s="848"/>
      <c r="H101" s="848"/>
      <c r="I101" s="848"/>
      <c r="J101" s="848"/>
      <c r="K101" s="849"/>
      <c r="L101" s="2"/>
      <c r="M101" s="1"/>
      <c r="N101" s="2"/>
      <c r="O101" s="2"/>
      <c r="P101" s="2"/>
      <c r="Q101" s="2"/>
    </row>
    <row r="102" spans="1:17">
      <c r="A102" s="1301"/>
      <c r="B102" s="1"/>
      <c r="C102" s="1"/>
      <c r="D102" s="848"/>
      <c r="E102" s="848"/>
      <c r="F102" s="848"/>
      <c r="G102" s="848"/>
      <c r="H102" s="848"/>
      <c r="I102" s="848"/>
      <c r="J102" s="848"/>
      <c r="K102" s="849"/>
      <c r="L102" s="2"/>
      <c r="M102" s="1"/>
      <c r="N102" s="2"/>
      <c r="O102" s="2"/>
      <c r="P102" s="2"/>
      <c r="Q102" s="2"/>
    </row>
    <row r="103" spans="1:17">
      <c r="A103" s="1301"/>
      <c r="B103" s="1"/>
      <c r="C103" s="1"/>
      <c r="D103" s="848"/>
      <c r="E103" s="848"/>
      <c r="F103" s="848"/>
      <c r="G103" s="848"/>
      <c r="H103" s="848"/>
      <c r="I103" s="848"/>
      <c r="J103" s="848"/>
      <c r="K103" s="849"/>
      <c r="L103" s="2"/>
      <c r="M103" s="1"/>
      <c r="N103" s="2"/>
      <c r="O103" s="2"/>
      <c r="P103" s="2"/>
      <c r="Q103" s="2"/>
    </row>
    <row r="104" spans="1:17">
      <c r="A104" s="1301"/>
      <c r="B104" s="1"/>
      <c r="C104" s="1"/>
      <c r="D104" s="848"/>
      <c r="E104" s="848"/>
      <c r="F104" s="848"/>
      <c r="G104" s="848"/>
      <c r="H104" s="848"/>
      <c r="I104" s="848"/>
      <c r="J104" s="848"/>
      <c r="K104" s="849"/>
      <c r="L104" s="2"/>
      <c r="M104" s="1"/>
      <c r="N104" s="2"/>
      <c r="O104" s="2"/>
      <c r="P104" s="2"/>
      <c r="Q104" s="2"/>
    </row>
    <row r="105" spans="1:17">
      <c r="A105" s="1301"/>
      <c r="B105" s="1"/>
      <c r="C105" s="1"/>
      <c r="D105" s="848"/>
      <c r="E105" s="848"/>
      <c r="F105" s="848"/>
      <c r="G105" s="848"/>
      <c r="H105" s="848"/>
      <c r="I105" s="848"/>
      <c r="J105" s="848"/>
      <c r="K105" s="849"/>
      <c r="L105" s="2"/>
      <c r="M105" s="1"/>
      <c r="N105" s="2"/>
      <c r="O105" s="2"/>
      <c r="P105" s="2"/>
      <c r="Q105" s="2"/>
    </row>
    <row r="106" spans="1:17">
      <c r="A106" s="1301"/>
      <c r="B106" s="1"/>
      <c r="C106" s="1"/>
      <c r="D106" s="848"/>
      <c r="E106" s="848"/>
      <c r="F106" s="848"/>
      <c r="G106" s="848"/>
      <c r="H106" s="848"/>
      <c r="I106" s="848"/>
      <c r="J106" s="848"/>
      <c r="K106" s="849"/>
      <c r="L106" s="2"/>
      <c r="M106" s="1"/>
      <c r="N106" s="2"/>
      <c r="O106" s="2"/>
      <c r="P106" s="2"/>
      <c r="Q106" s="2"/>
    </row>
    <row r="107" spans="1:17">
      <c r="A107" s="1301"/>
      <c r="B107" s="1"/>
      <c r="C107" s="1"/>
      <c r="D107" s="848"/>
      <c r="E107" s="848"/>
      <c r="F107" s="848"/>
      <c r="G107" s="848"/>
      <c r="H107" s="848"/>
      <c r="I107" s="848"/>
      <c r="J107" s="848"/>
      <c r="K107" s="849"/>
      <c r="L107" s="2"/>
      <c r="M107" s="1"/>
      <c r="N107" s="2"/>
      <c r="O107" s="2"/>
      <c r="P107" s="2"/>
      <c r="Q107" s="2"/>
    </row>
    <row r="108" spans="1:17">
      <c r="A108" s="1301"/>
      <c r="B108" s="1"/>
      <c r="C108" s="1"/>
      <c r="D108" s="848"/>
      <c r="E108" s="848"/>
      <c r="F108" s="848"/>
      <c r="G108" s="848"/>
      <c r="H108" s="848"/>
      <c r="I108" s="848"/>
      <c r="J108" s="848"/>
      <c r="K108" s="849"/>
      <c r="L108" s="2"/>
      <c r="M108" s="1"/>
      <c r="N108" s="2"/>
      <c r="O108" s="2"/>
      <c r="P108" s="2"/>
      <c r="Q108" s="2"/>
    </row>
    <row r="109" spans="1:17">
      <c r="A109" s="1301"/>
      <c r="B109" s="1"/>
      <c r="C109" s="1"/>
      <c r="D109" s="848"/>
      <c r="E109" s="848"/>
      <c r="F109" s="848"/>
      <c r="G109" s="848"/>
      <c r="H109" s="848"/>
      <c r="I109" s="848"/>
      <c r="J109" s="848"/>
      <c r="K109" s="849"/>
      <c r="L109" s="2"/>
      <c r="M109" s="1"/>
      <c r="N109" s="2"/>
      <c r="O109" s="2"/>
      <c r="P109" s="2"/>
      <c r="Q109" s="2"/>
    </row>
    <row r="110" spans="1:17">
      <c r="A110" s="1301"/>
      <c r="B110" s="1"/>
      <c r="C110" s="1"/>
      <c r="D110" s="848"/>
      <c r="E110" s="848"/>
      <c r="F110" s="848"/>
      <c r="G110" s="848"/>
      <c r="H110" s="848"/>
      <c r="I110" s="848"/>
      <c r="J110" s="848"/>
      <c r="K110" s="849"/>
      <c r="L110" s="2"/>
      <c r="M110" s="1"/>
      <c r="N110" s="2"/>
      <c r="O110" s="2"/>
      <c r="P110" s="2"/>
      <c r="Q110" s="2"/>
    </row>
    <row r="111" spans="1:17">
      <c r="A111" s="1301"/>
      <c r="B111" s="1"/>
      <c r="C111" s="1"/>
      <c r="D111" s="848"/>
      <c r="E111" s="848"/>
      <c r="F111" s="848"/>
      <c r="G111" s="848"/>
      <c r="H111" s="848"/>
      <c r="I111" s="848"/>
      <c r="J111" s="848"/>
      <c r="K111" s="849"/>
      <c r="L111" s="2"/>
      <c r="M111" s="1"/>
      <c r="N111" s="2"/>
      <c r="O111" s="2"/>
      <c r="P111" s="2"/>
      <c r="Q111" s="2"/>
    </row>
    <row r="112" spans="1:17">
      <c r="A112" s="1301"/>
      <c r="B112" s="1"/>
      <c r="C112" s="1"/>
      <c r="D112" s="848"/>
      <c r="E112" s="848"/>
      <c r="F112" s="848"/>
      <c r="G112" s="848"/>
      <c r="H112" s="848"/>
      <c r="I112" s="848"/>
      <c r="J112" s="848"/>
      <c r="K112" s="849"/>
      <c r="L112" s="2"/>
      <c r="M112" s="1"/>
      <c r="N112" s="2"/>
      <c r="O112" s="2"/>
      <c r="P112" s="2"/>
      <c r="Q112" s="2"/>
    </row>
    <row r="113" spans="1:17">
      <c r="A113" s="1301"/>
      <c r="B113" s="1"/>
      <c r="C113" s="1"/>
      <c r="D113" s="848"/>
      <c r="E113" s="848"/>
      <c r="F113" s="848"/>
      <c r="G113" s="848"/>
      <c r="H113" s="848"/>
      <c r="I113" s="848"/>
      <c r="J113" s="848"/>
      <c r="K113" s="849"/>
      <c r="L113" s="2"/>
      <c r="M113" s="1"/>
      <c r="N113" s="2"/>
      <c r="O113" s="2"/>
      <c r="P113" s="2"/>
      <c r="Q113" s="2"/>
    </row>
    <row r="114" spans="1:17">
      <c r="A114" s="1301"/>
      <c r="B114" s="1"/>
      <c r="C114" s="1"/>
      <c r="D114" s="848"/>
      <c r="E114" s="848"/>
      <c r="F114" s="848"/>
      <c r="G114" s="848"/>
      <c r="H114" s="848"/>
      <c r="I114" s="848"/>
      <c r="J114" s="848"/>
      <c r="K114" s="849"/>
      <c r="L114" s="2"/>
      <c r="M114" s="1"/>
      <c r="N114" s="2"/>
      <c r="O114" s="2"/>
      <c r="P114" s="2"/>
      <c r="Q114" s="2"/>
    </row>
    <row r="115" spans="1:17">
      <c r="A115" s="1301"/>
      <c r="B115" s="1"/>
      <c r="C115" s="1"/>
      <c r="D115" s="848"/>
      <c r="E115" s="848"/>
      <c r="F115" s="848"/>
      <c r="G115" s="848"/>
      <c r="H115" s="848"/>
      <c r="I115" s="848"/>
      <c r="J115" s="848"/>
      <c r="K115" s="849"/>
      <c r="L115" s="2"/>
      <c r="M115" s="1"/>
      <c r="N115" s="2"/>
      <c r="O115" s="2"/>
      <c r="P115" s="2"/>
      <c r="Q115" s="2"/>
    </row>
    <row r="116" spans="1:17">
      <c r="A116" s="1301"/>
      <c r="B116" s="1"/>
      <c r="C116" s="1"/>
      <c r="D116" s="848"/>
      <c r="E116" s="848"/>
      <c r="F116" s="848"/>
      <c r="G116" s="848"/>
      <c r="H116" s="848"/>
      <c r="I116" s="848"/>
      <c r="J116" s="848"/>
      <c r="K116" s="849"/>
      <c r="L116" s="2"/>
      <c r="M116" s="1"/>
      <c r="N116" s="2"/>
      <c r="O116" s="2"/>
      <c r="P116" s="2"/>
      <c r="Q116" s="2"/>
    </row>
    <row r="117" spans="1:17">
      <c r="A117" s="1301"/>
      <c r="B117" s="1"/>
      <c r="C117" s="1"/>
      <c r="D117" s="848"/>
      <c r="E117" s="848"/>
      <c r="F117" s="848"/>
      <c r="G117" s="848"/>
      <c r="H117" s="848"/>
      <c r="I117" s="848"/>
      <c r="J117" s="848"/>
      <c r="K117" s="849"/>
      <c r="L117" s="2"/>
      <c r="M117" s="1"/>
      <c r="N117" s="2"/>
      <c r="O117" s="2"/>
      <c r="P117" s="2"/>
      <c r="Q117" s="2"/>
    </row>
    <row r="118" spans="1:17">
      <c r="A118" s="1301"/>
      <c r="B118" s="1"/>
      <c r="C118" s="1"/>
      <c r="D118" s="848"/>
      <c r="E118" s="848"/>
      <c r="F118" s="848"/>
      <c r="G118" s="848"/>
      <c r="H118" s="848"/>
      <c r="I118" s="848"/>
      <c r="J118" s="848"/>
      <c r="K118" s="849"/>
      <c r="L118" s="2"/>
      <c r="M118" s="1"/>
      <c r="N118" s="2"/>
      <c r="O118" s="2"/>
      <c r="P118" s="2"/>
      <c r="Q118" s="2"/>
    </row>
    <row r="119" spans="1:17">
      <c r="A119" s="1301"/>
      <c r="B119" s="1"/>
      <c r="C119" s="1"/>
      <c r="D119" s="848"/>
      <c r="E119" s="848"/>
      <c r="F119" s="848"/>
      <c r="G119" s="848"/>
      <c r="H119" s="848"/>
      <c r="I119" s="848"/>
      <c r="J119" s="848"/>
      <c r="K119" s="849"/>
      <c r="L119" s="2"/>
      <c r="M119" s="1"/>
      <c r="N119" s="2"/>
      <c r="O119" s="2"/>
      <c r="P119" s="2"/>
      <c r="Q119" s="2"/>
    </row>
    <row r="120" spans="1:17">
      <c r="A120" s="1301"/>
      <c r="B120" s="1"/>
      <c r="C120" s="1"/>
      <c r="D120" s="848"/>
      <c r="E120" s="848"/>
      <c r="F120" s="848"/>
      <c r="G120" s="848"/>
      <c r="H120" s="848"/>
      <c r="I120" s="848"/>
      <c r="J120" s="848"/>
      <c r="K120" s="849"/>
      <c r="L120" s="2"/>
      <c r="M120" s="1"/>
      <c r="N120" s="2"/>
      <c r="O120" s="2"/>
      <c r="P120" s="2"/>
      <c r="Q120" s="2"/>
    </row>
  </sheetData>
  <mergeCells count="10">
    <mergeCell ref="K1:L1"/>
    <mergeCell ref="A1:B1"/>
    <mergeCell ref="A2:B2"/>
    <mergeCell ref="A3:L3"/>
    <mergeCell ref="J90:L90"/>
    <mergeCell ref="J91:L91"/>
    <mergeCell ref="A92:C92"/>
    <mergeCell ref="J92:L92"/>
    <mergeCell ref="A98:L98"/>
    <mergeCell ref="A99:L99"/>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6"/>
  <cols>
    <col min="1" max="1" width="5.109375" style="96" customWidth="1"/>
    <col min="2" max="2" width="52.44140625" style="96" customWidth="1"/>
    <col min="3" max="3" width="15.33203125" style="96" customWidth="1"/>
    <col min="4" max="4" width="8.44140625" style="96" bestFit="1" customWidth="1"/>
    <col min="5" max="5" width="10.109375" style="96" customWidth="1"/>
    <col min="6" max="6" width="13" style="324" customWidth="1"/>
    <col min="7" max="7" width="17.44140625" style="96" customWidth="1"/>
    <col min="8" max="9" width="12.77734375" style="96" customWidth="1"/>
    <col min="10" max="10" width="15.44140625" style="96" customWidth="1"/>
    <col min="11" max="11" width="17" style="96" customWidth="1"/>
    <col min="12" max="12" width="20.6640625" style="96" customWidth="1"/>
    <col min="13" max="13" width="48" style="185" customWidth="1"/>
    <col min="14" max="16384" width="9" style="96"/>
  </cols>
  <sheetData>
    <row r="1" spans="1:13">
      <c r="A1" s="2605" t="s">
        <v>64</v>
      </c>
      <c r="B1" s="2605"/>
      <c r="C1" s="95"/>
      <c r="D1" s="95"/>
      <c r="E1" s="95"/>
      <c r="F1" s="322"/>
      <c r="G1" s="64"/>
      <c r="H1" s="64"/>
      <c r="I1" s="64"/>
      <c r="L1" s="86" t="s">
        <v>513</v>
      </c>
    </row>
    <row r="2" spans="1:13">
      <c r="A2" s="2322" t="s">
        <v>699</v>
      </c>
      <c r="B2" s="2322"/>
      <c r="C2" s="64"/>
      <c r="D2" s="64"/>
      <c r="E2" s="64"/>
      <c r="F2" s="323"/>
      <c r="G2" s="64"/>
      <c r="H2" s="64"/>
      <c r="I2" s="64"/>
      <c r="J2" s="119"/>
      <c r="K2" s="119"/>
    </row>
    <row r="3" spans="1:13" ht="35.25" customHeight="1">
      <c r="A3" s="2355" t="s">
        <v>579</v>
      </c>
      <c r="B3" s="2355"/>
      <c r="C3" s="2355"/>
      <c r="D3" s="2355"/>
      <c r="E3" s="2355"/>
      <c r="F3" s="2355"/>
      <c r="G3" s="2355"/>
      <c r="H3" s="2355"/>
      <c r="I3" s="2355"/>
      <c r="J3" s="2355"/>
      <c r="K3" s="2355"/>
      <c r="L3" s="2355"/>
    </row>
    <row r="4" spans="1:13">
      <c r="L4" s="225"/>
    </row>
    <row r="5" spans="1:13" s="64" customFormat="1" ht="45" customHeight="1">
      <c r="A5" s="2627" t="s">
        <v>3</v>
      </c>
      <c r="B5" s="2627" t="s">
        <v>69</v>
      </c>
      <c r="C5" s="2622" t="s">
        <v>580</v>
      </c>
      <c r="D5" s="2622"/>
      <c r="E5" s="2622"/>
      <c r="F5" s="2622"/>
      <c r="G5" s="2624" t="s">
        <v>581</v>
      </c>
      <c r="H5" s="2625"/>
      <c r="I5" s="2625"/>
      <c r="J5" s="2626"/>
      <c r="K5" s="2623" t="s">
        <v>582</v>
      </c>
      <c r="L5" s="227"/>
      <c r="M5" s="192"/>
    </row>
    <row r="6" spans="1:13" s="64" customFormat="1" ht="140.25" customHeight="1">
      <c r="A6" s="2627"/>
      <c r="B6" s="2627"/>
      <c r="C6" s="327" t="s">
        <v>583</v>
      </c>
      <c r="D6" s="327" t="s">
        <v>157</v>
      </c>
      <c r="E6" s="327" t="s">
        <v>584</v>
      </c>
      <c r="F6" s="328" t="s">
        <v>407</v>
      </c>
      <c r="G6" s="232" t="s">
        <v>408</v>
      </c>
      <c r="H6" s="233" t="s">
        <v>157</v>
      </c>
      <c r="I6" s="233" t="s">
        <v>584</v>
      </c>
      <c r="J6" s="235" t="s">
        <v>407</v>
      </c>
      <c r="K6" s="2623"/>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830"/>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92">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634"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634"/>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634"/>
      <c r="M15" s="185" t="s">
        <v>536</v>
      </c>
    </row>
    <row r="16" spans="1:13" s="104" customFormat="1" hidden="1">
      <c r="A16" s="227">
        <v>3</v>
      </c>
      <c r="B16" s="234" t="s">
        <v>539</v>
      </c>
      <c r="C16" s="331">
        <f>SUM(C17:C20)</f>
        <v>0</v>
      </c>
      <c r="D16" s="331"/>
      <c r="E16" s="331"/>
      <c r="F16" s="332"/>
      <c r="G16" s="340"/>
      <c r="H16" s="340"/>
      <c r="I16" s="344"/>
      <c r="J16" s="344"/>
      <c r="K16" s="352"/>
      <c r="L16" s="2634"/>
      <c r="M16" s="185" t="s">
        <v>536</v>
      </c>
    </row>
    <row r="17" spans="1:13" hidden="1">
      <c r="A17" s="175" t="s">
        <v>590</v>
      </c>
      <c r="B17" s="172" t="s">
        <v>540</v>
      </c>
      <c r="C17" s="335">
        <f t="shared" si="0"/>
        <v>0</v>
      </c>
      <c r="D17" s="337"/>
      <c r="E17" s="337">
        <v>5</v>
      </c>
      <c r="F17" s="338">
        <v>1300000</v>
      </c>
      <c r="G17" s="341"/>
      <c r="H17" s="341"/>
      <c r="I17" s="345">
        <v>4</v>
      </c>
      <c r="J17" s="345">
        <v>1300000</v>
      </c>
      <c r="K17" s="351"/>
      <c r="L17" s="2634"/>
      <c r="M17" s="185" t="s">
        <v>536</v>
      </c>
    </row>
    <row r="18" spans="1:13" hidden="1">
      <c r="A18" s="175" t="s">
        <v>591</v>
      </c>
      <c r="B18" s="172" t="s">
        <v>541</v>
      </c>
      <c r="C18" s="335">
        <f t="shared" si="0"/>
        <v>0</v>
      </c>
      <c r="D18" s="337"/>
      <c r="E18" s="337">
        <v>5</v>
      </c>
      <c r="F18" s="338">
        <v>1200000</v>
      </c>
      <c r="G18" s="341"/>
      <c r="H18" s="341"/>
      <c r="I18" s="345">
        <v>4</v>
      </c>
      <c r="J18" s="345">
        <v>1200000</v>
      </c>
      <c r="K18" s="351"/>
      <c r="L18" s="2634"/>
      <c r="M18" s="185" t="s">
        <v>536</v>
      </c>
    </row>
    <row r="19" spans="1:13" hidden="1">
      <c r="A19" s="175" t="s">
        <v>592</v>
      </c>
      <c r="B19" s="172" t="s">
        <v>542</v>
      </c>
      <c r="C19" s="335">
        <f t="shared" si="0"/>
        <v>0</v>
      </c>
      <c r="D19" s="337"/>
      <c r="E19" s="337">
        <v>5</v>
      </c>
      <c r="F19" s="338">
        <v>1300000</v>
      </c>
      <c r="G19" s="341"/>
      <c r="H19" s="341"/>
      <c r="I19" s="345">
        <v>4</v>
      </c>
      <c r="J19" s="345">
        <v>1300000</v>
      </c>
      <c r="K19" s="351"/>
      <c r="L19" s="2634"/>
      <c r="M19" s="185" t="s">
        <v>536</v>
      </c>
    </row>
    <row r="20" spans="1:13" hidden="1">
      <c r="A20" s="175" t="s">
        <v>593</v>
      </c>
      <c r="B20" s="172" t="s">
        <v>543</v>
      </c>
      <c r="C20" s="335">
        <f t="shared" si="0"/>
        <v>0</v>
      </c>
      <c r="D20" s="337"/>
      <c r="E20" s="337">
        <v>5</v>
      </c>
      <c r="F20" s="338">
        <v>1100000</v>
      </c>
      <c r="G20" s="341"/>
      <c r="H20" s="341"/>
      <c r="I20" s="345">
        <v>4</v>
      </c>
      <c r="J20" s="345">
        <v>1100000</v>
      </c>
      <c r="K20" s="351"/>
      <c r="L20" s="2634"/>
      <c r="M20" s="185" t="s">
        <v>536</v>
      </c>
    </row>
    <row r="21" spans="1:13">
      <c r="A21" s="227">
        <v>5</v>
      </c>
      <c r="B21" s="234" t="s">
        <v>544</v>
      </c>
      <c r="C21" s="331"/>
      <c r="D21" s="331"/>
      <c r="E21" s="331"/>
      <c r="F21" s="332"/>
      <c r="G21" s="340"/>
      <c r="H21" s="340"/>
      <c r="I21" s="340"/>
      <c r="J21" s="231"/>
      <c r="K21" s="350"/>
      <c r="L21" s="2634"/>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635"/>
      <c r="K31" s="2635"/>
      <c r="L31" s="2635"/>
      <c r="M31" s="203"/>
    </row>
    <row r="32" spans="1:13">
      <c r="B32" s="772"/>
      <c r="C32" s="772"/>
      <c r="D32" s="772"/>
      <c r="E32" s="772"/>
      <c r="F32" s="772"/>
      <c r="G32" s="772"/>
      <c r="H32" s="772"/>
      <c r="I32" s="772"/>
      <c r="J32" s="772"/>
      <c r="K32" s="772"/>
      <c r="L32" s="885"/>
    </row>
    <row r="33" spans="1:11">
      <c r="A33" s="1049"/>
      <c r="B33" s="772"/>
      <c r="C33" s="772"/>
      <c r="D33" s="772"/>
      <c r="E33" s="772"/>
      <c r="F33" s="772"/>
      <c r="G33" s="772"/>
      <c r="H33" s="772"/>
      <c r="I33" s="2628" t="s">
        <v>1466</v>
      </c>
      <c r="J33" s="2629"/>
      <c r="K33" s="2630"/>
    </row>
    <row r="34" spans="1:11">
      <c r="A34" s="104"/>
      <c r="I34" s="2631" t="s">
        <v>1457</v>
      </c>
      <c r="J34" s="2632"/>
      <c r="K34" s="2633"/>
    </row>
    <row r="35" spans="1:11">
      <c r="I35" s="1118"/>
      <c r="J35" s="1046"/>
    </row>
    <row r="36" spans="1:11">
      <c r="I36" s="1118"/>
      <c r="J36" s="1046"/>
    </row>
    <row r="37" spans="1:11" ht="39.75" customHeight="1">
      <c r="I37" s="1118"/>
      <c r="J37" s="1046"/>
    </row>
    <row r="38" spans="1:11">
      <c r="I38" s="1118"/>
      <c r="J38" s="1046"/>
    </row>
    <row r="39" spans="1:11">
      <c r="I39" s="2631" t="s">
        <v>1403</v>
      </c>
      <c r="J39" s="2632"/>
      <c r="K39" s="2633"/>
    </row>
  </sheetData>
  <mergeCells count="13">
    <mergeCell ref="I33:K33"/>
    <mergeCell ref="I34:K34"/>
    <mergeCell ref="I39:K39"/>
    <mergeCell ref="L13:L21"/>
    <mergeCell ref="J31:L31"/>
    <mergeCell ref="C5:F5"/>
    <mergeCell ref="K5:K6"/>
    <mergeCell ref="G5:J5"/>
    <mergeCell ref="A1:B1"/>
    <mergeCell ref="A2:B2"/>
    <mergeCell ref="A3:L3"/>
    <mergeCell ref="A5:A6"/>
    <mergeCell ref="B5:B6"/>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
  <cols>
    <col min="1" max="1" width="5.109375" style="143" customWidth="1"/>
    <col min="2" max="2" width="58.44140625" style="141" customWidth="1"/>
    <col min="3" max="3" width="21.44140625" style="143" customWidth="1"/>
    <col min="4" max="4" width="16.44140625" style="142" customWidth="1"/>
    <col min="5" max="16384" width="9" style="143"/>
  </cols>
  <sheetData>
    <row r="1" spans="1:6">
      <c r="A1" s="1009"/>
      <c r="B1" s="1047" t="s">
        <v>64</v>
      </c>
      <c r="C1" s="904" t="s">
        <v>599</v>
      </c>
      <c r="D1" s="1038"/>
      <c r="E1" s="141"/>
      <c r="F1" s="141"/>
    </row>
    <row r="2" spans="1:6">
      <c r="A2" s="1010"/>
      <c r="B2" s="1048" t="s">
        <v>1464</v>
      </c>
      <c r="C2" s="141"/>
      <c r="E2" s="141"/>
      <c r="F2" s="141"/>
    </row>
    <row r="3" spans="1:6" ht="8.25" customHeight="1">
      <c r="A3" s="141"/>
      <c r="C3" s="141"/>
      <c r="E3" s="141"/>
      <c r="F3" s="141"/>
    </row>
    <row r="4" spans="1:6" ht="30" customHeight="1">
      <c r="A4" s="2636" t="s">
        <v>57</v>
      </c>
      <c r="B4" s="2637"/>
      <c r="C4" s="2637"/>
      <c r="D4" s="2637"/>
      <c r="E4" s="141"/>
      <c r="F4" s="141"/>
    </row>
    <row r="5" spans="1:6" ht="18.600000000000001" thickBot="1">
      <c r="A5" s="141"/>
      <c r="C5" s="905" t="s">
        <v>600</v>
      </c>
      <c r="D5" s="1039"/>
      <c r="E5" s="141"/>
      <c r="F5" s="141"/>
    </row>
    <row r="6" spans="1:6" s="64" customFormat="1" ht="16.2" thickTop="1">
      <c r="A6" s="144" t="s">
        <v>3</v>
      </c>
      <c r="B6" s="145" t="s">
        <v>69</v>
      </c>
      <c r="C6" s="146" t="s">
        <v>408</v>
      </c>
      <c r="D6" s="1040" t="s">
        <v>7</v>
      </c>
      <c r="E6" s="147"/>
      <c r="F6" s="147"/>
    </row>
    <row r="7" spans="1:6" s="104" customFormat="1" ht="15.6">
      <c r="A7" s="148"/>
      <c r="B7" s="149" t="s">
        <v>601</v>
      </c>
      <c r="C7" s="667">
        <f>C8+C33+C47+C51</f>
        <v>71022166.369370937</v>
      </c>
      <c r="D7" s="1041"/>
      <c r="E7" s="150"/>
      <c r="F7" s="150"/>
    </row>
    <row r="8" spans="1:6" s="104" customFormat="1" ht="16.95" customHeight="1">
      <c r="A8" s="151">
        <v>1</v>
      </c>
      <c r="B8" s="152" t="s">
        <v>602</v>
      </c>
      <c r="C8" s="667">
        <f>SUM(C9:C32)</f>
        <v>50188833.869370937</v>
      </c>
      <c r="D8" s="1042"/>
      <c r="E8" s="150"/>
      <c r="F8" s="150"/>
    </row>
    <row r="9" spans="1:6" s="96" customFormat="1" ht="34.5" customHeight="1">
      <c r="A9" s="105">
        <v>1.1000000000000001</v>
      </c>
      <c r="B9" s="153" t="s">
        <v>603</v>
      </c>
      <c r="C9" s="108">
        <v>0</v>
      </c>
      <c r="D9" s="157" t="s">
        <v>61</v>
      </c>
    </row>
    <row r="10" spans="1:6" s="96" customFormat="1" ht="15.6">
      <c r="A10" s="105"/>
      <c r="B10" s="400" t="str">
        <f>'Bieu so 12 Chi phi con nguoi'!J17</f>
        <v xml:space="preserve">Trường Sư Phạm - Khoa Toán học </v>
      </c>
      <c r="C10" s="401">
        <f>'Bieu so 12 Chi phi con nguoi'!N17</f>
        <v>6311616.9521739101</v>
      </c>
      <c r="D10" s="157"/>
    </row>
    <row r="11" spans="1:6" s="96" customFormat="1" ht="15.6">
      <c r="A11" s="105"/>
      <c r="B11" s="400" t="str">
        <f>'Bieu so 12 Chi phi con nguoi'!J18</f>
        <v xml:space="preserve">Trường Sư Phạm - Khoa Vật Lý </v>
      </c>
      <c r="C11" s="401">
        <f>'Bieu so 12 Chi phi con nguoi'!N18</f>
        <v>2168333.3032406904</v>
      </c>
      <c r="D11" s="157"/>
    </row>
    <row r="12" spans="1:6" s="96" customFormat="1" ht="15.6">
      <c r="A12" s="105"/>
      <c r="B12" s="400" t="str">
        <f>'Bieu so 12 Chi phi con nguoi'!J11</f>
        <v xml:space="preserve">Trường Sư Phạm - Khoa Hóa Học </v>
      </c>
      <c r="C12" s="401">
        <f>'Bieu so 12 Chi phi con nguoi'!N11</f>
        <v>3142415.0282747997</v>
      </c>
      <c r="D12" s="157"/>
    </row>
    <row r="13" spans="1:6" s="96" customFormat="1" ht="15.6">
      <c r="A13" s="105"/>
      <c r="B13" s="400" t="str">
        <f>'Bieu so 12 Chi phi con nguoi'!J14</f>
        <v xml:space="preserve">Trường Sư Phạm - Khoa Sinh học </v>
      </c>
      <c r="C13" s="401">
        <f>'Bieu so 12 Chi phi con nguoi'!N14</f>
        <v>2413922.87536065</v>
      </c>
      <c r="D13" s="157"/>
    </row>
    <row r="14" spans="1:6" s="96" customFormat="1" ht="15.6">
      <c r="A14" s="105"/>
      <c r="B14" s="400" t="str">
        <f>'Bieu so 12 Chi phi con nguoi'!J16</f>
        <v xml:space="preserve">Trường Sư Phạm - Khoa Tin Học </v>
      </c>
      <c r="C14" s="401">
        <f>'Bieu so 12 Chi phi con nguoi'!N16</f>
        <v>1132694.3559700302</v>
      </c>
      <c r="D14" s="157"/>
    </row>
    <row r="15" spans="1:6" s="96" customFormat="1" ht="15.6">
      <c r="A15" s="105"/>
      <c r="B15" s="400" t="str">
        <f>'Bieu so 12 Chi phi con nguoi'!J13</f>
        <v xml:space="preserve">Trường Sư Phạm - Khoa Ngữ Văn </v>
      </c>
      <c r="C15" s="401">
        <f>'Bieu so 12 Chi phi con nguoi'!N13</f>
        <v>3996366.2410282302</v>
      </c>
      <c r="D15" s="157"/>
    </row>
    <row r="16" spans="1:6" s="96" customFormat="1" ht="15.6">
      <c r="A16" s="105"/>
      <c r="B16" s="400" t="str">
        <f>'Bieu so 12 Chi phi con nguoi'!J12</f>
        <v xml:space="preserve">Trường Sư Phạm - Khoa Lịch Sử </v>
      </c>
      <c r="C16" s="401">
        <f>'Bieu so 12 Chi phi con nguoi'!N12</f>
        <v>2628038.3685525199</v>
      </c>
      <c r="D16" s="157"/>
    </row>
    <row r="17" spans="1:4" s="96" customFormat="1" ht="15.6">
      <c r="A17" s="105"/>
      <c r="B17" s="400" t="str">
        <f>'Bieu so 12 Chi phi con nguoi'!J7</f>
        <v xml:space="preserve">Trường Sư Phạm - Khoa Địa Lý </v>
      </c>
      <c r="C17" s="401">
        <f>'Bieu so 12 Chi phi con nguoi'!N7</f>
        <v>2076018.4148237901</v>
      </c>
      <c r="D17" s="157"/>
    </row>
    <row r="18" spans="1:4" s="96" customFormat="1" ht="15.6">
      <c r="A18" s="105"/>
      <c r="B18" s="400" t="str">
        <f>'Bieu so 12 Chi phi con nguoi'!J8</f>
        <v xml:space="preserve">Trường Sư Phạm - Khoa Giáo dục chính trị </v>
      </c>
      <c r="C18" s="401">
        <f>'Bieu so 12 Chi phi con nguoi'!N8</f>
        <v>2977472.86578504</v>
      </c>
      <c r="D18" s="157"/>
    </row>
    <row r="19" spans="1:4" s="96" customFormat="1" ht="15.6">
      <c r="A19" s="105"/>
      <c r="B19" s="400" t="str">
        <f>'Bieu so 12 Chi phi con nguoi'!J9</f>
        <v xml:space="preserve">Trường Sư Phạm - Khoa Giáo dục MN </v>
      </c>
      <c r="C19" s="401">
        <f>'Bieu so 12 Chi phi con nguoi'!N9</f>
        <v>3022657.5467469404</v>
      </c>
      <c r="D19" s="157"/>
    </row>
    <row r="20" spans="1:4" s="96" customFormat="1" ht="15.6">
      <c r="A20" s="105"/>
      <c r="B20" s="400" t="str">
        <f>'Bieu so 12 Chi phi con nguoi'!J10</f>
        <v xml:space="preserve">Trường Sư Phạm - Khoa Giáo dục Tiểu học </v>
      </c>
      <c r="C20" s="401">
        <f>'Bieu so 12 Chi phi con nguoi'!N10</f>
        <v>3324208.97218552</v>
      </c>
      <c r="D20" s="157"/>
    </row>
    <row r="21" spans="1:4" s="96" customFormat="1" ht="15.6">
      <c r="A21" s="105"/>
      <c r="B21" s="400" t="str">
        <f>'Bieu so 12 Chi phi con nguoi'!J15</f>
        <v xml:space="preserve">Trường Sư Phạm - Khoa Tâm lý Giáo dục </v>
      </c>
      <c r="C21" s="401">
        <f>'Bieu so 12 Chi phi con nguoi'!N15</f>
        <v>4476732.4284232901</v>
      </c>
      <c r="D21" s="157"/>
    </row>
    <row r="22" spans="1:4" s="96" customFormat="1" ht="15.6">
      <c r="A22" s="105"/>
      <c r="B22" s="400" t="str">
        <f>'Bieu so 12 Chi phi con nguoi'!J19</f>
        <v xml:space="preserve">Trường Sư Phạm - TT Bồi dưỡng NV Sư phạm </v>
      </c>
      <c r="C22" s="401">
        <f>'Bieu so 12 Chi phi con nguoi'!N19</f>
        <v>895509.17096840299</v>
      </c>
      <c r="D22" s="157"/>
    </row>
    <row r="23" spans="1:4" s="96" customFormat="1" ht="15.6">
      <c r="A23" s="105"/>
      <c r="B23" s="400" t="str">
        <f>'Bieu so 12 Chi phi con nguoi'!J20</f>
        <v xml:space="preserve">Trường Sư Phạm - VP </v>
      </c>
      <c r="C23" s="401">
        <f>'Bieu so 12 Chi phi con nguoi'!N20</f>
        <v>1180279.7058371201</v>
      </c>
      <c r="D23" s="157"/>
    </row>
    <row r="24" spans="1:4" s="96" customFormat="1" ht="15.6">
      <c r="A24" s="105">
        <v>1.2</v>
      </c>
      <c r="B24" s="155" t="s">
        <v>604</v>
      </c>
      <c r="C24" s="401">
        <f>'Bieu 2a DH va tren DH'!O230*80</f>
        <v>6315713.6400000006</v>
      </c>
      <c r="D24" s="157" t="s">
        <v>520</v>
      </c>
    </row>
    <row r="25" spans="1:4" s="810" customFormat="1" ht="15.6">
      <c r="A25" s="809">
        <v>1.3</v>
      </c>
      <c r="B25" s="808" t="s">
        <v>605</v>
      </c>
      <c r="C25" s="795"/>
      <c r="D25" s="1043"/>
    </row>
    <row r="26" spans="1:4" s="96" customFormat="1" ht="15.6">
      <c r="A26" s="105" t="s">
        <v>606</v>
      </c>
      <c r="B26" s="156" t="s">
        <v>607</v>
      </c>
      <c r="C26" s="401">
        <f>0.08*'9a Tong thu DH va SDH'!AC12</f>
        <v>3296354</v>
      </c>
      <c r="D26" s="157"/>
    </row>
    <row r="27" spans="1:4" s="96" customFormat="1" ht="15.6">
      <c r="A27" s="105" t="s">
        <v>608</v>
      </c>
      <c r="B27" s="156" t="s">
        <v>609</v>
      </c>
      <c r="C27" s="401">
        <f>170*140*12+2*100*12</f>
        <v>288000</v>
      </c>
      <c r="D27" s="157"/>
    </row>
    <row r="28" spans="1:4" s="798" customFormat="1" ht="15.6">
      <c r="A28" s="807" t="s">
        <v>610</v>
      </c>
      <c r="B28" s="808" t="s">
        <v>611</v>
      </c>
      <c r="C28" s="795"/>
      <c r="D28" s="1043"/>
    </row>
    <row r="29" spans="1:4" s="96" customFormat="1" ht="62.4">
      <c r="A29" s="105">
        <v>1.4</v>
      </c>
      <c r="B29" s="156" t="s">
        <v>612</v>
      </c>
      <c r="C29" s="401">
        <f xml:space="preserve"> (19*2000 )+(151*1500)</f>
        <v>264500</v>
      </c>
      <c r="D29" s="157" t="s">
        <v>613</v>
      </c>
    </row>
    <row r="30" spans="1:4" s="96" customFormat="1" ht="15.6">
      <c r="A30" s="105">
        <v>1.5</v>
      </c>
      <c r="B30" s="156" t="s">
        <v>614</v>
      </c>
      <c r="C30" s="401">
        <v>30000</v>
      </c>
      <c r="D30" s="163" t="s">
        <v>615</v>
      </c>
    </row>
    <row r="31" spans="1:4" s="96" customFormat="1" ht="46.8">
      <c r="A31" s="105">
        <v>1.6</v>
      </c>
      <c r="B31" s="156" t="s">
        <v>616</v>
      </c>
      <c r="C31" s="401">
        <f>'Bieu 6 P.TCCB update new'!M54+'Bieu 6 P.TCCB update new'!M65</f>
        <v>248000</v>
      </c>
      <c r="D31" s="157" t="s">
        <v>617</v>
      </c>
    </row>
    <row r="32" spans="1:4" s="96" customFormat="1" ht="15.6">
      <c r="A32" s="105">
        <v>1.7</v>
      </c>
      <c r="B32" s="156" t="s">
        <v>415</v>
      </c>
      <c r="C32" s="401"/>
      <c r="D32" s="157"/>
    </row>
    <row r="33" spans="1:5" s="96" customFormat="1" ht="16.95" customHeight="1">
      <c r="A33" s="100">
        <v>2</v>
      </c>
      <c r="B33" s="158" t="s">
        <v>618</v>
      </c>
      <c r="C33" s="667">
        <f>SUM(C34:C46)</f>
        <v>16652890</v>
      </c>
      <c r="D33" s="157"/>
    </row>
    <row r="34" spans="1:5" s="96" customFormat="1" ht="15.6">
      <c r="A34" s="105" t="s">
        <v>588</v>
      </c>
      <c r="B34" s="159" t="s">
        <v>619</v>
      </c>
      <c r="C34" s="401">
        <f>'Bieu5-Nhu cau mua sam sua chua'!G131</f>
        <v>0</v>
      </c>
      <c r="D34" s="157" t="s">
        <v>37</v>
      </c>
    </row>
    <row r="35" spans="1:5" s="96" customFormat="1" ht="20.25" customHeight="1">
      <c r="A35" s="160" t="s">
        <v>589</v>
      </c>
      <c r="B35" s="159" t="s">
        <v>621</v>
      </c>
      <c r="C35" s="401">
        <v>67200</v>
      </c>
      <c r="D35" s="163" t="s">
        <v>615</v>
      </c>
    </row>
    <row r="36" spans="1:5" s="96" customFormat="1" ht="20.25" customHeight="1">
      <c r="A36" s="105" t="s">
        <v>622</v>
      </c>
      <c r="B36" s="159" t="s">
        <v>623</v>
      </c>
      <c r="C36" s="401">
        <f>'Bieu 6 P.TCCB update new'!M120</f>
        <v>194500</v>
      </c>
      <c r="D36" s="163" t="s">
        <v>1439</v>
      </c>
    </row>
    <row r="37" spans="1:5" s="96" customFormat="1" ht="26.25" customHeight="1">
      <c r="A37" s="160" t="s">
        <v>624</v>
      </c>
      <c r="B37" s="159" t="s">
        <v>625</v>
      </c>
      <c r="C37" s="401">
        <f>85*1200+26*1600</f>
        <v>143600</v>
      </c>
      <c r="D37" s="163" t="s">
        <v>626</v>
      </c>
    </row>
    <row r="38" spans="1:5" s="96" customFormat="1" ht="27.75" customHeight="1">
      <c r="A38" s="105" t="s">
        <v>627</v>
      </c>
      <c r="B38" s="159" t="s">
        <v>628</v>
      </c>
      <c r="C38" s="401">
        <f>100*'Bieu 2a DH va tren DH'!L230</f>
        <v>949812.5</v>
      </c>
      <c r="D38" s="163" t="s">
        <v>629</v>
      </c>
    </row>
    <row r="39" spans="1:5" s="798" customFormat="1" ht="15.6">
      <c r="A39" s="805" t="s">
        <v>630</v>
      </c>
      <c r="B39" s="806" t="s">
        <v>631</v>
      </c>
      <c r="C39" s="795"/>
      <c r="D39" s="796"/>
    </row>
    <row r="40" spans="1:5" s="96" customFormat="1" ht="15.6">
      <c r="A40" s="105" t="s">
        <v>632</v>
      </c>
      <c r="B40" s="161" t="s">
        <v>633</v>
      </c>
      <c r="C40" s="401"/>
      <c r="D40" s="157"/>
    </row>
    <row r="41" spans="1:5" s="96" customFormat="1" ht="62.4">
      <c r="A41" s="160" t="s">
        <v>634</v>
      </c>
      <c r="B41" s="162" t="s">
        <v>635</v>
      </c>
      <c r="C41" s="401">
        <f>'Bieu 4-KP thuc hanh thi nghiem'!H64</f>
        <v>10348759</v>
      </c>
      <c r="D41" s="163" t="s">
        <v>34</v>
      </c>
    </row>
    <row r="42" spans="1:5" s="96" customFormat="1" ht="15.6">
      <c r="A42" s="160">
        <v>2.9</v>
      </c>
      <c r="B42" s="162" t="s">
        <v>636</v>
      </c>
      <c r="C42" s="401">
        <f>'Bieu7-ke hoach NCKH'!F79</f>
        <v>845000</v>
      </c>
      <c r="D42" s="163"/>
    </row>
    <row r="43" spans="1:5" s="96" customFormat="1" ht="46.8">
      <c r="A43" s="160" t="s">
        <v>637</v>
      </c>
      <c r="B43" s="162" t="s">
        <v>638</v>
      </c>
      <c r="C43" s="401">
        <f>96*4000+3.9+4.2+7.8+2.6</f>
        <v>384018.5</v>
      </c>
      <c r="D43" s="163" t="s">
        <v>639</v>
      </c>
      <c r="E43" s="119"/>
    </row>
    <row r="44" spans="1:5" s="96" customFormat="1" ht="46.8">
      <c r="A44" s="160"/>
      <c r="B44" s="220" t="s">
        <v>640</v>
      </c>
      <c r="C44" s="401">
        <f>420*8000</f>
        <v>3360000</v>
      </c>
      <c r="D44" s="163"/>
      <c r="E44" s="119"/>
    </row>
    <row r="45" spans="1:5" s="96" customFormat="1" ht="31.2">
      <c r="A45" s="160" t="s">
        <v>641</v>
      </c>
      <c r="B45" s="162" t="s">
        <v>1440</v>
      </c>
      <c r="C45" s="401">
        <f>90000*3</f>
        <v>270000</v>
      </c>
      <c r="D45" s="163"/>
      <c r="E45" s="119"/>
    </row>
    <row r="46" spans="1:5" s="798" customFormat="1" ht="46.8">
      <c r="A46" s="793" t="s">
        <v>641</v>
      </c>
      <c r="B46" s="794" t="s">
        <v>642</v>
      </c>
      <c r="C46" s="795">
        <v>90000</v>
      </c>
      <c r="D46" s="796" t="s">
        <v>639</v>
      </c>
      <c r="E46" s="797"/>
    </row>
    <row r="47" spans="1:5" s="798" customFormat="1" ht="15.6">
      <c r="A47" s="799">
        <v>3</v>
      </c>
      <c r="B47" s="800" t="s">
        <v>643</v>
      </c>
      <c r="C47" s="801">
        <f>SUM(C48:C50)</f>
        <v>4120442.5</v>
      </c>
      <c r="D47" s="1043" t="s">
        <v>37</v>
      </c>
    </row>
    <row r="48" spans="1:5" s="798" customFormat="1" ht="15.6">
      <c r="A48" s="802">
        <v>3.1</v>
      </c>
      <c r="B48" s="794" t="s">
        <v>644</v>
      </c>
      <c r="C48" s="795"/>
      <c r="D48" s="796"/>
    </row>
    <row r="49" spans="1:5" s="798" customFormat="1" ht="15.6">
      <c r="A49" s="802">
        <v>3.2</v>
      </c>
      <c r="B49" s="794" t="s">
        <v>411</v>
      </c>
      <c r="C49" s="795"/>
      <c r="D49" s="796"/>
    </row>
    <row r="50" spans="1:5" s="798" customFormat="1" ht="15.6">
      <c r="A50" s="802">
        <v>3.3</v>
      </c>
      <c r="B50" s="794" t="s">
        <v>645</v>
      </c>
      <c r="C50" s="801">
        <f>10%*'9a Tong thu DH va SDH'!AC12</f>
        <v>4120442.5</v>
      </c>
      <c r="D50" s="796"/>
    </row>
    <row r="51" spans="1:5" s="798" customFormat="1" ht="15.6">
      <c r="A51" s="803">
        <v>4</v>
      </c>
      <c r="B51" s="800" t="s">
        <v>642</v>
      </c>
      <c r="C51" s="801">
        <f>SUM(C52:C53)</f>
        <v>60000</v>
      </c>
      <c r="D51" s="796"/>
    </row>
    <row r="52" spans="1:5" s="798" customFormat="1" ht="15.6">
      <c r="A52" s="802">
        <v>4.0999999999999996</v>
      </c>
      <c r="B52" s="804" t="s">
        <v>646</v>
      </c>
      <c r="C52" s="795">
        <v>50000</v>
      </c>
      <c r="D52" s="796"/>
    </row>
    <row r="53" spans="1:5" s="798" customFormat="1" ht="15" customHeight="1">
      <c r="A53" s="802">
        <v>4.2</v>
      </c>
      <c r="B53" s="804" t="s">
        <v>647</v>
      </c>
      <c r="C53" s="795">
        <v>10000</v>
      </c>
      <c r="D53" s="796"/>
    </row>
    <row r="54" spans="1:5" s="96" customFormat="1" ht="18.600000000000001" thickBot="1">
      <c r="A54" s="164"/>
      <c r="B54" s="165"/>
      <c r="C54" s="115"/>
      <c r="D54" s="1044"/>
    </row>
    <row r="55" spans="1:5" ht="18.600000000000001" thickTop="1">
      <c r="C55" s="902"/>
      <c r="D55" s="166"/>
    </row>
    <row r="56" spans="1:5">
      <c r="C56" s="2638" t="s">
        <v>512</v>
      </c>
      <c r="D56" s="2639"/>
      <c r="E56" s="168"/>
    </row>
    <row r="57" spans="1:5">
      <c r="C57" s="2631" t="s">
        <v>1457</v>
      </c>
      <c r="D57" s="2632"/>
      <c r="E57" s="169"/>
    </row>
    <row r="58" spans="1:5">
      <c r="C58" s="906"/>
      <c r="D58" s="834"/>
      <c r="E58" s="169"/>
    </row>
    <row r="59" spans="1:5">
      <c r="C59" s="906"/>
      <c r="D59" s="834"/>
      <c r="E59" s="169"/>
    </row>
    <row r="60" spans="1:5">
      <c r="C60" s="906"/>
      <c r="D60" s="834"/>
      <c r="E60" s="169"/>
    </row>
    <row r="61" spans="1:5">
      <c r="C61" s="906"/>
      <c r="D61" s="834"/>
      <c r="E61" s="169"/>
    </row>
    <row r="62" spans="1:5" ht="18.600000000000001">
      <c r="C62" s="2640" t="s">
        <v>1403</v>
      </c>
      <c r="D62" s="2641"/>
      <c r="E62" s="169"/>
    </row>
    <row r="63" spans="1:5">
      <c r="C63" s="906"/>
      <c r="D63" s="834"/>
      <c r="E63" s="169"/>
    </row>
    <row r="64" spans="1:5" ht="63" customHeight="1">
      <c r="B64" s="903"/>
      <c r="C64" s="903"/>
      <c r="D64" s="903"/>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
  <cols>
    <col min="1" max="1" width="5.109375" style="143" customWidth="1"/>
    <col min="2" max="2" width="43" style="143" customWidth="1"/>
    <col min="3" max="3" width="27.33203125" style="143" customWidth="1"/>
    <col min="4" max="4" width="16.6640625" style="143" customWidth="1"/>
    <col min="5" max="16384" width="9" style="143"/>
  </cols>
  <sheetData>
    <row r="1" spans="1:5">
      <c r="A1" s="1047"/>
      <c r="B1" s="1009" t="s">
        <v>64</v>
      </c>
      <c r="D1" s="86" t="s">
        <v>648</v>
      </c>
      <c r="E1" s="141"/>
    </row>
    <row r="2" spans="1:5">
      <c r="A2" s="1048"/>
      <c r="B2" s="1010" t="s">
        <v>1465</v>
      </c>
      <c r="C2" s="141"/>
      <c r="D2" s="141"/>
      <c r="E2" s="141"/>
    </row>
    <row r="3" spans="1:5">
      <c r="A3" s="141"/>
      <c r="B3" s="141"/>
      <c r="C3" s="141"/>
      <c r="D3" s="141"/>
      <c r="E3" s="141"/>
    </row>
    <row r="4" spans="1:5">
      <c r="A4" s="2642" t="s">
        <v>60</v>
      </c>
      <c r="B4" s="2642"/>
      <c r="C4" s="2642"/>
      <c r="D4" s="2642"/>
      <c r="E4" s="141"/>
    </row>
    <row r="5" spans="1:5" ht="18.600000000000001" thickBot="1">
      <c r="A5" s="141"/>
      <c r="B5" s="141"/>
      <c r="C5" s="835"/>
      <c r="D5" s="141"/>
      <c r="E5" s="141"/>
    </row>
    <row r="6" spans="1:5" s="64" customFormat="1" ht="16.2" thickTop="1">
      <c r="A6" s="144" t="s">
        <v>3</v>
      </c>
      <c r="B6" s="145" t="s">
        <v>69</v>
      </c>
      <c r="C6" s="875" t="s">
        <v>649</v>
      </c>
      <c r="D6" s="146" t="s">
        <v>7</v>
      </c>
      <c r="E6" s="147"/>
    </row>
    <row r="7" spans="1:5" s="104" customFormat="1" ht="15.6">
      <c r="A7" s="148" t="s">
        <v>79</v>
      </c>
      <c r="B7" s="149" t="s">
        <v>650</v>
      </c>
      <c r="C7" s="876">
        <f>SUM(C8:C10)</f>
        <v>112017565</v>
      </c>
      <c r="D7" s="883"/>
      <c r="E7" s="150"/>
    </row>
    <row r="8" spans="1:5" s="96" customFormat="1" ht="15.6">
      <c r="A8" s="176">
        <v>1</v>
      </c>
      <c r="B8" s="155" t="s">
        <v>517</v>
      </c>
      <c r="C8" s="877">
        <f>'9a Tong thu DH va SDH'!AC23+'9b Tong thu THPT THSP LHS'!K9</f>
        <v>112017565</v>
      </c>
      <c r="D8" s="883"/>
      <c r="E8" s="177"/>
    </row>
    <row r="9" spans="1:5" s="96" customFormat="1" ht="15.6">
      <c r="A9" s="178">
        <v>2</v>
      </c>
      <c r="B9" s="156" t="s">
        <v>651</v>
      </c>
      <c r="C9" s="878">
        <v>0</v>
      </c>
      <c r="D9" s="883"/>
      <c r="E9" s="177"/>
    </row>
    <row r="10" spans="1:5" s="96" customFormat="1" ht="15.6">
      <c r="A10" s="179">
        <v>3</v>
      </c>
      <c r="B10" s="156" t="s">
        <v>546</v>
      </c>
      <c r="C10" s="878">
        <v>0</v>
      </c>
      <c r="D10" s="883"/>
      <c r="E10" s="177"/>
    </row>
    <row r="11" spans="1:5" s="96" customFormat="1" ht="15.6">
      <c r="A11" s="180"/>
      <c r="B11" s="181"/>
      <c r="C11" s="879"/>
      <c r="D11" s="883"/>
      <c r="E11" s="177"/>
    </row>
    <row r="12" spans="1:5" s="104" customFormat="1" ht="15.6">
      <c r="A12" s="148" t="s">
        <v>279</v>
      </c>
      <c r="B12" s="149" t="s">
        <v>652</v>
      </c>
      <c r="C12" s="876">
        <f>SUM(C13:C16)</f>
        <v>71022166.369370937</v>
      </c>
      <c r="D12" s="883"/>
      <c r="E12" s="150"/>
    </row>
    <row r="13" spans="1:5" s="96" customFormat="1" ht="15.6">
      <c r="A13" s="176">
        <v>1</v>
      </c>
      <c r="B13" s="155" t="s">
        <v>602</v>
      </c>
      <c r="C13" s="877">
        <f>'Bieu 10-Tong chi'!C8</f>
        <v>50188833.869370937</v>
      </c>
      <c r="D13" s="883"/>
      <c r="E13" s="177"/>
    </row>
    <row r="14" spans="1:5" s="96" customFormat="1" ht="15.6">
      <c r="A14" s="179">
        <v>2</v>
      </c>
      <c r="B14" s="156" t="s">
        <v>653</v>
      </c>
      <c r="C14" s="880">
        <f>'Bieu 10-Tong chi'!C33</f>
        <v>16652890</v>
      </c>
      <c r="D14" s="883"/>
      <c r="E14" s="177"/>
    </row>
    <row r="15" spans="1:5" s="96" customFormat="1" ht="15.6">
      <c r="A15" s="182">
        <v>3</v>
      </c>
      <c r="B15" s="162" t="s">
        <v>643</v>
      </c>
      <c r="C15" s="881">
        <f>'Bieu 10-Tong chi'!C47</f>
        <v>4120442.5</v>
      </c>
      <c r="D15" s="883"/>
      <c r="E15" s="177"/>
    </row>
    <row r="16" spans="1:5" s="96" customFormat="1" ht="15.6">
      <c r="A16" s="182">
        <v>4</v>
      </c>
      <c r="B16" s="162" t="s">
        <v>415</v>
      </c>
      <c r="C16" s="881">
        <f>'Bieu 10-Tong chi'!C51</f>
        <v>60000</v>
      </c>
      <c r="D16" s="883"/>
      <c r="E16" s="177"/>
    </row>
    <row r="17" spans="1:5" s="96" customFormat="1" ht="16.2" thickBot="1">
      <c r="A17" s="183"/>
      <c r="B17" s="184" t="s">
        <v>654</v>
      </c>
      <c r="C17" s="882">
        <f>C7-C12</f>
        <v>40995398.630629063</v>
      </c>
      <c r="D17" s="1119"/>
      <c r="E17" s="177"/>
    </row>
    <row r="18" spans="1:5" ht="19.5" customHeight="1" thickTop="1">
      <c r="A18" s="141"/>
      <c r="B18" s="141"/>
      <c r="C18" s="836"/>
      <c r="D18" s="141"/>
      <c r="E18" s="141"/>
    </row>
    <row r="19" spans="1:5">
      <c r="A19" s="141"/>
      <c r="B19" s="141"/>
      <c r="C19" s="2638" t="s">
        <v>512</v>
      </c>
      <c r="D19" s="2639"/>
      <c r="E19" s="141"/>
    </row>
    <row r="20" spans="1:5">
      <c r="C20" s="2631" t="s">
        <v>1457</v>
      </c>
      <c r="D20" s="2632"/>
    </row>
    <row r="21" spans="1:5">
      <c r="B21" s="96"/>
      <c r="C21" s="906"/>
      <c r="D21" s="834"/>
    </row>
    <row r="22" spans="1:5">
      <c r="B22" s="96"/>
      <c r="C22" s="906"/>
      <c r="D22" s="834"/>
    </row>
    <row r="23" spans="1:5">
      <c r="B23" s="96"/>
      <c r="C23" s="906"/>
      <c r="D23" s="834"/>
    </row>
    <row r="24" spans="1:5">
      <c r="B24" s="96"/>
      <c r="C24" s="906"/>
      <c r="D24" s="834"/>
    </row>
    <row r="25" spans="1:5" ht="18.600000000000001">
      <c r="C25" s="2640" t="s">
        <v>1403</v>
      </c>
      <c r="D25" s="264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7734375" defaultRowHeight="15.6"/>
  <cols>
    <col min="1" max="1" width="4.44140625" style="140" customWidth="1"/>
    <col min="2" max="2" width="40.33203125" style="125" bestFit="1" customWidth="1"/>
    <col min="3" max="3" width="21.109375" style="123" customWidth="1"/>
    <col min="4" max="4" width="19.109375" style="123" customWidth="1"/>
    <col min="5" max="5" width="17.44140625" style="123" customWidth="1"/>
    <col min="6" max="6" width="18.33203125" style="123" customWidth="1"/>
    <col min="7" max="7" width="16.44140625" style="125" customWidth="1"/>
    <col min="8" max="8" width="12.44140625" style="125" bestFit="1" customWidth="1"/>
    <col min="9" max="9" width="9" style="125"/>
    <col min="10" max="10" width="41.44140625" style="125" bestFit="1" customWidth="1"/>
    <col min="11" max="11" width="15.109375" style="125" customWidth="1"/>
    <col min="12" max="12" width="15.44140625" style="125" bestFit="1" customWidth="1"/>
    <col min="13" max="13" width="15.109375" style="125" bestFit="1" customWidth="1"/>
    <col min="14" max="14" width="16.109375" style="125" customWidth="1"/>
    <col min="15" max="256" width="9" style="125"/>
    <col min="257" max="257" width="4.44140625" style="125" customWidth="1"/>
    <col min="258" max="258" width="40.33203125" style="125" bestFit="1" customWidth="1"/>
    <col min="259" max="259" width="21.109375" style="125" customWidth="1"/>
    <col min="260" max="260" width="19.109375" style="125" customWidth="1"/>
    <col min="261" max="261" width="15.109375" style="125" customWidth="1"/>
    <col min="262" max="262" width="14.44140625" style="125" bestFit="1" customWidth="1"/>
    <col min="263" max="263" width="16.44140625" style="125" customWidth="1"/>
    <col min="264" max="512" width="9" style="125"/>
    <col min="513" max="513" width="4.44140625" style="125" customWidth="1"/>
    <col min="514" max="514" width="40.33203125" style="125" bestFit="1" customWidth="1"/>
    <col min="515" max="515" width="21.109375" style="125" customWidth="1"/>
    <col min="516" max="516" width="19.109375" style="125" customWidth="1"/>
    <col min="517" max="517" width="15.109375" style="125" customWidth="1"/>
    <col min="518" max="518" width="14.44140625" style="125" bestFit="1" customWidth="1"/>
    <col min="519" max="519" width="16.44140625" style="125" customWidth="1"/>
    <col min="520" max="768" width="9" style="125"/>
    <col min="769" max="769" width="4.44140625" style="125" customWidth="1"/>
    <col min="770" max="770" width="40.33203125" style="125" bestFit="1" customWidth="1"/>
    <col min="771" max="771" width="21.109375" style="125" customWidth="1"/>
    <col min="772" max="772" width="19.109375" style="125" customWidth="1"/>
    <col min="773" max="773" width="15.109375" style="125" customWidth="1"/>
    <col min="774" max="774" width="14.44140625" style="125" bestFit="1" customWidth="1"/>
    <col min="775" max="775" width="16.44140625" style="125" customWidth="1"/>
    <col min="776" max="1024" width="9" style="125"/>
    <col min="1025" max="1025" width="4.44140625" style="125" customWidth="1"/>
    <col min="1026" max="1026" width="40.33203125" style="125" bestFit="1" customWidth="1"/>
    <col min="1027" max="1027" width="21.109375" style="125" customWidth="1"/>
    <col min="1028" max="1028" width="19.109375" style="125" customWidth="1"/>
    <col min="1029" max="1029" width="15.109375" style="125" customWidth="1"/>
    <col min="1030" max="1030" width="14.44140625" style="125" bestFit="1" customWidth="1"/>
    <col min="1031" max="1031" width="16.44140625" style="125" customWidth="1"/>
    <col min="1032" max="1280" width="9" style="125"/>
    <col min="1281" max="1281" width="4.44140625" style="125" customWidth="1"/>
    <col min="1282" max="1282" width="40.33203125" style="125" bestFit="1" customWidth="1"/>
    <col min="1283" max="1283" width="21.109375" style="125" customWidth="1"/>
    <col min="1284" max="1284" width="19.109375" style="125" customWidth="1"/>
    <col min="1285" max="1285" width="15.109375" style="125" customWidth="1"/>
    <col min="1286" max="1286" width="14.44140625" style="125" bestFit="1" customWidth="1"/>
    <col min="1287" max="1287" width="16.44140625" style="125" customWidth="1"/>
    <col min="1288" max="1536" width="9" style="125"/>
    <col min="1537" max="1537" width="4.44140625" style="125" customWidth="1"/>
    <col min="1538" max="1538" width="40.33203125" style="125" bestFit="1" customWidth="1"/>
    <col min="1539" max="1539" width="21.109375" style="125" customWidth="1"/>
    <col min="1540" max="1540" width="19.109375" style="125" customWidth="1"/>
    <col min="1541" max="1541" width="15.109375" style="125" customWidth="1"/>
    <col min="1542" max="1542" width="14.44140625" style="125" bestFit="1" customWidth="1"/>
    <col min="1543" max="1543" width="16.44140625" style="125" customWidth="1"/>
    <col min="1544" max="1792" width="9" style="125"/>
    <col min="1793" max="1793" width="4.44140625" style="125" customWidth="1"/>
    <col min="1794" max="1794" width="40.33203125" style="125" bestFit="1" customWidth="1"/>
    <col min="1795" max="1795" width="21.109375" style="125" customWidth="1"/>
    <col min="1796" max="1796" width="19.109375" style="125" customWidth="1"/>
    <col min="1797" max="1797" width="15.109375" style="125" customWidth="1"/>
    <col min="1798" max="1798" width="14.44140625" style="125" bestFit="1" customWidth="1"/>
    <col min="1799" max="1799" width="16.44140625" style="125" customWidth="1"/>
    <col min="1800" max="2048" width="9" style="125"/>
    <col min="2049" max="2049" width="4.44140625" style="125" customWidth="1"/>
    <col min="2050" max="2050" width="40.33203125" style="125" bestFit="1" customWidth="1"/>
    <col min="2051" max="2051" width="21.109375" style="125" customWidth="1"/>
    <col min="2052" max="2052" width="19.109375" style="125" customWidth="1"/>
    <col min="2053" max="2053" width="15.109375" style="125" customWidth="1"/>
    <col min="2054" max="2054" width="14.44140625" style="125" bestFit="1" customWidth="1"/>
    <col min="2055" max="2055" width="16.44140625" style="125" customWidth="1"/>
    <col min="2056" max="2304" width="9" style="125"/>
    <col min="2305" max="2305" width="4.44140625" style="125" customWidth="1"/>
    <col min="2306" max="2306" width="40.33203125" style="125" bestFit="1" customWidth="1"/>
    <col min="2307" max="2307" width="21.109375" style="125" customWidth="1"/>
    <col min="2308" max="2308" width="19.109375" style="125" customWidth="1"/>
    <col min="2309" max="2309" width="15.109375" style="125" customWidth="1"/>
    <col min="2310" max="2310" width="14.44140625" style="125" bestFit="1" customWidth="1"/>
    <col min="2311" max="2311" width="16.44140625" style="125" customWidth="1"/>
    <col min="2312" max="2560" width="9" style="125"/>
    <col min="2561" max="2561" width="4.44140625" style="125" customWidth="1"/>
    <col min="2562" max="2562" width="40.33203125" style="125" bestFit="1" customWidth="1"/>
    <col min="2563" max="2563" width="21.109375" style="125" customWidth="1"/>
    <col min="2564" max="2564" width="19.109375" style="125" customWidth="1"/>
    <col min="2565" max="2565" width="15.109375" style="125" customWidth="1"/>
    <col min="2566" max="2566" width="14.44140625" style="125" bestFit="1" customWidth="1"/>
    <col min="2567" max="2567" width="16.44140625" style="125" customWidth="1"/>
    <col min="2568" max="2816" width="9" style="125"/>
    <col min="2817" max="2817" width="4.44140625" style="125" customWidth="1"/>
    <col min="2818" max="2818" width="40.33203125" style="125" bestFit="1" customWidth="1"/>
    <col min="2819" max="2819" width="21.109375" style="125" customWidth="1"/>
    <col min="2820" max="2820" width="19.109375" style="125" customWidth="1"/>
    <col min="2821" max="2821" width="15.109375" style="125" customWidth="1"/>
    <col min="2822" max="2822" width="14.44140625" style="125" bestFit="1" customWidth="1"/>
    <col min="2823" max="2823" width="16.44140625" style="125" customWidth="1"/>
    <col min="2824" max="3072" width="9" style="125"/>
    <col min="3073" max="3073" width="4.44140625" style="125" customWidth="1"/>
    <col min="3074" max="3074" width="40.33203125" style="125" bestFit="1" customWidth="1"/>
    <col min="3075" max="3075" width="21.109375" style="125" customWidth="1"/>
    <col min="3076" max="3076" width="19.109375" style="125" customWidth="1"/>
    <col min="3077" max="3077" width="15.109375" style="125" customWidth="1"/>
    <col min="3078" max="3078" width="14.44140625" style="125" bestFit="1" customWidth="1"/>
    <col min="3079" max="3079" width="16.44140625" style="125" customWidth="1"/>
    <col min="3080" max="3328" width="9" style="125"/>
    <col min="3329" max="3329" width="4.44140625" style="125" customWidth="1"/>
    <col min="3330" max="3330" width="40.33203125" style="125" bestFit="1" customWidth="1"/>
    <col min="3331" max="3331" width="21.109375" style="125" customWidth="1"/>
    <col min="3332" max="3332" width="19.109375" style="125" customWidth="1"/>
    <col min="3333" max="3333" width="15.109375" style="125" customWidth="1"/>
    <col min="3334" max="3334" width="14.44140625" style="125" bestFit="1" customWidth="1"/>
    <col min="3335" max="3335" width="16.44140625" style="125" customWidth="1"/>
    <col min="3336" max="3584" width="9" style="125"/>
    <col min="3585" max="3585" width="4.44140625" style="125" customWidth="1"/>
    <col min="3586" max="3586" width="40.33203125" style="125" bestFit="1" customWidth="1"/>
    <col min="3587" max="3587" width="21.109375" style="125" customWidth="1"/>
    <col min="3588" max="3588" width="19.109375" style="125" customWidth="1"/>
    <col min="3589" max="3589" width="15.109375" style="125" customWidth="1"/>
    <col min="3590" max="3590" width="14.44140625" style="125" bestFit="1" customWidth="1"/>
    <col min="3591" max="3591" width="16.44140625" style="125" customWidth="1"/>
    <col min="3592" max="3840" width="9" style="125"/>
    <col min="3841" max="3841" width="4.44140625" style="125" customWidth="1"/>
    <col min="3842" max="3842" width="40.33203125" style="125" bestFit="1" customWidth="1"/>
    <col min="3843" max="3843" width="21.109375" style="125" customWidth="1"/>
    <col min="3844" max="3844" width="19.109375" style="125" customWidth="1"/>
    <col min="3845" max="3845" width="15.109375" style="125" customWidth="1"/>
    <col min="3846" max="3846" width="14.44140625" style="125" bestFit="1" customWidth="1"/>
    <col min="3847" max="3847" width="16.44140625" style="125" customWidth="1"/>
    <col min="3848" max="4096" width="9" style="125"/>
    <col min="4097" max="4097" width="4.44140625" style="125" customWidth="1"/>
    <col min="4098" max="4098" width="40.33203125" style="125" bestFit="1" customWidth="1"/>
    <col min="4099" max="4099" width="21.109375" style="125" customWidth="1"/>
    <col min="4100" max="4100" width="19.109375" style="125" customWidth="1"/>
    <col min="4101" max="4101" width="15.109375" style="125" customWidth="1"/>
    <col min="4102" max="4102" width="14.44140625" style="125" bestFit="1" customWidth="1"/>
    <col min="4103" max="4103" width="16.44140625" style="125" customWidth="1"/>
    <col min="4104" max="4352" width="9" style="125"/>
    <col min="4353" max="4353" width="4.44140625" style="125" customWidth="1"/>
    <col min="4354" max="4354" width="40.33203125" style="125" bestFit="1" customWidth="1"/>
    <col min="4355" max="4355" width="21.109375" style="125" customWidth="1"/>
    <col min="4356" max="4356" width="19.109375" style="125" customWidth="1"/>
    <col min="4357" max="4357" width="15.109375" style="125" customWidth="1"/>
    <col min="4358" max="4358" width="14.44140625" style="125" bestFit="1" customWidth="1"/>
    <col min="4359" max="4359" width="16.44140625" style="125" customWidth="1"/>
    <col min="4360" max="4608" width="9" style="125"/>
    <col min="4609" max="4609" width="4.44140625" style="125" customWidth="1"/>
    <col min="4610" max="4610" width="40.33203125" style="125" bestFit="1" customWidth="1"/>
    <col min="4611" max="4611" width="21.109375" style="125" customWidth="1"/>
    <col min="4612" max="4612" width="19.109375" style="125" customWidth="1"/>
    <col min="4613" max="4613" width="15.109375" style="125" customWidth="1"/>
    <col min="4614" max="4614" width="14.44140625" style="125" bestFit="1" customWidth="1"/>
    <col min="4615" max="4615" width="16.44140625" style="125" customWidth="1"/>
    <col min="4616" max="4864" width="9" style="125"/>
    <col min="4865" max="4865" width="4.44140625" style="125" customWidth="1"/>
    <col min="4866" max="4866" width="40.33203125" style="125" bestFit="1" customWidth="1"/>
    <col min="4867" max="4867" width="21.109375" style="125" customWidth="1"/>
    <col min="4868" max="4868" width="19.109375" style="125" customWidth="1"/>
    <col min="4869" max="4869" width="15.109375" style="125" customWidth="1"/>
    <col min="4870" max="4870" width="14.44140625" style="125" bestFit="1" customWidth="1"/>
    <col min="4871" max="4871" width="16.44140625" style="125" customWidth="1"/>
    <col min="4872" max="5120" width="9" style="125"/>
    <col min="5121" max="5121" width="4.44140625" style="125" customWidth="1"/>
    <col min="5122" max="5122" width="40.33203125" style="125" bestFit="1" customWidth="1"/>
    <col min="5123" max="5123" width="21.109375" style="125" customWidth="1"/>
    <col min="5124" max="5124" width="19.109375" style="125" customWidth="1"/>
    <col min="5125" max="5125" width="15.109375" style="125" customWidth="1"/>
    <col min="5126" max="5126" width="14.44140625" style="125" bestFit="1" customWidth="1"/>
    <col min="5127" max="5127" width="16.44140625" style="125" customWidth="1"/>
    <col min="5128" max="5376" width="9" style="125"/>
    <col min="5377" max="5377" width="4.44140625" style="125" customWidth="1"/>
    <col min="5378" max="5378" width="40.33203125" style="125" bestFit="1" customWidth="1"/>
    <col min="5379" max="5379" width="21.109375" style="125" customWidth="1"/>
    <col min="5380" max="5380" width="19.109375" style="125" customWidth="1"/>
    <col min="5381" max="5381" width="15.109375" style="125" customWidth="1"/>
    <col min="5382" max="5382" width="14.44140625" style="125" bestFit="1" customWidth="1"/>
    <col min="5383" max="5383" width="16.44140625" style="125" customWidth="1"/>
    <col min="5384" max="5632" width="9" style="125"/>
    <col min="5633" max="5633" width="4.44140625" style="125" customWidth="1"/>
    <col min="5634" max="5634" width="40.33203125" style="125" bestFit="1" customWidth="1"/>
    <col min="5635" max="5635" width="21.109375" style="125" customWidth="1"/>
    <col min="5636" max="5636" width="19.109375" style="125" customWidth="1"/>
    <col min="5637" max="5637" width="15.109375" style="125" customWidth="1"/>
    <col min="5638" max="5638" width="14.44140625" style="125" bestFit="1" customWidth="1"/>
    <col min="5639" max="5639" width="16.44140625" style="125" customWidth="1"/>
    <col min="5640" max="5888" width="9" style="125"/>
    <col min="5889" max="5889" width="4.44140625" style="125" customWidth="1"/>
    <col min="5890" max="5890" width="40.33203125" style="125" bestFit="1" customWidth="1"/>
    <col min="5891" max="5891" width="21.109375" style="125" customWidth="1"/>
    <col min="5892" max="5892" width="19.109375" style="125" customWidth="1"/>
    <col min="5893" max="5893" width="15.109375" style="125" customWidth="1"/>
    <col min="5894" max="5894" width="14.44140625" style="125" bestFit="1" customWidth="1"/>
    <col min="5895" max="5895" width="16.44140625" style="125" customWidth="1"/>
    <col min="5896" max="6144" width="9" style="125"/>
    <col min="6145" max="6145" width="4.44140625" style="125" customWidth="1"/>
    <col min="6146" max="6146" width="40.33203125" style="125" bestFit="1" customWidth="1"/>
    <col min="6147" max="6147" width="21.109375" style="125" customWidth="1"/>
    <col min="6148" max="6148" width="19.109375" style="125" customWidth="1"/>
    <col min="6149" max="6149" width="15.109375" style="125" customWidth="1"/>
    <col min="6150" max="6150" width="14.44140625" style="125" bestFit="1" customWidth="1"/>
    <col min="6151" max="6151" width="16.44140625" style="125" customWidth="1"/>
    <col min="6152" max="6400" width="9" style="125"/>
    <col min="6401" max="6401" width="4.44140625" style="125" customWidth="1"/>
    <col min="6402" max="6402" width="40.33203125" style="125" bestFit="1" customWidth="1"/>
    <col min="6403" max="6403" width="21.109375" style="125" customWidth="1"/>
    <col min="6404" max="6404" width="19.109375" style="125" customWidth="1"/>
    <col min="6405" max="6405" width="15.109375" style="125" customWidth="1"/>
    <col min="6406" max="6406" width="14.44140625" style="125" bestFit="1" customWidth="1"/>
    <col min="6407" max="6407" width="16.44140625" style="125" customWidth="1"/>
    <col min="6408" max="6656" width="9" style="125"/>
    <col min="6657" max="6657" width="4.44140625" style="125" customWidth="1"/>
    <col min="6658" max="6658" width="40.33203125" style="125" bestFit="1" customWidth="1"/>
    <col min="6659" max="6659" width="21.109375" style="125" customWidth="1"/>
    <col min="6660" max="6660" width="19.109375" style="125" customWidth="1"/>
    <col min="6661" max="6661" width="15.109375" style="125" customWidth="1"/>
    <col min="6662" max="6662" width="14.44140625" style="125" bestFit="1" customWidth="1"/>
    <col min="6663" max="6663" width="16.44140625" style="125" customWidth="1"/>
    <col min="6664" max="6912" width="9" style="125"/>
    <col min="6913" max="6913" width="4.44140625" style="125" customWidth="1"/>
    <col min="6914" max="6914" width="40.33203125" style="125" bestFit="1" customWidth="1"/>
    <col min="6915" max="6915" width="21.109375" style="125" customWidth="1"/>
    <col min="6916" max="6916" width="19.109375" style="125" customWidth="1"/>
    <col min="6917" max="6917" width="15.109375" style="125" customWidth="1"/>
    <col min="6918" max="6918" width="14.44140625" style="125" bestFit="1" customWidth="1"/>
    <col min="6919" max="6919" width="16.44140625" style="125" customWidth="1"/>
    <col min="6920" max="7168" width="9" style="125"/>
    <col min="7169" max="7169" width="4.44140625" style="125" customWidth="1"/>
    <col min="7170" max="7170" width="40.33203125" style="125" bestFit="1" customWidth="1"/>
    <col min="7171" max="7171" width="21.109375" style="125" customWidth="1"/>
    <col min="7172" max="7172" width="19.109375" style="125" customWidth="1"/>
    <col min="7173" max="7173" width="15.109375" style="125" customWidth="1"/>
    <col min="7174" max="7174" width="14.44140625" style="125" bestFit="1" customWidth="1"/>
    <col min="7175" max="7175" width="16.44140625" style="125" customWidth="1"/>
    <col min="7176" max="7424" width="9" style="125"/>
    <col min="7425" max="7425" width="4.44140625" style="125" customWidth="1"/>
    <col min="7426" max="7426" width="40.33203125" style="125" bestFit="1" customWidth="1"/>
    <col min="7427" max="7427" width="21.109375" style="125" customWidth="1"/>
    <col min="7428" max="7428" width="19.109375" style="125" customWidth="1"/>
    <col min="7429" max="7429" width="15.109375" style="125" customWidth="1"/>
    <col min="7430" max="7430" width="14.44140625" style="125" bestFit="1" customWidth="1"/>
    <col min="7431" max="7431" width="16.44140625" style="125" customWidth="1"/>
    <col min="7432" max="7680" width="9" style="125"/>
    <col min="7681" max="7681" width="4.44140625" style="125" customWidth="1"/>
    <col min="7682" max="7682" width="40.33203125" style="125" bestFit="1" customWidth="1"/>
    <col min="7683" max="7683" width="21.109375" style="125" customWidth="1"/>
    <col min="7684" max="7684" width="19.109375" style="125" customWidth="1"/>
    <col min="7685" max="7685" width="15.109375" style="125" customWidth="1"/>
    <col min="7686" max="7686" width="14.44140625" style="125" bestFit="1" customWidth="1"/>
    <col min="7687" max="7687" width="16.44140625" style="125" customWidth="1"/>
    <col min="7688" max="7936" width="9" style="125"/>
    <col min="7937" max="7937" width="4.44140625" style="125" customWidth="1"/>
    <col min="7938" max="7938" width="40.33203125" style="125" bestFit="1" customWidth="1"/>
    <col min="7939" max="7939" width="21.109375" style="125" customWidth="1"/>
    <col min="7940" max="7940" width="19.109375" style="125" customWidth="1"/>
    <col min="7941" max="7941" width="15.109375" style="125" customWidth="1"/>
    <col min="7942" max="7942" width="14.44140625" style="125" bestFit="1" customWidth="1"/>
    <col min="7943" max="7943" width="16.44140625" style="125" customWidth="1"/>
    <col min="7944" max="8192" width="9" style="125"/>
    <col min="8193" max="8193" width="4.44140625" style="125" customWidth="1"/>
    <col min="8194" max="8194" width="40.33203125" style="125" bestFit="1" customWidth="1"/>
    <col min="8195" max="8195" width="21.109375" style="125" customWidth="1"/>
    <col min="8196" max="8196" width="19.109375" style="125" customWidth="1"/>
    <col min="8197" max="8197" width="15.109375" style="125" customWidth="1"/>
    <col min="8198" max="8198" width="14.44140625" style="125" bestFit="1" customWidth="1"/>
    <col min="8199" max="8199" width="16.44140625" style="125" customWidth="1"/>
    <col min="8200" max="8448" width="9" style="125"/>
    <col min="8449" max="8449" width="4.44140625" style="125" customWidth="1"/>
    <col min="8450" max="8450" width="40.33203125" style="125" bestFit="1" customWidth="1"/>
    <col min="8451" max="8451" width="21.109375" style="125" customWidth="1"/>
    <col min="8452" max="8452" width="19.109375" style="125" customWidth="1"/>
    <col min="8453" max="8453" width="15.109375" style="125" customWidth="1"/>
    <col min="8454" max="8454" width="14.44140625" style="125" bestFit="1" customWidth="1"/>
    <col min="8455" max="8455" width="16.44140625" style="125" customWidth="1"/>
    <col min="8456" max="8704" width="9" style="125"/>
    <col min="8705" max="8705" width="4.44140625" style="125" customWidth="1"/>
    <col min="8706" max="8706" width="40.33203125" style="125" bestFit="1" customWidth="1"/>
    <col min="8707" max="8707" width="21.109375" style="125" customWidth="1"/>
    <col min="8708" max="8708" width="19.109375" style="125" customWidth="1"/>
    <col min="8709" max="8709" width="15.109375" style="125" customWidth="1"/>
    <col min="8710" max="8710" width="14.44140625" style="125" bestFit="1" customWidth="1"/>
    <col min="8711" max="8711" width="16.44140625" style="125" customWidth="1"/>
    <col min="8712" max="8960" width="9" style="125"/>
    <col min="8961" max="8961" width="4.44140625" style="125" customWidth="1"/>
    <col min="8962" max="8962" width="40.33203125" style="125" bestFit="1" customWidth="1"/>
    <col min="8963" max="8963" width="21.109375" style="125" customWidth="1"/>
    <col min="8964" max="8964" width="19.109375" style="125" customWidth="1"/>
    <col min="8965" max="8965" width="15.109375" style="125" customWidth="1"/>
    <col min="8966" max="8966" width="14.44140625" style="125" bestFit="1" customWidth="1"/>
    <col min="8967" max="8967" width="16.44140625" style="125" customWidth="1"/>
    <col min="8968" max="9216" width="9" style="125"/>
    <col min="9217" max="9217" width="4.44140625" style="125" customWidth="1"/>
    <col min="9218" max="9218" width="40.33203125" style="125" bestFit="1" customWidth="1"/>
    <col min="9219" max="9219" width="21.109375" style="125" customWidth="1"/>
    <col min="9220" max="9220" width="19.109375" style="125" customWidth="1"/>
    <col min="9221" max="9221" width="15.109375" style="125" customWidth="1"/>
    <col min="9222" max="9222" width="14.44140625" style="125" bestFit="1" customWidth="1"/>
    <col min="9223" max="9223" width="16.44140625" style="125" customWidth="1"/>
    <col min="9224" max="9472" width="9" style="125"/>
    <col min="9473" max="9473" width="4.44140625" style="125" customWidth="1"/>
    <col min="9474" max="9474" width="40.33203125" style="125" bestFit="1" customWidth="1"/>
    <col min="9475" max="9475" width="21.109375" style="125" customWidth="1"/>
    <col min="9476" max="9476" width="19.109375" style="125" customWidth="1"/>
    <col min="9477" max="9477" width="15.109375" style="125" customWidth="1"/>
    <col min="9478" max="9478" width="14.44140625" style="125" bestFit="1" customWidth="1"/>
    <col min="9479" max="9479" width="16.44140625" style="125" customWidth="1"/>
    <col min="9480" max="9728" width="9" style="125"/>
    <col min="9729" max="9729" width="4.44140625" style="125" customWidth="1"/>
    <col min="9730" max="9730" width="40.33203125" style="125" bestFit="1" customWidth="1"/>
    <col min="9731" max="9731" width="21.109375" style="125" customWidth="1"/>
    <col min="9732" max="9732" width="19.109375" style="125" customWidth="1"/>
    <col min="9733" max="9733" width="15.109375" style="125" customWidth="1"/>
    <col min="9734" max="9734" width="14.44140625" style="125" bestFit="1" customWidth="1"/>
    <col min="9735" max="9735" width="16.44140625" style="125" customWidth="1"/>
    <col min="9736" max="9984" width="9" style="125"/>
    <col min="9985" max="9985" width="4.44140625" style="125" customWidth="1"/>
    <col min="9986" max="9986" width="40.33203125" style="125" bestFit="1" customWidth="1"/>
    <col min="9987" max="9987" width="21.109375" style="125" customWidth="1"/>
    <col min="9988" max="9988" width="19.109375" style="125" customWidth="1"/>
    <col min="9989" max="9989" width="15.109375" style="125" customWidth="1"/>
    <col min="9990" max="9990" width="14.44140625" style="125" bestFit="1" customWidth="1"/>
    <col min="9991" max="9991" width="16.44140625" style="125" customWidth="1"/>
    <col min="9992" max="10240" width="9" style="125"/>
    <col min="10241" max="10241" width="4.44140625" style="125" customWidth="1"/>
    <col min="10242" max="10242" width="40.33203125" style="125" bestFit="1" customWidth="1"/>
    <col min="10243" max="10243" width="21.109375" style="125" customWidth="1"/>
    <col min="10244" max="10244" width="19.109375" style="125" customWidth="1"/>
    <col min="10245" max="10245" width="15.109375" style="125" customWidth="1"/>
    <col min="10246" max="10246" width="14.44140625" style="125" bestFit="1" customWidth="1"/>
    <col min="10247" max="10247" width="16.44140625" style="125" customWidth="1"/>
    <col min="10248" max="10496" width="9" style="125"/>
    <col min="10497" max="10497" width="4.44140625" style="125" customWidth="1"/>
    <col min="10498" max="10498" width="40.33203125" style="125" bestFit="1" customWidth="1"/>
    <col min="10499" max="10499" width="21.109375" style="125" customWidth="1"/>
    <col min="10500" max="10500" width="19.109375" style="125" customWidth="1"/>
    <col min="10501" max="10501" width="15.109375" style="125" customWidth="1"/>
    <col min="10502" max="10502" width="14.44140625" style="125" bestFit="1" customWidth="1"/>
    <col min="10503" max="10503" width="16.44140625" style="125" customWidth="1"/>
    <col min="10504" max="10752" width="9" style="125"/>
    <col min="10753" max="10753" width="4.44140625" style="125" customWidth="1"/>
    <col min="10754" max="10754" width="40.33203125" style="125" bestFit="1" customWidth="1"/>
    <col min="10755" max="10755" width="21.109375" style="125" customWidth="1"/>
    <col min="10756" max="10756" width="19.109375" style="125" customWidth="1"/>
    <col min="10757" max="10757" width="15.109375" style="125" customWidth="1"/>
    <col min="10758" max="10758" width="14.44140625" style="125" bestFit="1" customWidth="1"/>
    <col min="10759" max="10759" width="16.44140625" style="125" customWidth="1"/>
    <col min="10760" max="11008" width="9" style="125"/>
    <col min="11009" max="11009" width="4.44140625" style="125" customWidth="1"/>
    <col min="11010" max="11010" width="40.33203125" style="125" bestFit="1" customWidth="1"/>
    <col min="11011" max="11011" width="21.109375" style="125" customWidth="1"/>
    <col min="11012" max="11012" width="19.109375" style="125" customWidth="1"/>
    <col min="11013" max="11013" width="15.109375" style="125" customWidth="1"/>
    <col min="11014" max="11014" width="14.44140625" style="125" bestFit="1" customWidth="1"/>
    <col min="11015" max="11015" width="16.44140625" style="125" customWidth="1"/>
    <col min="11016" max="11264" width="9" style="125"/>
    <col min="11265" max="11265" width="4.44140625" style="125" customWidth="1"/>
    <col min="11266" max="11266" width="40.33203125" style="125" bestFit="1" customWidth="1"/>
    <col min="11267" max="11267" width="21.109375" style="125" customWidth="1"/>
    <col min="11268" max="11268" width="19.109375" style="125" customWidth="1"/>
    <col min="11269" max="11269" width="15.109375" style="125" customWidth="1"/>
    <col min="11270" max="11270" width="14.44140625" style="125" bestFit="1" customWidth="1"/>
    <col min="11271" max="11271" width="16.44140625" style="125" customWidth="1"/>
    <col min="11272" max="11520" width="9" style="125"/>
    <col min="11521" max="11521" width="4.44140625" style="125" customWidth="1"/>
    <col min="11522" max="11522" width="40.33203125" style="125" bestFit="1" customWidth="1"/>
    <col min="11523" max="11523" width="21.109375" style="125" customWidth="1"/>
    <col min="11524" max="11524" width="19.109375" style="125" customWidth="1"/>
    <col min="11525" max="11525" width="15.109375" style="125" customWidth="1"/>
    <col min="11526" max="11526" width="14.44140625" style="125" bestFit="1" customWidth="1"/>
    <col min="11527" max="11527" width="16.44140625" style="125" customWidth="1"/>
    <col min="11528" max="11776" width="9" style="125"/>
    <col min="11777" max="11777" width="4.44140625" style="125" customWidth="1"/>
    <col min="11778" max="11778" width="40.33203125" style="125" bestFit="1" customWidth="1"/>
    <col min="11779" max="11779" width="21.109375" style="125" customWidth="1"/>
    <col min="11780" max="11780" width="19.109375" style="125" customWidth="1"/>
    <col min="11781" max="11781" width="15.109375" style="125" customWidth="1"/>
    <col min="11782" max="11782" width="14.44140625" style="125" bestFit="1" customWidth="1"/>
    <col min="11783" max="11783" width="16.44140625" style="125" customWidth="1"/>
    <col min="11784" max="12032" width="9" style="125"/>
    <col min="12033" max="12033" width="4.44140625" style="125" customWidth="1"/>
    <col min="12034" max="12034" width="40.33203125" style="125" bestFit="1" customWidth="1"/>
    <col min="12035" max="12035" width="21.109375" style="125" customWidth="1"/>
    <col min="12036" max="12036" width="19.109375" style="125" customWidth="1"/>
    <col min="12037" max="12037" width="15.109375" style="125" customWidth="1"/>
    <col min="12038" max="12038" width="14.44140625" style="125" bestFit="1" customWidth="1"/>
    <col min="12039" max="12039" width="16.44140625" style="125" customWidth="1"/>
    <col min="12040" max="12288" width="9" style="125"/>
    <col min="12289" max="12289" width="4.44140625" style="125" customWidth="1"/>
    <col min="12290" max="12290" width="40.33203125" style="125" bestFit="1" customWidth="1"/>
    <col min="12291" max="12291" width="21.109375" style="125" customWidth="1"/>
    <col min="12292" max="12292" width="19.109375" style="125" customWidth="1"/>
    <col min="12293" max="12293" width="15.109375" style="125" customWidth="1"/>
    <col min="12294" max="12294" width="14.44140625" style="125" bestFit="1" customWidth="1"/>
    <col min="12295" max="12295" width="16.44140625" style="125" customWidth="1"/>
    <col min="12296" max="12544" width="9" style="125"/>
    <col min="12545" max="12545" width="4.44140625" style="125" customWidth="1"/>
    <col min="12546" max="12546" width="40.33203125" style="125" bestFit="1" customWidth="1"/>
    <col min="12547" max="12547" width="21.109375" style="125" customWidth="1"/>
    <col min="12548" max="12548" width="19.109375" style="125" customWidth="1"/>
    <col min="12549" max="12549" width="15.109375" style="125" customWidth="1"/>
    <col min="12550" max="12550" width="14.44140625" style="125" bestFit="1" customWidth="1"/>
    <col min="12551" max="12551" width="16.44140625" style="125" customWidth="1"/>
    <col min="12552" max="12800" width="9" style="125"/>
    <col min="12801" max="12801" width="4.44140625" style="125" customWidth="1"/>
    <col min="12802" max="12802" width="40.33203125" style="125" bestFit="1" customWidth="1"/>
    <col min="12803" max="12803" width="21.109375" style="125" customWidth="1"/>
    <col min="12804" max="12804" width="19.109375" style="125" customWidth="1"/>
    <col min="12805" max="12805" width="15.109375" style="125" customWidth="1"/>
    <col min="12806" max="12806" width="14.44140625" style="125" bestFit="1" customWidth="1"/>
    <col min="12807" max="12807" width="16.44140625" style="125" customWidth="1"/>
    <col min="12808" max="13056" width="9" style="125"/>
    <col min="13057" max="13057" width="4.44140625" style="125" customWidth="1"/>
    <col min="13058" max="13058" width="40.33203125" style="125" bestFit="1" customWidth="1"/>
    <col min="13059" max="13059" width="21.109375" style="125" customWidth="1"/>
    <col min="13060" max="13060" width="19.109375" style="125" customWidth="1"/>
    <col min="13061" max="13061" width="15.109375" style="125" customWidth="1"/>
    <col min="13062" max="13062" width="14.44140625" style="125" bestFit="1" customWidth="1"/>
    <col min="13063" max="13063" width="16.44140625" style="125" customWidth="1"/>
    <col min="13064" max="13312" width="9" style="125"/>
    <col min="13313" max="13313" width="4.44140625" style="125" customWidth="1"/>
    <col min="13314" max="13314" width="40.33203125" style="125" bestFit="1" customWidth="1"/>
    <col min="13315" max="13315" width="21.109375" style="125" customWidth="1"/>
    <col min="13316" max="13316" width="19.109375" style="125" customWidth="1"/>
    <col min="13317" max="13317" width="15.109375" style="125" customWidth="1"/>
    <col min="13318" max="13318" width="14.44140625" style="125" bestFit="1" customWidth="1"/>
    <col min="13319" max="13319" width="16.44140625" style="125" customWidth="1"/>
    <col min="13320" max="13568" width="9" style="125"/>
    <col min="13569" max="13569" width="4.44140625" style="125" customWidth="1"/>
    <col min="13570" max="13570" width="40.33203125" style="125" bestFit="1" customWidth="1"/>
    <col min="13571" max="13571" width="21.109375" style="125" customWidth="1"/>
    <col min="13572" max="13572" width="19.109375" style="125" customWidth="1"/>
    <col min="13573" max="13573" width="15.109375" style="125" customWidth="1"/>
    <col min="13574" max="13574" width="14.44140625" style="125" bestFit="1" customWidth="1"/>
    <col min="13575" max="13575" width="16.44140625" style="125" customWidth="1"/>
    <col min="13576" max="13824" width="9" style="125"/>
    <col min="13825" max="13825" width="4.44140625" style="125" customWidth="1"/>
    <col min="13826" max="13826" width="40.33203125" style="125" bestFit="1" customWidth="1"/>
    <col min="13827" max="13827" width="21.109375" style="125" customWidth="1"/>
    <col min="13828" max="13828" width="19.109375" style="125" customWidth="1"/>
    <col min="13829" max="13829" width="15.109375" style="125" customWidth="1"/>
    <col min="13830" max="13830" width="14.44140625" style="125" bestFit="1" customWidth="1"/>
    <col min="13831" max="13831" width="16.44140625" style="125" customWidth="1"/>
    <col min="13832" max="14080" width="9" style="125"/>
    <col min="14081" max="14081" width="4.44140625" style="125" customWidth="1"/>
    <col min="14082" max="14082" width="40.33203125" style="125" bestFit="1" customWidth="1"/>
    <col min="14083" max="14083" width="21.109375" style="125" customWidth="1"/>
    <col min="14084" max="14084" width="19.109375" style="125" customWidth="1"/>
    <col min="14085" max="14085" width="15.109375" style="125" customWidth="1"/>
    <col min="14086" max="14086" width="14.44140625" style="125" bestFit="1" customWidth="1"/>
    <col min="14087" max="14087" width="16.44140625" style="125" customWidth="1"/>
    <col min="14088" max="14336" width="9" style="125"/>
    <col min="14337" max="14337" width="4.44140625" style="125" customWidth="1"/>
    <col min="14338" max="14338" width="40.33203125" style="125" bestFit="1" customWidth="1"/>
    <col min="14339" max="14339" width="21.109375" style="125" customWidth="1"/>
    <col min="14340" max="14340" width="19.109375" style="125" customWidth="1"/>
    <col min="14341" max="14341" width="15.109375" style="125" customWidth="1"/>
    <col min="14342" max="14342" width="14.44140625" style="125" bestFit="1" customWidth="1"/>
    <col min="14343" max="14343" width="16.44140625" style="125" customWidth="1"/>
    <col min="14344" max="14592" width="9" style="125"/>
    <col min="14593" max="14593" width="4.44140625" style="125" customWidth="1"/>
    <col min="14594" max="14594" width="40.33203125" style="125" bestFit="1" customWidth="1"/>
    <col min="14595" max="14595" width="21.109375" style="125" customWidth="1"/>
    <col min="14596" max="14596" width="19.109375" style="125" customWidth="1"/>
    <col min="14597" max="14597" width="15.109375" style="125" customWidth="1"/>
    <col min="14598" max="14598" width="14.44140625" style="125" bestFit="1" customWidth="1"/>
    <col min="14599" max="14599" width="16.44140625" style="125" customWidth="1"/>
    <col min="14600" max="14848" width="9" style="125"/>
    <col min="14849" max="14849" width="4.44140625" style="125" customWidth="1"/>
    <col min="14850" max="14850" width="40.33203125" style="125" bestFit="1" customWidth="1"/>
    <col min="14851" max="14851" width="21.109375" style="125" customWidth="1"/>
    <col min="14852" max="14852" width="19.109375" style="125" customWidth="1"/>
    <col min="14853" max="14853" width="15.109375" style="125" customWidth="1"/>
    <col min="14854" max="14854" width="14.44140625" style="125" bestFit="1" customWidth="1"/>
    <col min="14855" max="14855" width="16.44140625" style="125" customWidth="1"/>
    <col min="14856" max="15104" width="9" style="125"/>
    <col min="15105" max="15105" width="4.44140625" style="125" customWidth="1"/>
    <col min="15106" max="15106" width="40.33203125" style="125" bestFit="1" customWidth="1"/>
    <col min="15107" max="15107" width="21.109375" style="125" customWidth="1"/>
    <col min="15108" max="15108" width="19.109375" style="125" customWidth="1"/>
    <col min="15109" max="15109" width="15.109375" style="125" customWidth="1"/>
    <col min="15110" max="15110" width="14.44140625" style="125" bestFit="1" customWidth="1"/>
    <col min="15111" max="15111" width="16.44140625" style="125" customWidth="1"/>
    <col min="15112" max="15360" width="9" style="125"/>
    <col min="15361" max="15361" width="4.44140625" style="125" customWidth="1"/>
    <col min="15362" max="15362" width="40.33203125" style="125" bestFit="1" customWidth="1"/>
    <col min="15363" max="15363" width="21.109375" style="125" customWidth="1"/>
    <col min="15364" max="15364" width="19.109375" style="125" customWidth="1"/>
    <col min="15365" max="15365" width="15.109375" style="125" customWidth="1"/>
    <col min="15366" max="15366" width="14.44140625" style="125" bestFit="1" customWidth="1"/>
    <col min="15367" max="15367" width="16.44140625" style="125" customWidth="1"/>
    <col min="15368" max="15616" width="9" style="125"/>
    <col min="15617" max="15617" width="4.44140625" style="125" customWidth="1"/>
    <col min="15618" max="15618" width="40.33203125" style="125" bestFit="1" customWidth="1"/>
    <col min="15619" max="15619" width="21.109375" style="125" customWidth="1"/>
    <col min="15620" max="15620" width="19.109375" style="125" customWidth="1"/>
    <col min="15621" max="15621" width="15.109375" style="125" customWidth="1"/>
    <col min="15622" max="15622" width="14.44140625" style="125" bestFit="1" customWidth="1"/>
    <col min="15623" max="15623" width="16.44140625" style="125" customWidth="1"/>
    <col min="15624" max="15872" width="9" style="125"/>
    <col min="15873" max="15873" width="4.44140625" style="125" customWidth="1"/>
    <col min="15874" max="15874" width="40.33203125" style="125" bestFit="1" customWidth="1"/>
    <col min="15875" max="15875" width="21.109375" style="125" customWidth="1"/>
    <col min="15876" max="15876" width="19.109375" style="125" customWidth="1"/>
    <col min="15877" max="15877" width="15.109375" style="125" customWidth="1"/>
    <col min="15878" max="15878" width="14.44140625" style="125" bestFit="1" customWidth="1"/>
    <col min="15879" max="15879" width="16.44140625" style="125" customWidth="1"/>
    <col min="15880" max="16128" width="9" style="125"/>
    <col min="16129" max="16129" width="4.44140625" style="125" customWidth="1"/>
    <col min="16130" max="16130" width="40.33203125" style="125" bestFit="1" customWidth="1"/>
    <col min="16131" max="16131" width="21.109375" style="125" customWidth="1"/>
    <col min="16132" max="16132" width="19.109375" style="125" customWidth="1"/>
    <col min="16133" max="16133" width="15.109375" style="125" customWidth="1"/>
    <col min="16134" max="16134" width="14.44140625" style="125" bestFit="1" customWidth="1"/>
    <col min="16135" max="16135" width="16.44140625" style="125" customWidth="1"/>
    <col min="16136" max="16384" width="9" style="125"/>
  </cols>
  <sheetData>
    <row r="1" spans="1:15">
      <c r="A1" s="2643" t="s">
        <v>0</v>
      </c>
      <c r="B1" s="2643"/>
      <c r="G1" s="124" t="s">
        <v>655</v>
      </c>
      <c r="I1" s="2643" t="s">
        <v>0</v>
      </c>
      <c r="J1" s="2643"/>
      <c r="K1" s="123"/>
      <c r="L1" s="123"/>
      <c r="M1" s="123"/>
      <c r="N1" s="123"/>
      <c r="O1" s="124" t="s">
        <v>391</v>
      </c>
    </row>
    <row r="2" spans="1:15" ht="62.4">
      <c r="A2" s="2644" t="s">
        <v>64</v>
      </c>
      <c r="B2" s="2644"/>
      <c r="C2" s="221" t="s">
        <v>656</v>
      </c>
      <c r="G2" s="126" t="s">
        <v>657</v>
      </c>
      <c r="I2" s="2644" t="s">
        <v>64</v>
      </c>
      <c r="J2" s="2644"/>
      <c r="K2" s="123"/>
      <c r="L2" s="123"/>
      <c r="M2" s="123"/>
      <c r="N2" s="123"/>
      <c r="O2" s="127" t="s">
        <v>657</v>
      </c>
    </row>
    <row r="3" spans="1:15" ht="57" customHeight="1">
      <c r="A3" s="2645" t="s">
        <v>62</v>
      </c>
      <c r="B3" s="2645"/>
      <c r="C3" s="2645"/>
      <c r="D3" s="2645"/>
      <c r="E3" s="2645"/>
      <c r="F3" s="2645"/>
      <c r="G3" s="2645"/>
      <c r="I3" s="2645" t="s">
        <v>62</v>
      </c>
      <c r="J3" s="2645"/>
      <c r="K3" s="2645"/>
      <c r="L3" s="2645"/>
      <c r="M3" s="2645"/>
      <c r="N3" s="2645"/>
      <c r="O3" s="2645"/>
    </row>
    <row r="4" spans="1:15" s="130" customFormat="1" ht="78">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ht="31.2">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2">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2">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2">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2">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ht="31.2">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ht="31.2">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ht="31.2">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2">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ht="31.2">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3.8"/>
  <cols>
    <col min="1" max="1" width="4.77734375" style="226" customWidth="1"/>
    <col min="2" max="2" width="27.44140625" style="226" customWidth="1"/>
    <col min="3" max="3" width="8.33203125" style="226" customWidth="1"/>
    <col min="4" max="4" width="8.109375" style="874" customWidth="1"/>
    <col min="5" max="10" width="8.109375" style="226" customWidth="1"/>
    <col min="11" max="11" width="8.109375" style="1082" customWidth="1"/>
    <col min="12" max="12" width="8.109375" style="226" customWidth="1"/>
    <col min="13" max="16384" width="9" style="226"/>
  </cols>
  <sheetData>
    <row r="1" spans="1:12">
      <c r="A1" s="919"/>
      <c r="B1" s="908" t="s">
        <v>1</v>
      </c>
      <c r="C1" s="1"/>
      <c r="D1" s="856"/>
      <c r="E1" s="1"/>
      <c r="F1" s="1"/>
      <c r="G1" s="1"/>
      <c r="H1" s="1"/>
      <c r="I1" s="1"/>
      <c r="J1" s="1"/>
      <c r="K1" s="2327" t="s">
        <v>65</v>
      </c>
      <c r="L1" s="2327"/>
    </row>
    <row r="2" spans="1:12">
      <c r="A2" s="919"/>
      <c r="B2" s="919" t="s">
        <v>699</v>
      </c>
      <c r="C2" s="1"/>
      <c r="D2" s="856"/>
      <c r="E2" s="1"/>
      <c r="F2" s="1"/>
      <c r="G2" s="1"/>
      <c r="H2" s="1"/>
      <c r="I2" s="1"/>
      <c r="J2" s="1"/>
      <c r="K2" s="849"/>
      <c r="L2" s="2"/>
    </row>
    <row r="3" spans="1:12">
      <c r="A3" s="919"/>
      <c r="B3" s="919"/>
      <c r="C3" s="1"/>
      <c r="D3" s="856"/>
      <c r="E3" s="1"/>
      <c r="F3" s="1"/>
      <c r="G3" s="1"/>
      <c r="H3" s="1"/>
      <c r="I3" s="1"/>
      <c r="J3" s="1"/>
      <c r="K3" s="849"/>
      <c r="L3" s="2"/>
    </row>
    <row r="4" spans="1:12" ht="16.8">
      <c r="A4" s="2332" t="s">
        <v>15</v>
      </c>
      <c r="B4" s="2332"/>
      <c r="C4" s="2332"/>
      <c r="D4" s="2332"/>
      <c r="E4" s="2332"/>
      <c r="F4" s="2332"/>
      <c r="G4" s="2332"/>
      <c r="H4" s="2332"/>
      <c r="I4" s="2332"/>
      <c r="J4" s="2332"/>
      <c r="K4" s="2332"/>
      <c r="L4" s="2332"/>
    </row>
    <row r="5" spans="1:12" ht="14.4" thickBot="1">
      <c r="A5" s="3"/>
      <c r="B5" s="3"/>
      <c r="C5" s="3"/>
      <c r="D5" s="857"/>
      <c r="E5" s="3"/>
      <c r="F5" s="3"/>
      <c r="G5" s="3"/>
      <c r="H5" s="3"/>
      <c r="I5" s="3"/>
      <c r="J5" s="3"/>
      <c r="K5" s="850"/>
      <c r="L5" s="912" t="s">
        <v>67</v>
      </c>
    </row>
    <row r="6" spans="1:12" ht="45" customHeight="1" thickTop="1">
      <c r="A6" s="5" t="s">
        <v>68</v>
      </c>
      <c r="B6" s="6" t="s">
        <v>69</v>
      </c>
      <c r="C6" s="6" t="s">
        <v>70</v>
      </c>
      <c r="D6" s="858" t="s">
        <v>71</v>
      </c>
      <c r="E6" s="6" t="s">
        <v>72</v>
      </c>
      <c r="F6" s="6" t="s">
        <v>73</v>
      </c>
      <c r="G6" s="6" t="s">
        <v>74</v>
      </c>
      <c r="H6" s="6" t="s">
        <v>75</v>
      </c>
      <c r="I6" s="6" t="s">
        <v>76</v>
      </c>
      <c r="J6" s="6" t="s">
        <v>77</v>
      </c>
      <c r="K6" s="840" t="s">
        <v>78</v>
      </c>
      <c r="L6" s="7" t="s">
        <v>7</v>
      </c>
    </row>
    <row r="7" spans="1:12">
      <c r="A7" s="8" t="s">
        <v>79</v>
      </c>
      <c r="B7" s="9" t="s">
        <v>80</v>
      </c>
      <c r="C7" s="10"/>
      <c r="D7" s="859"/>
      <c r="E7" s="10"/>
      <c r="F7" s="10"/>
      <c r="G7" s="10"/>
      <c r="H7" s="10"/>
      <c r="I7" s="10"/>
      <c r="J7" s="10"/>
      <c r="K7" s="842"/>
      <c r="L7" s="11"/>
    </row>
    <row r="8" spans="1:12" ht="26.4">
      <c r="A8" s="860" t="s">
        <v>81</v>
      </c>
      <c r="B8" s="861" t="s">
        <v>154</v>
      </c>
      <c r="C8" s="23"/>
      <c r="D8" s="862"/>
      <c r="E8" s="24"/>
      <c r="F8" s="24"/>
      <c r="G8" s="24"/>
      <c r="H8" s="24"/>
      <c r="I8" s="24"/>
      <c r="J8" s="24"/>
      <c r="K8" s="863"/>
      <c r="L8" s="25"/>
    </row>
    <row r="9" spans="1:12" ht="82.8">
      <c r="A9" s="12" t="s">
        <v>83</v>
      </c>
      <c r="B9" s="13" t="s">
        <v>84</v>
      </c>
      <c r="C9" s="14" t="s">
        <v>85</v>
      </c>
      <c r="D9" s="864">
        <f>SUM(D10:D15)</f>
        <v>16136</v>
      </c>
      <c r="E9" s="15">
        <f t="shared" ref="E9:J9" si="0">SUM(E10:E14)</f>
        <v>0</v>
      </c>
      <c r="F9" s="15">
        <f t="shared" si="0"/>
        <v>0</v>
      </c>
      <c r="G9" s="15">
        <f t="shared" si="0"/>
        <v>0</v>
      </c>
      <c r="H9" s="15">
        <f t="shared" si="0"/>
        <v>0</v>
      </c>
      <c r="I9" s="15">
        <f t="shared" si="0"/>
        <v>0</v>
      </c>
      <c r="J9" s="15">
        <f t="shared" si="0"/>
        <v>0</v>
      </c>
      <c r="K9" s="845">
        <f t="shared" ref="K9:K32" si="1">SUM(D9:J9)</f>
        <v>16136</v>
      </c>
      <c r="L9" s="16"/>
    </row>
    <row r="10" spans="1:12" ht="26.4">
      <c r="A10" s="12"/>
      <c r="B10" s="17" t="s">
        <v>86</v>
      </c>
      <c r="C10" s="865" t="s">
        <v>85</v>
      </c>
      <c r="D10" s="691">
        <v>304</v>
      </c>
      <c r="E10" s="866"/>
      <c r="F10" s="15"/>
      <c r="G10" s="15"/>
      <c r="H10" s="15"/>
      <c r="I10" s="15"/>
      <c r="J10" s="15"/>
      <c r="K10" s="845">
        <f>SUM(D10:J10)</f>
        <v>304</v>
      </c>
      <c r="L10" s="16"/>
    </row>
    <row r="11" spans="1:12">
      <c r="A11" s="12"/>
      <c r="B11" s="17" t="s">
        <v>87</v>
      </c>
      <c r="C11" s="865" t="s">
        <v>85</v>
      </c>
      <c r="D11" s="691">
        <v>0</v>
      </c>
      <c r="E11" s="866"/>
      <c r="F11" s="15"/>
      <c r="G11" s="15"/>
      <c r="H11" s="15"/>
      <c r="I11" s="15"/>
      <c r="J11" s="15"/>
      <c r="K11" s="845">
        <f t="shared" si="1"/>
        <v>0</v>
      </c>
      <c r="L11" s="16"/>
    </row>
    <row r="12" spans="1:12">
      <c r="A12" s="12"/>
      <c r="B12" s="17" t="s">
        <v>99</v>
      </c>
      <c r="C12" s="865" t="s">
        <v>85</v>
      </c>
      <c r="D12" s="691">
        <v>1864</v>
      </c>
      <c r="E12" s="866"/>
      <c r="F12" s="15"/>
      <c r="G12" s="15"/>
      <c r="H12" s="15"/>
      <c r="I12" s="15"/>
      <c r="J12" s="15"/>
      <c r="K12" s="845">
        <f t="shared" si="1"/>
        <v>1864</v>
      </c>
      <c r="L12" s="16"/>
    </row>
    <row r="13" spans="1:12">
      <c r="A13" s="12"/>
      <c r="B13" s="17" t="s">
        <v>100</v>
      </c>
      <c r="C13" s="865" t="s">
        <v>85</v>
      </c>
      <c r="D13" s="691">
        <v>3280</v>
      </c>
      <c r="E13" s="866"/>
      <c r="F13" s="15"/>
      <c r="G13" s="15"/>
      <c r="H13" s="15"/>
      <c r="I13" s="15"/>
      <c r="J13" s="15"/>
      <c r="K13" s="845">
        <f t="shared" si="1"/>
        <v>3280</v>
      </c>
      <c r="L13" s="16"/>
    </row>
    <row r="14" spans="1:12">
      <c r="A14" s="12"/>
      <c r="B14" s="17" t="s">
        <v>101</v>
      </c>
      <c r="C14" s="865" t="s">
        <v>85</v>
      </c>
      <c r="D14" s="691">
        <v>7654</v>
      </c>
      <c r="E14" s="866"/>
      <c r="F14" s="15"/>
      <c r="G14" s="15"/>
      <c r="H14" s="15"/>
      <c r="I14" s="15"/>
      <c r="J14" s="15"/>
      <c r="K14" s="845">
        <f t="shared" si="1"/>
        <v>7654</v>
      </c>
      <c r="L14" s="16"/>
    </row>
    <row r="15" spans="1:12">
      <c r="A15" s="12"/>
      <c r="B15" s="17" t="s">
        <v>102</v>
      </c>
      <c r="C15" s="865" t="s">
        <v>85</v>
      </c>
      <c r="D15" s="691">
        <v>3034</v>
      </c>
      <c r="E15" s="866"/>
      <c r="F15" s="15"/>
      <c r="G15" s="15"/>
      <c r="H15" s="15"/>
      <c r="I15" s="15"/>
      <c r="J15" s="15"/>
      <c r="K15" s="845">
        <f t="shared" si="1"/>
        <v>3034</v>
      </c>
      <c r="L15" s="16"/>
    </row>
    <row r="16" spans="1:12">
      <c r="A16" s="12"/>
      <c r="B16" s="17" t="s">
        <v>916</v>
      </c>
      <c r="C16" s="865"/>
      <c r="D16" s="847"/>
      <c r="E16" s="866"/>
      <c r="F16" s="15"/>
      <c r="G16" s="15"/>
      <c r="H16" s="15"/>
      <c r="I16" s="15"/>
      <c r="J16" s="15"/>
      <c r="K16" s="845"/>
      <c r="L16" s="16"/>
    </row>
    <row r="17" spans="1:12" ht="69">
      <c r="A17" s="18" t="s">
        <v>92</v>
      </c>
      <c r="B17" s="13" t="s">
        <v>93</v>
      </c>
      <c r="C17" s="865"/>
      <c r="D17" s="847">
        <f>SUM(D18:D22)</f>
        <v>6490</v>
      </c>
      <c r="E17" s="866">
        <f t="shared" ref="E17:J17" si="2">SUM(E18:E22)</f>
        <v>0</v>
      </c>
      <c r="F17" s="15">
        <f t="shared" si="2"/>
        <v>0</v>
      </c>
      <c r="G17" s="15">
        <f t="shared" si="2"/>
        <v>0</v>
      </c>
      <c r="H17" s="15">
        <f t="shared" si="2"/>
        <v>0</v>
      </c>
      <c r="I17" s="15">
        <f t="shared" si="2"/>
        <v>0</v>
      </c>
      <c r="J17" s="15">
        <f t="shared" si="2"/>
        <v>0</v>
      </c>
      <c r="K17" s="845">
        <f t="shared" si="1"/>
        <v>6490</v>
      </c>
      <c r="L17" s="16"/>
    </row>
    <row r="18" spans="1:12" ht="26.4">
      <c r="A18" s="12"/>
      <c r="B18" s="17" t="s">
        <v>86</v>
      </c>
      <c r="C18" s="865" t="s">
        <v>85</v>
      </c>
      <c r="D18" s="691">
        <v>304</v>
      </c>
      <c r="E18" s="866"/>
      <c r="F18" s="15"/>
      <c r="G18" s="15"/>
      <c r="H18" s="15"/>
      <c r="I18" s="15"/>
      <c r="J18" s="15"/>
      <c r="K18" s="845">
        <f t="shared" si="1"/>
        <v>304</v>
      </c>
      <c r="L18" s="16"/>
    </row>
    <row r="19" spans="1:12">
      <c r="A19" s="12"/>
      <c r="B19" s="17" t="s">
        <v>87</v>
      </c>
      <c r="C19" s="865" t="s">
        <v>85</v>
      </c>
      <c r="D19" s="691">
        <v>0</v>
      </c>
      <c r="E19" s="866"/>
      <c r="F19" s="15"/>
      <c r="G19" s="15"/>
      <c r="H19" s="15"/>
      <c r="I19" s="15"/>
      <c r="J19" s="15"/>
      <c r="K19" s="845">
        <f t="shared" si="1"/>
        <v>0</v>
      </c>
      <c r="L19" s="16"/>
    </row>
    <row r="20" spans="1:12">
      <c r="A20" s="12"/>
      <c r="B20" s="17" t="s">
        <v>99</v>
      </c>
      <c r="C20" s="865" t="s">
        <v>85</v>
      </c>
      <c r="D20" s="691">
        <v>1492</v>
      </c>
      <c r="E20" s="866"/>
      <c r="F20" s="15"/>
      <c r="G20" s="15"/>
      <c r="H20" s="15"/>
      <c r="I20" s="15"/>
      <c r="J20" s="15"/>
      <c r="K20" s="845">
        <f t="shared" si="1"/>
        <v>1492</v>
      </c>
      <c r="L20" s="16"/>
    </row>
    <row r="21" spans="1:12">
      <c r="A21" s="12"/>
      <c r="B21" s="17" t="s">
        <v>100</v>
      </c>
      <c r="C21" s="865" t="s">
        <v>85</v>
      </c>
      <c r="D21" s="691">
        <v>864</v>
      </c>
      <c r="E21" s="866"/>
      <c r="F21" s="15"/>
      <c r="G21" s="15"/>
      <c r="H21" s="15"/>
      <c r="I21" s="15"/>
      <c r="J21" s="15"/>
      <c r="K21" s="845">
        <f t="shared" si="1"/>
        <v>864</v>
      </c>
      <c r="L21" s="16"/>
    </row>
    <row r="22" spans="1:12">
      <c r="A22" s="12"/>
      <c r="B22" s="17" t="s">
        <v>101</v>
      </c>
      <c r="C22" s="865" t="s">
        <v>85</v>
      </c>
      <c r="D22" s="691">
        <v>3830</v>
      </c>
      <c r="E22" s="866"/>
      <c r="F22" s="15"/>
      <c r="G22" s="15"/>
      <c r="H22" s="15"/>
      <c r="I22" s="15"/>
      <c r="J22" s="15"/>
      <c r="K22" s="845">
        <f t="shared" si="1"/>
        <v>3830</v>
      </c>
      <c r="L22" s="16"/>
    </row>
    <row r="23" spans="1:12" ht="55.2">
      <c r="A23" s="18" t="s">
        <v>94</v>
      </c>
      <c r="B23" s="19" t="s">
        <v>110</v>
      </c>
      <c r="C23" s="865" t="s">
        <v>85</v>
      </c>
      <c r="D23" s="847">
        <f>D24</f>
        <v>5331</v>
      </c>
      <c r="E23" s="866"/>
      <c r="F23" s="15"/>
      <c r="G23" s="15"/>
      <c r="H23" s="15"/>
      <c r="I23" s="15"/>
      <c r="J23" s="15"/>
      <c r="K23" s="845">
        <f t="shared" si="1"/>
        <v>5331</v>
      </c>
      <c r="L23" s="16"/>
    </row>
    <row r="24" spans="1:12">
      <c r="A24" s="18"/>
      <c r="B24" s="17" t="s">
        <v>916</v>
      </c>
      <c r="C24" s="865"/>
      <c r="D24" s="691">
        <v>5331</v>
      </c>
      <c r="E24" s="866"/>
      <c r="F24" s="15"/>
      <c r="G24" s="15"/>
      <c r="H24" s="15"/>
      <c r="I24" s="15"/>
      <c r="J24" s="15"/>
      <c r="K24" s="845">
        <f t="shared" si="1"/>
        <v>5331</v>
      </c>
      <c r="L24" s="16"/>
    </row>
    <row r="25" spans="1:12" ht="96.6">
      <c r="A25" s="18" t="s">
        <v>97</v>
      </c>
      <c r="B25" s="13" t="s">
        <v>98</v>
      </c>
      <c r="C25" s="867" t="s">
        <v>85</v>
      </c>
      <c r="D25" s="868">
        <f>SUM(D26:D32)</f>
        <v>14977</v>
      </c>
      <c r="E25" s="869">
        <f t="shared" ref="E25:J25" si="3">SUM(E26:E31)</f>
        <v>0</v>
      </c>
      <c r="F25" s="21">
        <f t="shared" si="3"/>
        <v>0</v>
      </c>
      <c r="G25" s="21">
        <f t="shared" si="3"/>
        <v>0</v>
      </c>
      <c r="H25" s="21">
        <f t="shared" si="3"/>
        <v>0</v>
      </c>
      <c r="I25" s="21">
        <f t="shared" si="3"/>
        <v>0</v>
      </c>
      <c r="J25" s="21">
        <f t="shared" si="3"/>
        <v>0</v>
      </c>
      <c r="K25" s="846">
        <f t="shared" si="1"/>
        <v>14977</v>
      </c>
      <c r="L25" s="22"/>
    </row>
    <row r="26" spans="1:12" ht="26.4">
      <c r="A26" s="12"/>
      <c r="B26" s="17" t="s">
        <v>86</v>
      </c>
      <c r="C26" s="865" t="s">
        <v>85</v>
      </c>
      <c r="D26" s="866">
        <f t="shared" ref="D26:J26" si="4">D10-D18</f>
        <v>0</v>
      </c>
      <c r="E26" s="866">
        <f t="shared" si="4"/>
        <v>0</v>
      </c>
      <c r="F26" s="15">
        <f t="shared" si="4"/>
        <v>0</v>
      </c>
      <c r="G26" s="15">
        <f t="shared" si="4"/>
        <v>0</v>
      </c>
      <c r="H26" s="15">
        <f t="shared" si="4"/>
        <v>0</v>
      </c>
      <c r="I26" s="15">
        <f t="shared" si="4"/>
        <v>0</v>
      </c>
      <c r="J26" s="15">
        <f t="shared" si="4"/>
        <v>0</v>
      </c>
      <c r="K26" s="845">
        <f t="shared" si="1"/>
        <v>0</v>
      </c>
      <c r="L26" s="16"/>
    </row>
    <row r="27" spans="1:12">
      <c r="A27" s="12"/>
      <c r="B27" s="17" t="s">
        <v>87</v>
      </c>
      <c r="C27" s="865" t="s">
        <v>85</v>
      </c>
      <c r="D27" s="866">
        <f t="shared" ref="D27:J30" si="5">+D11-D19</f>
        <v>0</v>
      </c>
      <c r="E27" s="866">
        <f t="shared" si="5"/>
        <v>0</v>
      </c>
      <c r="F27" s="15">
        <f t="shared" si="5"/>
        <v>0</v>
      </c>
      <c r="G27" s="15">
        <f t="shared" si="5"/>
        <v>0</v>
      </c>
      <c r="H27" s="15">
        <f t="shared" si="5"/>
        <v>0</v>
      </c>
      <c r="I27" s="15">
        <f t="shared" si="5"/>
        <v>0</v>
      </c>
      <c r="J27" s="15">
        <f t="shared" si="5"/>
        <v>0</v>
      </c>
      <c r="K27" s="845">
        <f t="shared" si="1"/>
        <v>0</v>
      </c>
      <c r="L27" s="16"/>
    </row>
    <row r="28" spans="1:12">
      <c r="A28" s="12"/>
      <c r="B28" s="17" t="s">
        <v>99</v>
      </c>
      <c r="C28" s="865" t="s">
        <v>85</v>
      </c>
      <c r="D28" s="866">
        <f t="shared" si="5"/>
        <v>372</v>
      </c>
      <c r="E28" s="866">
        <f t="shared" si="5"/>
        <v>0</v>
      </c>
      <c r="F28" s="15">
        <f t="shared" si="5"/>
        <v>0</v>
      </c>
      <c r="G28" s="15">
        <f t="shared" si="5"/>
        <v>0</v>
      </c>
      <c r="H28" s="15">
        <f t="shared" si="5"/>
        <v>0</v>
      </c>
      <c r="I28" s="15">
        <f t="shared" si="5"/>
        <v>0</v>
      </c>
      <c r="J28" s="15">
        <f t="shared" si="5"/>
        <v>0</v>
      </c>
      <c r="K28" s="845">
        <f t="shared" si="1"/>
        <v>372</v>
      </c>
      <c r="L28" s="16"/>
    </row>
    <row r="29" spans="1:12">
      <c r="A29" s="12"/>
      <c r="B29" s="17" t="s">
        <v>100</v>
      </c>
      <c r="C29" s="865" t="s">
        <v>85</v>
      </c>
      <c r="D29" s="866">
        <f t="shared" si="5"/>
        <v>2416</v>
      </c>
      <c r="E29" s="866">
        <f t="shared" si="5"/>
        <v>0</v>
      </c>
      <c r="F29" s="15">
        <f t="shared" si="5"/>
        <v>0</v>
      </c>
      <c r="G29" s="15">
        <f t="shared" si="5"/>
        <v>0</v>
      </c>
      <c r="H29" s="15">
        <f t="shared" si="5"/>
        <v>0</v>
      </c>
      <c r="I29" s="15">
        <f t="shared" si="5"/>
        <v>0</v>
      </c>
      <c r="J29" s="15">
        <f t="shared" si="5"/>
        <v>0</v>
      </c>
      <c r="K29" s="845">
        <f t="shared" si="1"/>
        <v>2416</v>
      </c>
      <c r="L29" s="16"/>
    </row>
    <row r="30" spans="1:12">
      <c r="A30" s="12"/>
      <c r="B30" s="17" t="s">
        <v>101</v>
      </c>
      <c r="C30" s="865" t="s">
        <v>85</v>
      </c>
      <c r="D30" s="866">
        <f t="shared" si="5"/>
        <v>3824</v>
      </c>
      <c r="E30" s="866">
        <f t="shared" si="5"/>
        <v>0</v>
      </c>
      <c r="F30" s="15">
        <f t="shared" si="5"/>
        <v>0</v>
      </c>
      <c r="G30" s="15">
        <f t="shared" si="5"/>
        <v>0</v>
      </c>
      <c r="H30" s="15">
        <f t="shared" si="5"/>
        <v>0</v>
      </c>
      <c r="I30" s="15">
        <f t="shared" si="5"/>
        <v>0</v>
      </c>
      <c r="J30" s="15">
        <f t="shared" si="5"/>
        <v>0</v>
      </c>
      <c r="K30" s="845">
        <f t="shared" si="1"/>
        <v>3824</v>
      </c>
      <c r="L30" s="16"/>
    </row>
    <row r="31" spans="1:12">
      <c r="A31" s="12"/>
      <c r="B31" s="17" t="s">
        <v>102</v>
      </c>
      <c r="C31" s="865" t="s">
        <v>85</v>
      </c>
      <c r="D31" s="866">
        <f>+D15</f>
        <v>3034</v>
      </c>
      <c r="E31" s="866">
        <f>+E24</f>
        <v>0</v>
      </c>
      <c r="F31" s="15">
        <f t="shared" ref="F31:J31" si="6">+F24</f>
        <v>0</v>
      </c>
      <c r="G31" s="15">
        <f t="shared" si="6"/>
        <v>0</v>
      </c>
      <c r="H31" s="15">
        <f t="shared" si="6"/>
        <v>0</v>
      </c>
      <c r="I31" s="15">
        <f t="shared" si="6"/>
        <v>0</v>
      </c>
      <c r="J31" s="15">
        <f t="shared" si="6"/>
        <v>0</v>
      </c>
      <c r="K31" s="845">
        <f t="shared" si="1"/>
        <v>3034</v>
      </c>
      <c r="L31" s="16"/>
    </row>
    <row r="32" spans="1:12">
      <c r="A32" s="12"/>
      <c r="B32" s="17" t="s">
        <v>916</v>
      </c>
      <c r="C32" s="865" t="s">
        <v>85</v>
      </c>
      <c r="D32" s="866">
        <f>D24</f>
        <v>5331</v>
      </c>
      <c r="E32" s="866"/>
      <c r="F32" s="15"/>
      <c r="G32" s="15"/>
      <c r="H32" s="15"/>
      <c r="I32" s="15"/>
      <c r="J32" s="15"/>
      <c r="K32" s="845">
        <f t="shared" si="1"/>
        <v>5331</v>
      </c>
      <c r="L32" s="16"/>
    </row>
    <row r="33" spans="1:12" s="1083" customFormat="1" ht="36.450000000000003" customHeight="1">
      <c r="A33" s="214"/>
      <c r="B33" s="215" t="s">
        <v>155</v>
      </c>
      <c r="C33" s="216"/>
      <c r="D33" s="870"/>
      <c r="E33" s="212"/>
      <c r="F33" s="212"/>
      <c r="G33" s="212"/>
      <c r="H33" s="212"/>
      <c r="I33" s="212"/>
      <c r="J33" s="212"/>
      <c r="K33" s="871"/>
      <c r="L33" s="217"/>
    </row>
    <row r="34" spans="1:12" ht="82.8">
      <c r="A34" s="12" t="s">
        <v>83</v>
      </c>
      <c r="B34" s="13" t="s">
        <v>84</v>
      </c>
      <c r="C34" s="14" t="s">
        <v>85</v>
      </c>
      <c r="D34" s="845">
        <f>SUM(D35:D39)</f>
        <v>0</v>
      </c>
      <c r="E34" s="15">
        <f t="shared" ref="E34:J34" si="7">SUM(E35:E39)</f>
        <v>0</v>
      </c>
      <c r="F34" s="15">
        <f t="shared" si="7"/>
        <v>0</v>
      </c>
      <c r="G34" s="15">
        <f t="shared" si="7"/>
        <v>0</v>
      </c>
      <c r="H34" s="15">
        <f t="shared" si="7"/>
        <v>0</v>
      </c>
      <c r="I34" s="15">
        <f t="shared" si="7"/>
        <v>0</v>
      </c>
      <c r="J34" s="15">
        <f t="shared" si="7"/>
        <v>0</v>
      </c>
      <c r="K34" s="845">
        <f t="shared" ref="K34:K54" si="8">SUM(D34:J34)</f>
        <v>0</v>
      </c>
      <c r="L34" s="16"/>
    </row>
    <row r="35" spans="1:12" ht="26.4">
      <c r="A35" s="12"/>
      <c r="B35" s="213" t="s">
        <v>86</v>
      </c>
      <c r="C35" s="14" t="s">
        <v>85</v>
      </c>
      <c r="D35" s="845"/>
      <c r="E35" s="15"/>
      <c r="F35" s="15"/>
      <c r="G35" s="15"/>
      <c r="H35" s="15"/>
      <c r="I35" s="15"/>
      <c r="J35" s="15"/>
      <c r="K35" s="845">
        <f t="shared" si="8"/>
        <v>0</v>
      </c>
      <c r="L35" s="16"/>
    </row>
    <row r="36" spans="1:12">
      <c r="A36" s="12"/>
      <c r="B36" s="213" t="s">
        <v>87</v>
      </c>
      <c r="C36" s="14" t="s">
        <v>85</v>
      </c>
      <c r="D36" s="845"/>
      <c r="E36" s="15"/>
      <c r="F36" s="15"/>
      <c r="G36" s="15"/>
      <c r="H36" s="15"/>
      <c r="I36" s="15"/>
      <c r="J36" s="15"/>
      <c r="K36" s="845">
        <f t="shared" si="8"/>
        <v>0</v>
      </c>
      <c r="L36" s="16"/>
    </row>
    <row r="37" spans="1:12">
      <c r="A37" s="12"/>
      <c r="B37" s="213" t="s">
        <v>99</v>
      </c>
      <c r="C37" s="14" t="s">
        <v>85</v>
      </c>
      <c r="D37" s="845"/>
      <c r="E37" s="15"/>
      <c r="F37" s="15"/>
      <c r="G37" s="15"/>
      <c r="H37" s="15"/>
      <c r="I37" s="15"/>
      <c r="J37" s="15"/>
      <c r="K37" s="845">
        <f t="shared" si="8"/>
        <v>0</v>
      </c>
      <c r="L37" s="16"/>
    </row>
    <row r="38" spans="1:12">
      <c r="A38" s="12"/>
      <c r="B38" s="213" t="s">
        <v>100</v>
      </c>
      <c r="C38" s="14" t="s">
        <v>85</v>
      </c>
      <c r="D38" s="845"/>
      <c r="E38" s="15"/>
      <c r="F38" s="15"/>
      <c r="G38" s="15"/>
      <c r="H38" s="15"/>
      <c r="I38" s="15"/>
      <c r="J38" s="15"/>
      <c r="K38" s="845">
        <f t="shared" si="8"/>
        <v>0</v>
      </c>
      <c r="L38" s="16"/>
    </row>
    <row r="39" spans="1:12">
      <c r="A39" s="12"/>
      <c r="B39" s="213" t="s">
        <v>101</v>
      </c>
      <c r="C39" s="14" t="s">
        <v>85</v>
      </c>
      <c r="D39" s="845"/>
      <c r="E39" s="15"/>
      <c r="F39" s="15"/>
      <c r="G39" s="15"/>
      <c r="H39" s="15"/>
      <c r="I39" s="15"/>
      <c r="J39" s="15"/>
      <c r="K39" s="845">
        <f t="shared" si="8"/>
        <v>0</v>
      </c>
      <c r="L39" s="16"/>
    </row>
    <row r="40" spans="1:12" ht="69">
      <c r="A40" s="18" t="s">
        <v>92</v>
      </c>
      <c r="B40" s="13" t="s">
        <v>93</v>
      </c>
      <c r="C40" s="14"/>
      <c r="D40" s="845">
        <f>SUM(D41:D45)</f>
        <v>0</v>
      </c>
      <c r="E40" s="15">
        <f t="shared" ref="E40:J40" si="9">SUM(E41:E45)</f>
        <v>0</v>
      </c>
      <c r="F40" s="15">
        <f t="shared" si="9"/>
        <v>0</v>
      </c>
      <c r="G40" s="15">
        <f t="shared" si="9"/>
        <v>0</v>
      </c>
      <c r="H40" s="15">
        <f t="shared" si="9"/>
        <v>0</v>
      </c>
      <c r="I40" s="15">
        <f t="shared" si="9"/>
        <v>0</v>
      </c>
      <c r="J40" s="15">
        <f t="shared" si="9"/>
        <v>0</v>
      </c>
      <c r="K40" s="845">
        <f t="shared" si="8"/>
        <v>0</v>
      </c>
      <c r="L40" s="16"/>
    </row>
    <row r="41" spans="1:12" ht="26.4">
      <c r="A41" s="12"/>
      <c r="B41" s="213" t="s">
        <v>86</v>
      </c>
      <c r="C41" s="14" t="s">
        <v>85</v>
      </c>
      <c r="D41" s="845"/>
      <c r="E41" s="15"/>
      <c r="F41" s="15"/>
      <c r="G41" s="15"/>
      <c r="H41" s="15"/>
      <c r="I41" s="15"/>
      <c r="J41" s="15"/>
      <c r="K41" s="845">
        <f t="shared" si="8"/>
        <v>0</v>
      </c>
      <c r="L41" s="16"/>
    </row>
    <row r="42" spans="1:12">
      <c r="A42" s="12"/>
      <c r="B42" s="213" t="s">
        <v>87</v>
      </c>
      <c r="C42" s="14" t="s">
        <v>85</v>
      </c>
      <c r="D42" s="845"/>
      <c r="E42" s="15"/>
      <c r="F42" s="15"/>
      <c r="G42" s="15"/>
      <c r="H42" s="15"/>
      <c r="I42" s="15"/>
      <c r="J42" s="15"/>
      <c r="K42" s="845">
        <f t="shared" si="8"/>
        <v>0</v>
      </c>
      <c r="L42" s="16"/>
    </row>
    <row r="43" spans="1:12">
      <c r="A43" s="12"/>
      <c r="B43" s="213" t="s">
        <v>99</v>
      </c>
      <c r="C43" s="14" t="s">
        <v>85</v>
      </c>
      <c r="D43" s="845"/>
      <c r="E43" s="15"/>
      <c r="F43" s="15"/>
      <c r="G43" s="15"/>
      <c r="H43" s="15"/>
      <c r="I43" s="15"/>
      <c r="J43" s="15"/>
      <c r="K43" s="845">
        <f t="shared" si="8"/>
        <v>0</v>
      </c>
      <c r="L43" s="16"/>
    </row>
    <row r="44" spans="1:12">
      <c r="A44" s="12"/>
      <c r="B44" s="213" t="s">
        <v>100</v>
      </c>
      <c r="C44" s="14" t="s">
        <v>85</v>
      </c>
      <c r="D44" s="845"/>
      <c r="E44" s="15"/>
      <c r="F44" s="15"/>
      <c r="G44" s="15"/>
      <c r="H44" s="15"/>
      <c r="I44" s="15"/>
      <c r="J44" s="15"/>
      <c r="K44" s="845">
        <f t="shared" si="8"/>
        <v>0</v>
      </c>
      <c r="L44" s="16"/>
    </row>
    <row r="45" spans="1:12">
      <c r="A45" s="12"/>
      <c r="B45" s="213" t="s">
        <v>101</v>
      </c>
      <c r="C45" s="14" t="s">
        <v>85</v>
      </c>
      <c r="D45" s="845"/>
      <c r="E45" s="15"/>
      <c r="F45" s="15"/>
      <c r="G45" s="15"/>
      <c r="H45" s="15"/>
      <c r="I45" s="15"/>
      <c r="J45" s="15"/>
      <c r="K45" s="845">
        <f t="shared" si="8"/>
        <v>0</v>
      </c>
      <c r="L45" s="16"/>
    </row>
    <row r="46" spans="1:12" ht="55.2">
      <c r="A46" s="18" t="s">
        <v>94</v>
      </c>
      <c r="B46" s="19" t="s">
        <v>110</v>
      </c>
      <c r="C46" s="14" t="s">
        <v>85</v>
      </c>
      <c r="D46" s="845"/>
      <c r="E46" s="15"/>
      <c r="F46" s="15"/>
      <c r="G46" s="15"/>
      <c r="H46" s="15"/>
      <c r="I46" s="15"/>
      <c r="J46" s="15"/>
      <c r="K46" s="845">
        <f t="shared" si="8"/>
        <v>0</v>
      </c>
      <c r="L46" s="16"/>
    </row>
    <row r="47" spans="1:12">
      <c r="A47" s="18"/>
      <c r="B47" s="17" t="s">
        <v>102</v>
      </c>
      <c r="C47" s="14"/>
      <c r="D47" s="845"/>
      <c r="E47" s="15"/>
      <c r="F47" s="15"/>
      <c r="G47" s="15"/>
      <c r="H47" s="15"/>
      <c r="I47" s="15"/>
      <c r="J47" s="15"/>
      <c r="K47" s="845">
        <f t="shared" si="8"/>
        <v>0</v>
      </c>
      <c r="L47" s="16"/>
    </row>
    <row r="48" spans="1:12" ht="96.6">
      <c r="A48" s="18" t="s">
        <v>97</v>
      </c>
      <c r="B48" s="13" t="s">
        <v>98</v>
      </c>
      <c r="C48" s="20" t="s">
        <v>85</v>
      </c>
      <c r="D48" s="846">
        <f>SUM(D49:D54)</f>
        <v>0</v>
      </c>
      <c r="E48" s="21">
        <f t="shared" ref="E48:J48" si="10">SUM(E49:E54)</f>
        <v>0</v>
      </c>
      <c r="F48" s="21">
        <f t="shared" si="10"/>
        <v>0</v>
      </c>
      <c r="G48" s="21">
        <f t="shared" si="10"/>
        <v>0</v>
      </c>
      <c r="H48" s="21">
        <f t="shared" si="10"/>
        <v>0</v>
      </c>
      <c r="I48" s="21">
        <f t="shared" si="10"/>
        <v>0</v>
      </c>
      <c r="J48" s="21">
        <f t="shared" si="10"/>
        <v>0</v>
      </c>
      <c r="K48" s="846">
        <f t="shared" si="8"/>
        <v>0</v>
      </c>
      <c r="L48" s="22"/>
    </row>
    <row r="49" spans="1:12" ht="26.4">
      <c r="A49" s="12"/>
      <c r="B49" s="213" t="s">
        <v>86</v>
      </c>
      <c r="C49" s="14" t="s">
        <v>85</v>
      </c>
      <c r="D49" s="845">
        <f>D35-D41</f>
        <v>0</v>
      </c>
      <c r="E49" s="15">
        <f t="shared" ref="E49:J49" si="11">E35-E41</f>
        <v>0</v>
      </c>
      <c r="F49" s="15">
        <f t="shared" si="11"/>
        <v>0</v>
      </c>
      <c r="G49" s="15">
        <f t="shared" si="11"/>
        <v>0</v>
      </c>
      <c r="H49" s="15">
        <f t="shared" si="11"/>
        <v>0</v>
      </c>
      <c r="I49" s="15">
        <f t="shared" si="11"/>
        <v>0</v>
      </c>
      <c r="J49" s="15">
        <f t="shared" si="11"/>
        <v>0</v>
      </c>
      <c r="K49" s="845">
        <f t="shared" si="8"/>
        <v>0</v>
      </c>
      <c r="L49" s="16"/>
    </row>
    <row r="50" spans="1:12">
      <c r="A50" s="12"/>
      <c r="B50" s="213" t="s">
        <v>87</v>
      </c>
      <c r="C50" s="14" t="s">
        <v>85</v>
      </c>
      <c r="D50" s="845">
        <f>+D36-D42</f>
        <v>0</v>
      </c>
      <c r="E50" s="15">
        <f t="shared" ref="E50:J53" si="12">+E36-E42</f>
        <v>0</v>
      </c>
      <c r="F50" s="15">
        <f t="shared" si="12"/>
        <v>0</v>
      </c>
      <c r="G50" s="15">
        <f t="shared" si="12"/>
        <v>0</v>
      </c>
      <c r="H50" s="15">
        <f t="shared" si="12"/>
        <v>0</v>
      </c>
      <c r="I50" s="15">
        <f t="shared" si="12"/>
        <v>0</v>
      </c>
      <c r="J50" s="15">
        <f t="shared" si="12"/>
        <v>0</v>
      </c>
      <c r="K50" s="845">
        <f t="shared" si="8"/>
        <v>0</v>
      </c>
      <c r="L50" s="16"/>
    </row>
    <row r="51" spans="1:12">
      <c r="A51" s="12"/>
      <c r="B51" s="213" t="s">
        <v>99</v>
      </c>
      <c r="C51" s="14" t="s">
        <v>85</v>
      </c>
      <c r="D51" s="845">
        <f>+D37-D43</f>
        <v>0</v>
      </c>
      <c r="E51" s="15">
        <f t="shared" si="12"/>
        <v>0</v>
      </c>
      <c r="F51" s="15">
        <f t="shared" si="12"/>
        <v>0</v>
      </c>
      <c r="G51" s="15">
        <f t="shared" si="12"/>
        <v>0</v>
      </c>
      <c r="H51" s="15">
        <f t="shared" si="12"/>
        <v>0</v>
      </c>
      <c r="I51" s="15">
        <f t="shared" si="12"/>
        <v>0</v>
      </c>
      <c r="J51" s="15">
        <f t="shared" si="12"/>
        <v>0</v>
      </c>
      <c r="K51" s="845">
        <f t="shared" si="8"/>
        <v>0</v>
      </c>
      <c r="L51" s="16"/>
    </row>
    <row r="52" spans="1:12">
      <c r="A52" s="12"/>
      <c r="B52" s="213" t="s">
        <v>100</v>
      </c>
      <c r="C52" s="14" t="s">
        <v>85</v>
      </c>
      <c r="D52" s="845">
        <f>+D38-D44</f>
        <v>0</v>
      </c>
      <c r="E52" s="15">
        <f t="shared" si="12"/>
        <v>0</v>
      </c>
      <c r="F52" s="15">
        <f t="shared" si="12"/>
        <v>0</v>
      </c>
      <c r="G52" s="15">
        <f t="shared" si="12"/>
        <v>0</v>
      </c>
      <c r="H52" s="15">
        <f t="shared" si="12"/>
        <v>0</v>
      </c>
      <c r="I52" s="15">
        <f t="shared" si="12"/>
        <v>0</v>
      </c>
      <c r="J52" s="15">
        <f t="shared" si="12"/>
        <v>0</v>
      </c>
      <c r="K52" s="845">
        <f t="shared" si="8"/>
        <v>0</v>
      </c>
      <c r="L52" s="16"/>
    </row>
    <row r="53" spans="1:12">
      <c r="A53" s="12"/>
      <c r="B53" s="213" t="s">
        <v>101</v>
      </c>
      <c r="C53" s="14" t="s">
        <v>85</v>
      </c>
      <c r="D53" s="845">
        <f>+D39-D45</f>
        <v>0</v>
      </c>
      <c r="E53" s="15">
        <f t="shared" si="12"/>
        <v>0</v>
      </c>
      <c r="F53" s="15">
        <f t="shared" si="12"/>
        <v>0</v>
      </c>
      <c r="G53" s="15">
        <f t="shared" si="12"/>
        <v>0</v>
      </c>
      <c r="H53" s="15">
        <f t="shared" si="12"/>
        <v>0</v>
      </c>
      <c r="I53" s="15">
        <f t="shared" si="12"/>
        <v>0</v>
      </c>
      <c r="J53" s="15">
        <f t="shared" si="12"/>
        <v>0</v>
      </c>
      <c r="K53" s="845">
        <f t="shared" si="8"/>
        <v>0</v>
      </c>
      <c r="L53" s="16"/>
    </row>
    <row r="54" spans="1:12">
      <c r="A54" s="1066"/>
      <c r="B54" s="1067" t="s">
        <v>102</v>
      </c>
      <c r="C54" s="1068" t="s">
        <v>85</v>
      </c>
      <c r="D54" s="1069">
        <f>+D47</f>
        <v>0</v>
      </c>
      <c r="E54" s="1070">
        <f t="shared" ref="E54:J54" si="13">+E47</f>
        <v>0</v>
      </c>
      <c r="F54" s="1070">
        <f t="shared" si="13"/>
        <v>0</v>
      </c>
      <c r="G54" s="1070">
        <f t="shared" si="13"/>
        <v>0</v>
      </c>
      <c r="H54" s="1070">
        <f t="shared" si="13"/>
        <v>0</v>
      </c>
      <c r="I54" s="1070">
        <f t="shared" si="13"/>
        <v>0</v>
      </c>
      <c r="J54" s="1070">
        <f t="shared" si="13"/>
        <v>0</v>
      </c>
      <c r="K54" s="1069">
        <f t="shared" si="8"/>
        <v>0</v>
      </c>
      <c r="L54" s="1071"/>
    </row>
    <row r="55" spans="1:12" ht="15" hidden="1" customHeight="1" thickBot="1">
      <c r="A55" s="1060" t="s">
        <v>104</v>
      </c>
      <c r="B55" s="1061" t="s">
        <v>156</v>
      </c>
      <c r="C55" s="1062"/>
      <c r="D55" s="1063"/>
      <c r="E55" s="1064"/>
      <c r="F55" s="1064"/>
      <c r="G55" s="1064"/>
      <c r="H55" s="1064"/>
      <c r="I55" s="1064"/>
      <c r="J55" s="1064"/>
      <c r="K55" s="870"/>
      <c r="L55" s="1065"/>
    </row>
    <row r="56" spans="1:12" ht="81" hidden="1" customHeight="1" thickBot="1">
      <c r="A56" s="12" t="s">
        <v>83</v>
      </c>
      <c r="B56" s="13" t="s">
        <v>84</v>
      </c>
      <c r="C56" s="14" t="s">
        <v>85</v>
      </c>
      <c r="D56" s="872">
        <f>SUM(D57:D61)</f>
        <v>0</v>
      </c>
      <c r="E56" s="15">
        <f t="shared" ref="E56:J56" si="14">SUM(E57:E61)</f>
        <v>0</v>
      </c>
      <c r="F56" s="15">
        <f t="shared" si="14"/>
        <v>0</v>
      </c>
      <c r="G56" s="15">
        <f t="shared" si="14"/>
        <v>0</v>
      </c>
      <c r="H56" s="15">
        <f t="shared" si="14"/>
        <v>0</v>
      </c>
      <c r="I56" s="15">
        <f t="shared" si="14"/>
        <v>0</v>
      </c>
      <c r="J56" s="15">
        <f t="shared" si="14"/>
        <v>0</v>
      </c>
      <c r="K56" s="845">
        <f t="shared" ref="K56:K76" si="15">SUM(D56:J56)</f>
        <v>0</v>
      </c>
      <c r="L56" s="16"/>
    </row>
    <row r="57" spans="1:12" ht="15" hidden="1" customHeight="1" thickBot="1">
      <c r="A57" s="12"/>
      <c r="B57" s="17" t="s">
        <v>86</v>
      </c>
      <c r="C57" s="14" t="s">
        <v>85</v>
      </c>
      <c r="D57" s="872"/>
      <c r="E57" s="15"/>
      <c r="F57" s="15"/>
      <c r="G57" s="15"/>
      <c r="H57" s="15"/>
      <c r="I57" s="15"/>
      <c r="J57" s="15"/>
      <c r="K57" s="845">
        <f t="shared" si="15"/>
        <v>0</v>
      </c>
      <c r="L57" s="16"/>
    </row>
    <row r="58" spans="1:12" ht="15" hidden="1" customHeight="1" thickBot="1">
      <c r="A58" s="12"/>
      <c r="B58" s="17" t="s">
        <v>87</v>
      </c>
      <c r="C58" s="14" t="s">
        <v>85</v>
      </c>
      <c r="D58" s="872"/>
      <c r="E58" s="15"/>
      <c r="F58" s="15"/>
      <c r="G58" s="15"/>
      <c r="H58" s="15"/>
      <c r="I58" s="15"/>
      <c r="J58" s="15"/>
      <c r="K58" s="845">
        <f t="shared" si="15"/>
        <v>0</v>
      </c>
      <c r="L58" s="16"/>
    </row>
    <row r="59" spans="1:12" ht="15" hidden="1" customHeight="1" thickBot="1">
      <c r="A59" s="12"/>
      <c r="B59" s="17" t="s">
        <v>99</v>
      </c>
      <c r="C59" s="14" t="s">
        <v>85</v>
      </c>
      <c r="D59" s="872"/>
      <c r="E59" s="15"/>
      <c r="F59" s="15"/>
      <c r="G59" s="15"/>
      <c r="H59" s="15"/>
      <c r="I59" s="15"/>
      <c r="J59" s="15"/>
      <c r="K59" s="845">
        <f t="shared" si="15"/>
        <v>0</v>
      </c>
      <c r="L59" s="16"/>
    </row>
    <row r="60" spans="1:12" ht="15" hidden="1" customHeight="1" thickBot="1">
      <c r="A60" s="12"/>
      <c r="B60" s="17" t="s">
        <v>100</v>
      </c>
      <c r="C60" s="14" t="s">
        <v>85</v>
      </c>
      <c r="D60" s="872"/>
      <c r="E60" s="15"/>
      <c r="F60" s="15"/>
      <c r="G60" s="15"/>
      <c r="H60" s="15"/>
      <c r="I60" s="15"/>
      <c r="J60" s="15"/>
      <c r="K60" s="845">
        <f t="shared" si="15"/>
        <v>0</v>
      </c>
      <c r="L60" s="16"/>
    </row>
    <row r="61" spans="1:12" ht="15" hidden="1" customHeight="1" thickBot="1">
      <c r="A61" s="12"/>
      <c r="B61" s="17" t="s">
        <v>101</v>
      </c>
      <c r="C61" s="14" t="s">
        <v>85</v>
      </c>
      <c r="D61" s="872"/>
      <c r="E61" s="15"/>
      <c r="F61" s="15"/>
      <c r="G61" s="15"/>
      <c r="H61" s="15"/>
      <c r="I61" s="15"/>
      <c r="J61" s="15"/>
      <c r="K61" s="845">
        <f t="shared" si="15"/>
        <v>0</v>
      </c>
      <c r="L61" s="16"/>
    </row>
    <row r="62" spans="1:12" ht="54" hidden="1" customHeight="1" thickBot="1">
      <c r="A62" s="18" t="s">
        <v>92</v>
      </c>
      <c r="B62" s="13" t="s">
        <v>93</v>
      </c>
      <c r="C62" s="14"/>
      <c r="D62" s="872">
        <f>SUM(D63:D67)</f>
        <v>0</v>
      </c>
      <c r="E62" s="15">
        <f t="shared" ref="E62:J62" si="16">SUM(E63:E67)</f>
        <v>0</v>
      </c>
      <c r="F62" s="15">
        <f t="shared" si="16"/>
        <v>0</v>
      </c>
      <c r="G62" s="15">
        <f t="shared" si="16"/>
        <v>0</v>
      </c>
      <c r="H62" s="15">
        <f t="shared" si="16"/>
        <v>0</v>
      </c>
      <c r="I62" s="15">
        <f t="shared" si="16"/>
        <v>0</v>
      </c>
      <c r="J62" s="15">
        <f t="shared" si="16"/>
        <v>0</v>
      </c>
      <c r="K62" s="845">
        <f t="shared" si="15"/>
        <v>0</v>
      </c>
      <c r="L62" s="16"/>
    </row>
    <row r="63" spans="1:12" ht="15" hidden="1" customHeight="1" thickBot="1">
      <c r="A63" s="12"/>
      <c r="B63" s="17" t="s">
        <v>86</v>
      </c>
      <c r="C63" s="14" t="s">
        <v>85</v>
      </c>
      <c r="D63" s="872"/>
      <c r="E63" s="15"/>
      <c r="F63" s="15"/>
      <c r="G63" s="15"/>
      <c r="H63" s="15"/>
      <c r="I63" s="15"/>
      <c r="J63" s="15"/>
      <c r="K63" s="845">
        <f t="shared" si="15"/>
        <v>0</v>
      </c>
      <c r="L63" s="16"/>
    </row>
    <row r="64" spans="1:12" ht="15" hidden="1" customHeight="1" thickBot="1">
      <c r="A64" s="12"/>
      <c r="B64" s="17" t="s">
        <v>87</v>
      </c>
      <c r="C64" s="14" t="s">
        <v>85</v>
      </c>
      <c r="D64" s="872"/>
      <c r="E64" s="15"/>
      <c r="F64" s="15"/>
      <c r="G64" s="15"/>
      <c r="H64" s="15"/>
      <c r="I64" s="15"/>
      <c r="J64" s="15"/>
      <c r="K64" s="845">
        <f t="shared" si="15"/>
        <v>0</v>
      </c>
      <c r="L64" s="16"/>
    </row>
    <row r="65" spans="1:12" ht="15" hidden="1" customHeight="1" thickBot="1">
      <c r="A65" s="12"/>
      <c r="B65" s="17" t="s">
        <v>99</v>
      </c>
      <c r="C65" s="14" t="s">
        <v>85</v>
      </c>
      <c r="D65" s="872"/>
      <c r="E65" s="15"/>
      <c r="F65" s="15"/>
      <c r="G65" s="15"/>
      <c r="H65" s="15"/>
      <c r="I65" s="15"/>
      <c r="J65" s="15"/>
      <c r="K65" s="845">
        <f t="shared" si="15"/>
        <v>0</v>
      </c>
      <c r="L65" s="16"/>
    </row>
    <row r="66" spans="1:12" ht="15" hidden="1" customHeight="1" thickBot="1">
      <c r="A66" s="12"/>
      <c r="B66" s="17" t="s">
        <v>100</v>
      </c>
      <c r="C66" s="14" t="s">
        <v>85</v>
      </c>
      <c r="D66" s="872"/>
      <c r="E66" s="15"/>
      <c r="F66" s="15"/>
      <c r="G66" s="15"/>
      <c r="H66" s="15"/>
      <c r="I66" s="15"/>
      <c r="J66" s="15"/>
      <c r="K66" s="845">
        <f t="shared" si="15"/>
        <v>0</v>
      </c>
      <c r="L66" s="16"/>
    </row>
    <row r="67" spans="1:12" ht="15" hidden="1" customHeight="1" thickBot="1">
      <c r="A67" s="12"/>
      <c r="B67" s="17" t="s">
        <v>101</v>
      </c>
      <c r="C67" s="14" t="s">
        <v>85</v>
      </c>
      <c r="D67" s="872"/>
      <c r="E67" s="15"/>
      <c r="F67" s="15"/>
      <c r="G67" s="15"/>
      <c r="H67" s="15"/>
      <c r="I67" s="15"/>
      <c r="J67" s="15"/>
      <c r="K67" s="845">
        <f t="shared" si="15"/>
        <v>0</v>
      </c>
      <c r="L67" s="16"/>
    </row>
    <row r="68" spans="1:12" ht="54" hidden="1" customHeight="1" thickBot="1">
      <c r="A68" s="18" t="s">
        <v>94</v>
      </c>
      <c r="B68" s="19" t="s">
        <v>110</v>
      </c>
      <c r="C68" s="14" t="s">
        <v>85</v>
      </c>
      <c r="D68" s="872"/>
      <c r="E68" s="15"/>
      <c r="F68" s="15"/>
      <c r="G68" s="15"/>
      <c r="H68" s="15"/>
      <c r="I68" s="15"/>
      <c r="J68" s="15"/>
      <c r="K68" s="845">
        <f t="shared" si="15"/>
        <v>0</v>
      </c>
      <c r="L68" s="16"/>
    </row>
    <row r="69" spans="1:12" ht="15" hidden="1" customHeight="1" thickBot="1">
      <c r="A69" s="18"/>
      <c r="B69" s="17" t="s">
        <v>102</v>
      </c>
      <c r="C69" s="14"/>
      <c r="D69" s="872"/>
      <c r="E69" s="15"/>
      <c r="F69" s="15"/>
      <c r="G69" s="15"/>
      <c r="H69" s="15"/>
      <c r="I69" s="15"/>
      <c r="J69" s="15"/>
      <c r="K69" s="845">
        <f t="shared" si="15"/>
        <v>0</v>
      </c>
      <c r="L69" s="16"/>
    </row>
    <row r="70" spans="1:12" ht="67.5" hidden="1" customHeight="1" thickBot="1">
      <c r="A70" s="18" t="s">
        <v>97</v>
      </c>
      <c r="B70" s="13" t="s">
        <v>98</v>
      </c>
      <c r="C70" s="20" t="s">
        <v>85</v>
      </c>
      <c r="D70" s="873">
        <f>SUM(D71:D76)</f>
        <v>0</v>
      </c>
      <c r="E70" s="21">
        <f t="shared" ref="E70:J70" si="17">SUM(E71:E76)</f>
        <v>0</v>
      </c>
      <c r="F70" s="21">
        <f t="shared" si="17"/>
        <v>0</v>
      </c>
      <c r="G70" s="21">
        <f t="shared" si="17"/>
        <v>0</v>
      </c>
      <c r="H70" s="21">
        <f t="shared" si="17"/>
        <v>0</v>
      </c>
      <c r="I70" s="21">
        <f t="shared" si="17"/>
        <v>0</v>
      </c>
      <c r="J70" s="21">
        <f t="shared" si="17"/>
        <v>0</v>
      </c>
      <c r="K70" s="846">
        <f t="shared" si="15"/>
        <v>0</v>
      </c>
      <c r="L70" s="22"/>
    </row>
    <row r="71" spans="1:12" ht="15" hidden="1" customHeight="1" thickBot="1">
      <c r="A71" s="12"/>
      <c r="B71" s="17" t="s">
        <v>86</v>
      </c>
      <c r="C71" s="14" t="s">
        <v>85</v>
      </c>
      <c r="D71" s="872">
        <f>D57-D63</f>
        <v>0</v>
      </c>
      <c r="E71" s="15">
        <f t="shared" ref="E71:J71" si="18">E57-E63</f>
        <v>0</v>
      </c>
      <c r="F71" s="15">
        <f t="shared" si="18"/>
        <v>0</v>
      </c>
      <c r="G71" s="15">
        <f t="shared" si="18"/>
        <v>0</v>
      </c>
      <c r="H71" s="15">
        <f t="shared" si="18"/>
        <v>0</v>
      </c>
      <c r="I71" s="15">
        <f t="shared" si="18"/>
        <v>0</v>
      </c>
      <c r="J71" s="15">
        <f t="shared" si="18"/>
        <v>0</v>
      </c>
      <c r="K71" s="845">
        <f t="shared" si="15"/>
        <v>0</v>
      </c>
      <c r="L71" s="16"/>
    </row>
    <row r="72" spans="1:12" ht="15" hidden="1" customHeight="1" thickBot="1">
      <c r="A72" s="12"/>
      <c r="B72" s="17" t="s">
        <v>87</v>
      </c>
      <c r="C72" s="14" t="s">
        <v>85</v>
      </c>
      <c r="D72" s="872">
        <f>+D58-D64</f>
        <v>0</v>
      </c>
      <c r="E72" s="15">
        <f t="shared" ref="E72:J75" si="19">+E58-E64</f>
        <v>0</v>
      </c>
      <c r="F72" s="15">
        <f t="shared" si="19"/>
        <v>0</v>
      </c>
      <c r="G72" s="15">
        <f t="shared" si="19"/>
        <v>0</v>
      </c>
      <c r="H72" s="15">
        <f t="shared" si="19"/>
        <v>0</v>
      </c>
      <c r="I72" s="15">
        <f t="shared" si="19"/>
        <v>0</v>
      </c>
      <c r="J72" s="15">
        <f t="shared" si="19"/>
        <v>0</v>
      </c>
      <c r="K72" s="845">
        <f t="shared" si="15"/>
        <v>0</v>
      </c>
      <c r="L72" s="16"/>
    </row>
    <row r="73" spans="1:12" ht="15" hidden="1" customHeight="1" thickBot="1">
      <c r="A73" s="12"/>
      <c r="B73" s="17" t="s">
        <v>99</v>
      </c>
      <c r="C73" s="14" t="s">
        <v>85</v>
      </c>
      <c r="D73" s="872">
        <f>+D59-D65</f>
        <v>0</v>
      </c>
      <c r="E73" s="15">
        <f t="shared" si="19"/>
        <v>0</v>
      </c>
      <c r="F73" s="15">
        <f t="shared" si="19"/>
        <v>0</v>
      </c>
      <c r="G73" s="15">
        <f t="shared" si="19"/>
        <v>0</v>
      </c>
      <c r="H73" s="15">
        <f t="shared" si="19"/>
        <v>0</v>
      </c>
      <c r="I73" s="15">
        <f t="shared" si="19"/>
        <v>0</v>
      </c>
      <c r="J73" s="15">
        <f t="shared" si="19"/>
        <v>0</v>
      </c>
      <c r="K73" s="845">
        <f t="shared" si="15"/>
        <v>0</v>
      </c>
      <c r="L73" s="16"/>
    </row>
    <row r="74" spans="1:12" ht="15" hidden="1" customHeight="1" thickBot="1">
      <c r="A74" s="12"/>
      <c r="B74" s="17" t="s">
        <v>100</v>
      </c>
      <c r="C74" s="14" t="s">
        <v>85</v>
      </c>
      <c r="D74" s="872">
        <f>+D60-D66</f>
        <v>0</v>
      </c>
      <c r="E74" s="15">
        <f t="shared" si="19"/>
        <v>0</v>
      </c>
      <c r="F74" s="15">
        <f t="shared" si="19"/>
        <v>0</v>
      </c>
      <c r="G74" s="15">
        <f t="shared" si="19"/>
        <v>0</v>
      </c>
      <c r="H74" s="15">
        <f t="shared" si="19"/>
        <v>0</v>
      </c>
      <c r="I74" s="15">
        <f t="shared" si="19"/>
        <v>0</v>
      </c>
      <c r="J74" s="15">
        <f t="shared" si="19"/>
        <v>0</v>
      </c>
      <c r="K74" s="845">
        <f t="shared" si="15"/>
        <v>0</v>
      </c>
      <c r="L74" s="16"/>
    </row>
    <row r="75" spans="1:12" ht="15" hidden="1" customHeight="1" thickBot="1">
      <c r="A75" s="12"/>
      <c r="B75" s="17" t="s">
        <v>101</v>
      </c>
      <c r="C75" s="14" t="s">
        <v>85</v>
      </c>
      <c r="D75" s="872">
        <f>+D61-D67</f>
        <v>0</v>
      </c>
      <c r="E75" s="15">
        <f t="shared" si="19"/>
        <v>0</v>
      </c>
      <c r="F75" s="15">
        <f t="shared" si="19"/>
        <v>0</v>
      </c>
      <c r="G75" s="15">
        <f t="shared" si="19"/>
        <v>0</v>
      </c>
      <c r="H75" s="15">
        <f t="shared" si="19"/>
        <v>0</v>
      </c>
      <c r="I75" s="15">
        <f t="shared" si="19"/>
        <v>0</v>
      </c>
      <c r="J75" s="15">
        <f t="shared" si="19"/>
        <v>0</v>
      </c>
      <c r="K75" s="845">
        <f t="shared" si="15"/>
        <v>0</v>
      </c>
      <c r="L75" s="16"/>
    </row>
    <row r="76" spans="1:12" ht="15.75" hidden="1" customHeight="1" thickBot="1">
      <c r="A76" s="12"/>
      <c r="B76" s="17" t="s">
        <v>102</v>
      </c>
      <c r="C76" s="14" t="s">
        <v>85</v>
      </c>
      <c r="D76" s="872">
        <f>+D69</f>
        <v>0</v>
      </c>
      <c r="E76" s="15">
        <f t="shared" ref="E76:J76" si="20">+E69</f>
        <v>0</v>
      </c>
      <c r="F76" s="15">
        <f t="shared" si="20"/>
        <v>0</v>
      </c>
      <c r="G76" s="15">
        <f t="shared" si="20"/>
        <v>0</v>
      </c>
      <c r="H76" s="15">
        <f t="shared" si="20"/>
        <v>0</v>
      </c>
      <c r="I76" s="15">
        <f t="shared" si="20"/>
        <v>0</v>
      </c>
      <c r="J76" s="15">
        <f t="shared" si="20"/>
        <v>0</v>
      </c>
      <c r="K76" s="845">
        <f t="shared" si="15"/>
        <v>0</v>
      </c>
      <c r="L76" s="16"/>
    </row>
    <row r="78" spans="1:12" ht="15.6">
      <c r="G78" s="2319" t="s">
        <v>1458</v>
      </c>
      <c r="H78" s="2319"/>
      <c r="I78" s="2319"/>
      <c r="J78" s="2319"/>
      <c r="K78" s="2319"/>
    </row>
    <row r="79" spans="1:12" ht="15.6">
      <c r="G79" s="1098"/>
      <c r="H79" s="2318" t="s">
        <v>1457</v>
      </c>
      <c r="I79" s="2317"/>
      <c r="J79" s="2317"/>
      <c r="K79" s="1097"/>
    </row>
    <row r="80" spans="1:12" ht="15.6">
      <c r="G80" s="1098"/>
      <c r="H80" s="1085"/>
      <c r="I80" s="1086"/>
      <c r="J80" s="430"/>
      <c r="K80" s="1097"/>
    </row>
    <row r="81" spans="7:11" ht="15.6">
      <c r="G81" s="1098"/>
      <c r="H81" s="901"/>
      <c r="I81" s="901"/>
      <c r="J81" s="430"/>
      <c r="K81" s="1097"/>
    </row>
    <row r="82" spans="7:11" ht="15.6">
      <c r="G82" s="1098"/>
      <c r="H82" s="1098"/>
      <c r="I82" s="1086"/>
      <c r="J82" s="430"/>
      <c r="K82" s="1097"/>
    </row>
    <row r="83" spans="7:11" ht="15.6">
      <c r="G83" s="1098"/>
      <c r="H83" s="1098"/>
      <c r="I83" s="1086"/>
      <c r="J83" s="430"/>
      <c r="K83" s="1097"/>
    </row>
    <row r="84" spans="7:11" ht="15.6">
      <c r="G84" s="1098"/>
      <c r="H84" s="1098"/>
      <c r="I84" s="1086"/>
      <c r="J84" s="430"/>
      <c r="K84" s="1097"/>
    </row>
    <row r="85" spans="7:11" ht="15.6">
      <c r="G85" s="1098"/>
      <c r="H85" s="1098"/>
      <c r="I85" s="1086"/>
      <c r="J85" s="430"/>
      <c r="K85" s="1097"/>
    </row>
    <row r="86" spans="7:11" ht="15" customHeight="1">
      <c r="G86" s="2318" t="s">
        <v>1403</v>
      </c>
      <c r="H86" s="2318"/>
      <c r="I86" s="2318"/>
      <c r="J86" s="2318"/>
      <c r="K86" s="2318"/>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7734375" defaultRowHeight="14.4"/>
  <cols>
    <col min="1" max="1" width="4.77734375" customWidth="1"/>
    <col min="2" max="2" width="44.77734375" customWidth="1"/>
    <col min="3" max="3" width="14.6640625" customWidth="1"/>
    <col min="4" max="4" width="18.44140625" customWidth="1"/>
    <col min="5" max="11" width="0" hidden="1" customWidth="1"/>
    <col min="12" max="12" width="27.44140625" customWidth="1"/>
  </cols>
  <sheetData>
    <row r="1" spans="1:12">
      <c r="A1" s="2328" t="s">
        <v>64</v>
      </c>
      <c r="B1" s="2328"/>
      <c r="C1" s="1"/>
      <c r="D1" s="1"/>
      <c r="E1" s="1"/>
      <c r="F1" s="1"/>
      <c r="G1" s="1"/>
      <c r="H1" s="1"/>
      <c r="I1" s="1"/>
      <c r="J1" s="1"/>
      <c r="K1" s="2327" t="s">
        <v>65</v>
      </c>
      <c r="L1" s="2327"/>
    </row>
    <row r="2" spans="1:12">
      <c r="A2" s="2329" t="s">
        <v>66</v>
      </c>
      <c r="B2" s="2329"/>
      <c r="C2" s="1"/>
      <c r="D2" s="1"/>
      <c r="E2" s="1"/>
      <c r="F2" s="1"/>
      <c r="G2" s="1"/>
      <c r="H2" s="1"/>
      <c r="I2" s="1"/>
      <c r="J2" s="1"/>
      <c r="K2" s="2"/>
      <c r="L2" s="2"/>
    </row>
    <row r="3" spans="1:12">
      <c r="A3" s="2330" t="s">
        <v>18</v>
      </c>
      <c r="B3" s="2330"/>
      <c r="C3" s="2330"/>
      <c r="D3" s="2330"/>
      <c r="E3" s="2330"/>
      <c r="F3" s="2330"/>
      <c r="G3" s="2330"/>
      <c r="H3" s="2330"/>
      <c r="I3" s="2330"/>
      <c r="J3" s="2330"/>
      <c r="K3" s="2330"/>
      <c r="L3" s="2330"/>
    </row>
    <row r="4" spans="1:12" ht="15" thickBot="1">
      <c r="A4" s="3"/>
      <c r="B4" s="3"/>
      <c r="C4" s="3"/>
      <c r="D4" s="3"/>
      <c r="E4" s="3"/>
      <c r="F4" s="3"/>
      <c r="G4" s="3"/>
      <c r="H4" s="3"/>
      <c r="I4" s="3"/>
      <c r="J4" s="3"/>
      <c r="K4" s="3"/>
      <c r="L4" s="4" t="s">
        <v>67</v>
      </c>
    </row>
    <row r="5" spans="1:12" ht="40.200000000000003"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1.4">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6">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6">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1.4">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55.2">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6">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6">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55.2">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334"/>
      <c r="K36" s="2334"/>
      <c r="L36" s="2334"/>
    </row>
    <row r="37" spans="1:12">
      <c r="A37" s="27"/>
      <c r="B37" s="28"/>
      <c r="C37" s="29"/>
      <c r="D37" s="29"/>
      <c r="E37" s="29"/>
      <c r="F37" s="29"/>
      <c r="G37" s="29"/>
      <c r="H37" s="29"/>
      <c r="I37" s="29"/>
      <c r="J37" s="2323" t="s">
        <v>127</v>
      </c>
      <c r="K37" s="2323"/>
      <c r="L37" s="2323"/>
    </row>
    <row r="38" spans="1:12" ht="15.6">
      <c r="A38" s="2333"/>
      <c r="B38" s="2324"/>
      <c r="C38" s="2324"/>
      <c r="D38" s="30"/>
      <c r="E38" s="30"/>
      <c r="F38" s="30"/>
      <c r="G38" s="30"/>
      <c r="H38" s="30"/>
      <c r="I38" s="30"/>
      <c r="J38" s="2325" t="s">
        <v>128</v>
      </c>
      <c r="K38" s="2325"/>
      <c r="L38" s="2325"/>
    </row>
    <row r="39" spans="1:12">
      <c r="A39" s="40"/>
      <c r="B39" s="40"/>
      <c r="C39" s="40"/>
      <c r="D39" s="40"/>
      <c r="E39" s="40"/>
      <c r="F39" s="40"/>
      <c r="G39" s="40"/>
      <c r="H39" s="40"/>
      <c r="I39" s="40"/>
      <c r="J39" s="40"/>
      <c r="K39" s="40"/>
      <c r="L39" s="40"/>
    </row>
    <row r="40" spans="1:12" ht="19.2">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7734375" defaultRowHeight="14.4"/>
  <cols>
    <col min="1" max="1" width="4.77734375" customWidth="1"/>
    <col min="2" max="2" width="44.77734375" customWidth="1"/>
    <col min="3" max="3" width="14.6640625" customWidth="1"/>
    <col min="4" max="4" width="18.44140625" customWidth="1"/>
    <col min="5" max="11" width="0" hidden="1" customWidth="1"/>
    <col min="12" max="12" width="27.44140625" customWidth="1"/>
  </cols>
  <sheetData>
    <row r="1" spans="1:12">
      <c r="A1" s="2328" t="s">
        <v>64</v>
      </c>
      <c r="B1" s="2328"/>
      <c r="C1" s="1"/>
      <c r="D1" s="1"/>
      <c r="E1" s="1"/>
      <c r="F1" s="1"/>
      <c r="G1" s="1"/>
      <c r="H1" s="1"/>
      <c r="I1" s="1"/>
      <c r="J1" s="1"/>
      <c r="K1" s="2327" t="s">
        <v>65</v>
      </c>
      <c r="L1" s="2327"/>
    </row>
    <row r="2" spans="1:12">
      <c r="A2" s="2329" t="s">
        <v>66</v>
      </c>
      <c r="B2" s="2329"/>
      <c r="C2" s="1"/>
      <c r="D2" s="1"/>
      <c r="E2" s="1"/>
      <c r="F2" s="1"/>
      <c r="G2" s="1"/>
      <c r="H2" s="1"/>
      <c r="I2" s="1"/>
      <c r="J2" s="1"/>
      <c r="K2" s="2"/>
      <c r="L2" s="2"/>
    </row>
    <row r="3" spans="1:12">
      <c r="A3" s="2330" t="s">
        <v>21</v>
      </c>
      <c r="B3" s="2330"/>
      <c r="C3" s="2330"/>
      <c r="D3" s="2330"/>
      <c r="E3" s="2330"/>
      <c r="F3" s="2330"/>
      <c r="G3" s="2330"/>
      <c r="H3" s="2330"/>
      <c r="I3" s="2330"/>
      <c r="J3" s="2330"/>
      <c r="K3" s="2330"/>
      <c r="L3" s="2330"/>
    </row>
    <row r="4" spans="1:12" ht="15" thickBot="1">
      <c r="A4" s="3"/>
      <c r="B4" s="3"/>
      <c r="C4" s="3"/>
      <c r="D4" s="3"/>
      <c r="E4" s="3"/>
      <c r="F4" s="3"/>
      <c r="G4" s="3"/>
      <c r="H4" s="3"/>
      <c r="I4" s="3"/>
      <c r="J4" s="3"/>
      <c r="K4" s="3"/>
      <c r="L4" s="4" t="s">
        <v>67</v>
      </c>
    </row>
    <row r="5" spans="1:12" ht="40.200000000000003"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1.4">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6">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6">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1.4">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1.4">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6">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6">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1.4">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1.4">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6">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6">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1.4">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334"/>
      <c r="K63" s="2334"/>
      <c r="L63" s="2334"/>
    </row>
    <row r="64" spans="1:12">
      <c r="A64" s="27"/>
      <c r="B64" s="28"/>
      <c r="C64" s="29"/>
      <c r="D64" s="29"/>
      <c r="E64" s="29"/>
      <c r="F64" s="29"/>
      <c r="G64" s="29"/>
      <c r="H64" s="29"/>
      <c r="I64" s="29"/>
      <c r="J64" s="2323" t="s">
        <v>127</v>
      </c>
      <c r="K64" s="2323"/>
      <c r="L64" s="2323"/>
    </row>
    <row r="65" spans="1:12" ht="15.6">
      <c r="A65" s="2333"/>
      <c r="B65" s="2324"/>
      <c r="C65" s="2324"/>
      <c r="D65" s="30"/>
      <c r="E65" s="30"/>
      <c r="F65" s="30"/>
      <c r="G65" s="30"/>
      <c r="H65" s="30"/>
      <c r="I65" s="30"/>
      <c r="J65" s="2325" t="s">
        <v>128</v>
      </c>
      <c r="K65" s="2325"/>
      <c r="L65" s="2325"/>
    </row>
    <row r="66" spans="1:12">
      <c r="A66" s="40"/>
      <c r="B66" s="40"/>
      <c r="C66" s="40"/>
      <c r="D66" s="40"/>
      <c r="E66" s="40"/>
      <c r="F66" s="40"/>
      <c r="G66" s="40"/>
      <c r="H66" s="40"/>
      <c r="I66" s="40"/>
      <c r="J66" s="40"/>
      <c r="K66" s="40"/>
      <c r="L66" s="40"/>
    </row>
    <row r="67" spans="1:12" ht="19.2">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7734375" defaultRowHeight="14.4"/>
  <cols>
    <col min="1" max="1" width="4.77734375" style="765" customWidth="1"/>
    <col min="2" max="2" width="39.44140625" style="765" customWidth="1"/>
    <col min="3" max="3" width="6.109375" style="766" customWidth="1"/>
    <col min="4" max="4" width="22" style="767" customWidth="1"/>
    <col min="5" max="5" width="11.44140625" style="767" customWidth="1"/>
    <col min="6" max="7" width="14.44140625" style="767" customWidth="1"/>
    <col min="8" max="8" width="15.109375" style="767" customWidth="1"/>
    <col min="9" max="9" width="12.77734375" style="767" customWidth="1"/>
    <col min="10" max="10" width="13.44140625" style="767" customWidth="1"/>
    <col min="11" max="11" width="8.44140625" style="767" customWidth="1"/>
    <col min="12" max="12" width="6.77734375" style="767" customWidth="1"/>
    <col min="13" max="15" width="6.44140625" style="767" customWidth="1"/>
    <col min="16" max="16" width="7.44140625" style="767" bestFit="1" customWidth="1"/>
    <col min="17" max="17" width="8.44140625" style="767" bestFit="1" customWidth="1"/>
    <col min="18" max="18" width="11.109375" style="668" customWidth="1"/>
    <col min="19" max="16384" width="8.77734375" style="668"/>
  </cols>
  <sheetData>
    <row r="1" spans="1:23" ht="14.25" hidden="1" customHeight="1">
      <c r="A1" s="886"/>
      <c r="B1" s="908" t="s">
        <v>1</v>
      </c>
      <c r="C1" s="886"/>
      <c r="D1" s="811"/>
      <c r="E1" s="811"/>
      <c r="F1" s="811"/>
      <c r="G1" s="811"/>
      <c r="H1" s="811"/>
      <c r="I1" s="1"/>
      <c r="J1" s="2339"/>
      <c r="K1" s="2339"/>
      <c r="L1" s="2339"/>
      <c r="M1" s="2339"/>
      <c r="N1" s="2339"/>
      <c r="O1" s="2339"/>
      <c r="P1" s="52"/>
      <c r="Q1" s="52"/>
      <c r="R1" s="53" t="s">
        <v>210</v>
      </c>
      <c r="S1" s="2"/>
      <c r="T1" s="2"/>
      <c r="U1" s="2"/>
      <c r="V1" s="2"/>
      <c r="W1" s="2"/>
    </row>
    <row r="2" spans="1:23" hidden="1">
      <c r="A2" s="887"/>
      <c r="B2" s="888" t="s">
        <v>699</v>
      </c>
      <c r="C2" s="887"/>
      <c r="D2" s="812"/>
      <c r="E2" s="812"/>
      <c r="F2" s="812"/>
      <c r="G2" s="812"/>
      <c r="H2" s="812"/>
      <c r="I2" s="1"/>
      <c r="J2" s="2339"/>
      <c r="K2" s="2339"/>
      <c r="L2" s="2339"/>
      <c r="M2" s="2339"/>
      <c r="N2" s="2339"/>
      <c r="O2" s="2339"/>
      <c r="P2" s="52"/>
      <c r="Q2" s="52"/>
      <c r="R2" s="52"/>
      <c r="S2" s="2"/>
      <c r="T2" s="2"/>
      <c r="U2" s="2"/>
      <c r="V2" s="2"/>
      <c r="W2" s="2"/>
    </row>
    <row r="3" spans="1:23" ht="30" hidden="1" customHeight="1">
      <c r="A3" s="2322" t="s">
        <v>211</v>
      </c>
      <c r="B3" s="2322"/>
      <c r="C3" s="2322"/>
      <c r="D3" s="2322"/>
      <c r="E3" s="2322"/>
      <c r="F3" s="2322"/>
      <c r="G3" s="2322"/>
      <c r="H3" s="2322"/>
      <c r="I3" s="2322"/>
      <c r="J3" s="2322"/>
      <c r="K3" s="2322"/>
      <c r="L3" s="2322"/>
      <c r="M3" s="2322"/>
      <c r="N3" s="2322"/>
      <c r="O3" s="2322"/>
      <c r="P3" s="2322"/>
      <c r="Q3" s="2322"/>
      <c r="R3" s="2322"/>
      <c r="S3" s="2"/>
      <c r="T3" s="2"/>
      <c r="U3" s="2"/>
      <c r="V3" s="2"/>
      <c r="W3" s="2"/>
    </row>
    <row r="4" spans="1:23" ht="30" hidden="1" customHeight="1">
      <c r="A4" s="2340" t="s">
        <v>212</v>
      </c>
      <c r="B4" s="2340"/>
      <c r="C4" s="2340"/>
      <c r="D4" s="2340"/>
      <c r="E4" s="2340"/>
      <c r="F4" s="2340"/>
      <c r="G4" s="2340"/>
      <c r="H4" s="2340"/>
      <c r="I4" s="2340"/>
      <c r="J4" s="2340"/>
      <c r="K4" s="2340"/>
      <c r="L4" s="2340"/>
      <c r="M4" s="2340"/>
      <c r="N4" s="2340"/>
      <c r="O4" s="2340"/>
      <c r="P4" s="2340"/>
      <c r="Q4" s="2340"/>
      <c r="R4" s="2340"/>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92" customFormat="1" ht="122.25" customHeight="1" thickTop="1">
      <c r="A6" s="2341" t="s">
        <v>68</v>
      </c>
      <c r="B6" s="2336" t="s">
        <v>214</v>
      </c>
      <c r="C6" s="2336" t="s">
        <v>215</v>
      </c>
      <c r="D6" s="2336" t="s">
        <v>216</v>
      </c>
      <c r="E6" s="2336" t="s">
        <v>217</v>
      </c>
      <c r="F6" s="2336" t="s">
        <v>218</v>
      </c>
      <c r="G6" s="2336" t="s">
        <v>219</v>
      </c>
      <c r="H6" s="2343" t="s">
        <v>220</v>
      </c>
      <c r="I6" s="2336" t="s">
        <v>221</v>
      </c>
      <c r="J6" s="2347" t="s">
        <v>222</v>
      </c>
      <c r="K6" s="2348"/>
      <c r="L6" s="2349"/>
      <c r="M6" s="2336" t="s">
        <v>223</v>
      </c>
      <c r="N6" s="2336" t="s">
        <v>224</v>
      </c>
      <c r="O6" s="2336" t="s">
        <v>225</v>
      </c>
      <c r="P6" s="2336" t="s">
        <v>226</v>
      </c>
      <c r="Q6" s="2336" t="s">
        <v>227</v>
      </c>
      <c r="R6" s="2345" t="s">
        <v>7</v>
      </c>
      <c r="S6" s="2"/>
      <c r="T6" s="2"/>
      <c r="U6" s="2"/>
      <c r="V6" s="2"/>
      <c r="W6" s="2"/>
    </row>
    <row r="7" spans="1:23" s="592" customFormat="1" ht="55.5" customHeight="1">
      <c r="A7" s="2342"/>
      <c r="B7" s="2337"/>
      <c r="C7" s="2337"/>
      <c r="D7" s="2337"/>
      <c r="E7" s="2337"/>
      <c r="F7" s="2337"/>
      <c r="G7" s="2337"/>
      <c r="H7" s="2344"/>
      <c r="I7" s="2337"/>
      <c r="J7" s="121" t="s">
        <v>228</v>
      </c>
      <c r="K7" s="121" t="s">
        <v>229</v>
      </c>
      <c r="L7" s="121" t="s">
        <v>230</v>
      </c>
      <c r="M7" s="2337"/>
      <c r="N7" s="2337"/>
      <c r="O7" s="2337"/>
      <c r="P7" s="2337"/>
      <c r="Q7" s="2337"/>
      <c r="R7" s="2346"/>
      <c r="S7" s="2"/>
      <c r="T7" s="2"/>
      <c r="U7" s="2"/>
      <c r="V7" s="2"/>
      <c r="W7" s="2"/>
    </row>
    <row r="8" spans="1:23" s="669"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92" customFormat="1" ht="17.25" customHeight="1">
      <c r="A9" s="56" t="s">
        <v>79</v>
      </c>
      <c r="B9" s="814" t="s">
        <v>700</v>
      </c>
      <c r="C9" s="815"/>
      <c r="D9" s="816"/>
      <c r="E9" s="816"/>
      <c r="F9" s="816"/>
      <c r="G9" s="816"/>
      <c r="H9" s="816"/>
      <c r="I9" s="816"/>
      <c r="J9" s="816"/>
      <c r="K9" s="816"/>
      <c r="L9" s="816"/>
      <c r="M9" s="816"/>
      <c r="N9" s="816"/>
      <c r="O9" s="816"/>
      <c r="P9" s="816"/>
      <c r="Q9" s="816"/>
      <c r="R9" s="670"/>
      <c r="S9" s="2"/>
      <c r="T9" s="2"/>
      <c r="U9" s="2"/>
      <c r="V9" s="2"/>
      <c r="W9" s="2"/>
    </row>
    <row r="10" spans="1:23" s="592" customFormat="1" ht="26.4">
      <c r="A10" s="671" t="s">
        <v>81</v>
      </c>
      <c r="B10" s="672" t="s">
        <v>247</v>
      </c>
      <c r="C10" s="673">
        <f>C11+C86+C137</f>
        <v>1674</v>
      </c>
      <c r="D10" s="673">
        <f t="shared" ref="D10:L10" si="0">D11+D86+D137</f>
        <v>494.04</v>
      </c>
      <c r="E10" s="673">
        <f t="shared" si="0"/>
        <v>1643.7966666666666</v>
      </c>
      <c r="F10" s="673">
        <f t="shared" si="0"/>
        <v>514.70000000000005</v>
      </c>
      <c r="G10" s="673">
        <f t="shared" si="0"/>
        <v>36758</v>
      </c>
      <c r="H10" s="673">
        <f t="shared" si="0"/>
        <v>128461.3</v>
      </c>
      <c r="I10" s="673">
        <f t="shared" si="0"/>
        <v>109943.98550000001</v>
      </c>
      <c r="J10" s="673">
        <f>J11+J86+J137</f>
        <v>92140.48550000001</v>
      </c>
      <c r="K10" s="673">
        <f>K11+K86+K137</f>
        <v>8305.375</v>
      </c>
      <c r="L10" s="673">
        <f t="shared" si="0"/>
        <v>9498.125</v>
      </c>
      <c r="M10" s="674"/>
      <c r="N10" s="674"/>
      <c r="O10" s="674"/>
      <c r="P10" s="674"/>
      <c r="Q10" s="674"/>
      <c r="R10" s="674"/>
      <c r="S10" s="2"/>
      <c r="T10" s="2"/>
      <c r="U10" s="2"/>
      <c r="V10" s="2"/>
      <c r="W10" s="2"/>
    </row>
    <row r="11" spans="1:23" s="592" customFormat="1" ht="17.25" customHeight="1">
      <c r="A11" s="675">
        <v>1</v>
      </c>
      <c r="B11" s="676" t="s">
        <v>248</v>
      </c>
      <c r="C11" s="677">
        <f>C12+C49</f>
        <v>1151</v>
      </c>
      <c r="D11" s="677">
        <f t="shared" ref="D11:L11" si="1">D12+D49</f>
        <v>305.54000000000002</v>
      </c>
      <c r="E11" s="677">
        <f t="shared" si="1"/>
        <v>1033.7966666666666</v>
      </c>
      <c r="F11" s="677">
        <f t="shared" si="1"/>
        <v>328.70000000000005</v>
      </c>
      <c r="G11" s="677">
        <f t="shared" si="1"/>
        <v>33521</v>
      </c>
      <c r="H11" s="677">
        <f t="shared" si="1"/>
        <v>115069.3</v>
      </c>
      <c r="I11" s="677">
        <f t="shared" si="1"/>
        <v>66114.248000000007</v>
      </c>
      <c r="J11" s="677">
        <f>J12+J49</f>
        <v>58605.498000000007</v>
      </c>
      <c r="K11" s="677">
        <f>K12+K49</f>
        <v>2987.75</v>
      </c>
      <c r="L11" s="677">
        <f t="shared" si="1"/>
        <v>4521</v>
      </c>
      <c r="M11" s="678"/>
      <c r="N11" s="678"/>
      <c r="O11" s="678"/>
      <c r="P11" s="678"/>
      <c r="Q11" s="678"/>
      <c r="R11" s="678"/>
      <c r="S11" s="2"/>
      <c r="T11" s="2"/>
      <c r="U11" s="2"/>
      <c r="V11" s="2"/>
      <c r="W11" s="2"/>
    </row>
    <row r="12" spans="1:23" s="681" customFormat="1" ht="15.75" customHeight="1">
      <c r="A12" s="679" t="s">
        <v>249</v>
      </c>
      <c r="B12" s="484" t="s">
        <v>250</v>
      </c>
      <c r="C12" s="680">
        <f>C13+C16+C19+C22+C25+C28+C31+C34+C40+C43+C46+C37</f>
        <v>1068</v>
      </c>
      <c r="D12" s="680">
        <f t="shared" ref="D12:L12" si="2">D13+D16+D19+D22+D25+D28+D31+D34+D40+D43+D46+D37</f>
        <v>289.94</v>
      </c>
      <c r="E12" s="680">
        <f t="shared" si="2"/>
        <v>886.79666666666674</v>
      </c>
      <c r="F12" s="680">
        <f t="shared" si="2"/>
        <v>313.10000000000002</v>
      </c>
      <c r="G12" s="680">
        <f t="shared" si="2"/>
        <v>32657</v>
      </c>
      <c r="H12" s="680">
        <f t="shared" si="2"/>
        <v>111503.1</v>
      </c>
      <c r="I12" s="680">
        <f t="shared" si="2"/>
        <v>55633.248000000007</v>
      </c>
      <c r="J12" s="680">
        <f>J13+J16+J19+J22+J25+J28+J31+J34+J40+J43+J46+J37</f>
        <v>51187.498000000007</v>
      </c>
      <c r="K12" s="680">
        <f>K13+K16+K19+K22+K25+K28+K31+K34+K40+K43+K46+K37</f>
        <v>2707.75</v>
      </c>
      <c r="L12" s="680">
        <f t="shared" si="2"/>
        <v>1738</v>
      </c>
      <c r="M12" s="311"/>
      <c r="N12" s="311"/>
      <c r="O12" s="311"/>
      <c r="P12" s="311"/>
      <c r="Q12" s="311"/>
      <c r="R12" s="475"/>
      <c r="S12" s="57"/>
      <c r="T12" s="57"/>
      <c r="U12" s="57"/>
      <c r="V12" s="57"/>
      <c r="W12" s="57"/>
    </row>
    <row r="13" spans="1:23" s="681" customFormat="1" ht="13.2">
      <c r="A13" s="682" t="s">
        <v>251</v>
      </c>
      <c r="B13" s="484" t="s">
        <v>708</v>
      </c>
      <c r="C13" s="683">
        <f>SUM(C14:C15)</f>
        <v>197</v>
      </c>
      <c r="D13" s="683">
        <f t="shared" ref="D13:I13" si="3">SUM(D14:D15)</f>
        <v>57</v>
      </c>
      <c r="E13" s="683">
        <f t="shared" si="3"/>
        <v>163</v>
      </c>
      <c r="F13" s="683">
        <f t="shared" si="3"/>
        <v>73.3</v>
      </c>
      <c r="G13" s="683">
        <f t="shared" si="3"/>
        <v>9496</v>
      </c>
      <c r="H13" s="683">
        <f t="shared" si="3"/>
        <v>35090</v>
      </c>
      <c r="I13" s="683">
        <f t="shared" si="3"/>
        <v>11566.5</v>
      </c>
      <c r="J13" s="683">
        <f>SUM(J14:J15)</f>
        <v>11566.5</v>
      </c>
      <c r="K13" s="683">
        <f t="shared" ref="K13" si="4">SUM(K14:K15)</f>
        <v>0</v>
      </c>
      <c r="L13" s="684">
        <f>I13-J13-K13</f>
        <v>0</v>
      </c>
      <c r="M13" s="311">
        <f>'Bieu 3a-Tong gio chuan chi tiet'!G43</f>
        <v>5860</v>
      </c>
      <c r="N13" s="311">
        <f>'Bieu 3a-Tong gio chuan chi tiet'!O43</f>
        <v>5615.5</v>
      </c>
      <c r="O13" s="684">
        <f>J13-N13</f>
        <v>5951</v>
      </c>
      <c r="P13" s="311">
        <f>'Bieu 3a-Tong gio chuan chi tiet'!P43</f>
        <v>5962.75</v>
      </c>
      <c r="Q13" s="311">
        <f>'Bieu 3a-Tong gio chuan chi tiet'!Q43</f>
        <v>3455</v>
      </c>
      <c r="R13" s="475"/>
      <c r="S13" s="57"/>
      <c r="T13" s="57"/>
      <c r="U13" s="57"/>
      <c r="V13" s="57"/>
      <c r="W13" s="57"/>
    </row>
    <row r="14" spans="1:23" s="681" customFormat="1" ht="13.2">
      <c r="A14" s="685"/>
      <c r="B14" s="686" t="s">
        <v>1410</v>
      </c>
      <c r="C14" s="475">
        <v>80</v>
      </c>
      <c r="D14" s="475">
        <v>24</v>
      </c>
      <c r="E14" s="475">
        <v>74</v>
      </c>
      <c r="F14" s="475">
        <v>30.099999999999998</v>
      </c>
      <c r="G14" s="475">
        <v>4412</v>
      </c>
      <c r="H14" s="475">
        <v>17564</v>
      </c>
      <c r="I14" s="475">
        <v>5657.85</v>
      </c>
      <c r="J14" s="475">
        <v>5657.85</v>
      </c>
      <c r="K14" s="475">
        <v>0</v>
      </c>
      <c r="L14" s="475">
        <v>0</v>
      </c>
      <c r="M14" s="311"/>
      <c r="N14" s="311"/>
      <c r="O14" s="311"/>
      <c r="P14" s="311"/>
      <c r="Q14" s="311"/>
      <c r="R14" s="475"/>
      <c r="S14" s="57"/>
      <c r="T14" s="57"/>
      <c r="U14" s="57"/>
      <c r="V14" s="57"/>
      <c r="W14" s="57"/>
    </row>
    <row r="15" spans="1:23" s="681" customFormat="1" ht="13.2">
      <c r="A15" s="685"/>
      <c r="B15" s="686" t="s">
        <v>1411</v>
      </c>
      <c r="C15" s="475">
        <v>117</v>
      </c>
      <c r="D15" s="475">
        <v>33</v>
      </c>
      <c r="E15" s="475">
        <v>89</v>
      </c>
      <c r="F15" s="475">
        <v>43.2</v>
      </c>
      <c r="G15" s="475">
        <v>5084</v>
      </c>
      <c r="H15" s="475">
        <v>17526</v>
      </c>
      <c r="I15" s="475">
        <v>5908.65</v>
      </c>
      <c r="J15" s="475">
        <v>5908.65</v>
      </c>
      <c r="K15" s="475">
        <v>0</v>
      </c>
      <c r="L15" s="475">
        <v>0</v>
      </c>
      <c r="M15" s="311"/>
      <c r="N15" s="311"/>
      <c r="O15" s="311"/>
      <c r="P15" s="311"/>
      <c r="Q15" s="311"/>
      <c r="R15" s="475"/>
      <c r="S15" s="57"/>
      <c r="T15" s="57"/>
      <c r="U15" s="57"/>
      <c r="V15" s="57"/>
      <c r="W15" s="57"/>
    </row>
    <row r="16" spans="1:23" s="681" customFormat="1" ht="19.95" customHeight="1">
      <c r="A16" s="685" t="s">
        <v>253</v>
      </c>
      <c r="B16" s="484" t="s">
        <v>709</v>
      </c>
      <c r="C16" s="311">
        <v>55</v>
      </c>
      <c r="D16" s="311">
        <v>13.24</v>
      </c>
      <c r="E16" s="311">
        <v>13</v>
      </c>
      <c r="F16" s="311">
        <v>25</v>
      </c>
      <c r="G16" s="311">
        <v>492</v>
      </c>
      <c r="H16" s="311">
        <v>2086.4</v>
      </c>
      <c r="I16" s="311">
        <v>1732.5</v>
      </c>
      <c r="J16" s="687">
        <f>I16</f>
        <v>1732.5</v>
      </c>
      <c r="K16" s="681">
        <v>0</v>
      </c>
      <c r="L16" s="684">
        <f>I16-J16-K16</f>
        <v>0</v>
      </c>
      <c r="M16" s="311">
        <f>'Bieu 3a-Tong gio chuan chi tiet'!G60</f>
        <v>2560</v>
      </c>
      <c r="N16" s="311">
        <f>'Bieu 3a-Tong gio chuan chi tiet'!O60</f>
        <v>2149</v>
      </c>
      <c r="O16" s="688">
        <f>J16-N16</f>
        <v>-416.5</v>
      </c>
      <c r="P16" s="311">
        <f>'Bieu 3a-Tong gio chuan chi tiet'!P60</f>
        <v>1898.25</v>
      </c>
      <c r="Q16" s="311">
        <f>'Bieu 3a-Tong gio chuan chi tiet'!Q60</f>
        <v>1630</v>
      </c>
      <c r="R16" s="475"/>
      <c r="S16" s="57"/>
      <c r="T16" s="57"/>
      <c r="U16" s="57"/>
      <c r="V16" s="57"/>
      <c r="W16" s="57"/>
    </row>
    <row r="17" spans="1:23" s="681" customFormat="1" ht="15.75" customHeight="1">
      <c r="A17" s="689"/>
      <c r="B17" s="686"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75"/>
      <c r="S17" s="57"/>
      <c r="T17" s="57"/>
      <c r="U17" s="57"/>
      <c r="V17" s="57"/>
      <c r="W17" s="57"/>
    </row>
    <row r="18" spans="1:23" s="681" customFormat="1" ht="15.75" customHeight="1">
      <c r="A18" s="689"/>
      <c r="B18" s="686"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75"/>
      <c r="S18" s="57"/>
      <c r="T18" s="57"/>
      <c r="U18" s="57"/>
      <c r="V18" s="57"/>
      <c r="W18" s="57"/>
    </row>
    <row r="19" spans="1:23" s="681" customFormat="1" ht="15.75" customHeight="1">
      <c r="A19" s="689" t="s">
        <v>254</v>
      </c>
      <c r="B19" s="484" t="s">
        <v>710</v>
      </c>
      <c r="C19" s="683">
        <f>SUM(C20:C21)</f>
        <v>110</v>
      </c>
      <c r="D19" s="683">
        <f t="shared" ref="D19:I19" si="5">SUM(D20:D21)</f>
        <v>33.474999999999994</v>
      </c>
      <c r="E19" s="683">
        <f t="shared" si="5"/>
        <v>38</v>
      </c>
      <c r="F19" s="683">
        <f t="shared" si="5"/>
        <v>32</v>
      </c>
      <c r="G19" s="683">
        <f t="shared" si="5"/>
        <v>1184</v>
      </c>
      <c r="H19" s="683">
        <f t="shared" si="5"/>
        <v>4175.2</v>
      </c>
      <c r="I19" s="683">
        <f t="shared" si="5"/>
        <v>2128.5</v>
      </c>
      <c r="J19" s="683">
        <f>SUM(J20:J21)</f>
        <v>2021.25</v>
      </c>
      <c r="K19" s="683">
        <f>SUM(K20:K21)</f>
        <v>107.25</v>
      </c>
      <c r="L19" s="684">
        <f>I19-J19-K19</f>
        <v>0</v>
      </c>
      <c r="M19" s="311">
        <f>'Bieu 3a-Tong gio chuan chi tiet'!G84</f>
        <v>3410</v>
      </c>
      <c r="N19" s="311">
        <f>'Bieu 3a-Tong gio chuan chi tiet'!O84</f>
        <v>2842</v>
      </c>
      <c r="O19" s="688">
        <f>J19-N19</f>
        <v>-820.75</v>
      </c>
      <c r="P19" s="311">
        <f>'Bieu 3a-Tong gio chuan chi tiet'!P84</f>
        <v>3716.25</v>
      </c>
      <c r="Q19" s="311">
        <f>'Bieu 3a-Tong gio chuan chi tiet'!Q84</f>
        <v>2725</v>
      </c>
      <c r="R19" s="475"/>
      <c r="S19" s="57"/>
      <c r="T19" s="57"/>
      <c r="U19" s="57"/>
      <c r="V19" s="57"/>
      <c r="W19" s="57"/>
    </row>
    <row r="20" spans="1:23" s="681" customFormat="1" ht="15.75" customHeight="1">
      <c r="A20" s="689"/>
      <c r="B20" s="686" t="s">
        <v>1410</v>
      </c>
      <c r="C20" s="477">
        <v>72</v>
      </c>
      <c r="D20" s="477">
        <v>20.924999999999997</v>
      </c>
      <c r="E20" s="477">
        <v>24</v>
      </c>
      <c r="F20" s="477">
        <v>20</v>
      </c>
      <c r="G20" s="477">
        <v>771</v>
      </c>
      <c r="H20" s="477">
        <v>2900.9</v>
      </c>
      <c r="I20" s="477">
        <v>1423.5</v>
      </c>
      <c r="J20" s="311">
        <v>1398.75</v>
      </c>
      <c r="K20" s="311">
        <f>I20-J20</f>
        <v>24.75</v>
      </c>
      <c r="L20" s="311">
        <v>0</v>
      </c>
      <c r="M20" s="311"/>
      <c r="N20" s="311"/>
      <c r="O20" s="311"/>
      <c r="P20" s="311"/>
      <c r="Q20" s="311"/>
      <c r="R20" s="475"/>
      <c r="S20" s="57"/>
      <c r="T20" s="57"/>
      <c r="U20" s="57"/>
      <c r="V20" s="57"/>
      <c r="W20" s="57"/>
    </row>
    <row r="21" spans="1:23" s="681" customFormat="1" ht="15.75" customHeight="1">
      <c r="A21" s="689"/>
      <c r="B21" s="686" t="s">
        <v>1411</v>
      </c>
      <c r="C21" s="477">
        <v>38</v>
      </c>
      <c r="D21" s="477">
        <v>12.55</v>
      </c>
      <c r="E21" s="477">
        <v>14</v>
      </c>
      <c r="F21" s="477">
        <v>12</v>
      </c>
      <c r="G21" s="477">
        <v>413</v>
      </c>
      <c r="H21" s="477">
        <v>1274.3</v>
      </c>
      <c r="I21" s="477">
        <v>705</v>
      </c>
      <c r="J21" s="311">
        <v>622.5</v>
      </c>
      <c r="K21" s="311">
        <f>I21-J21</f>
        <v>82.5</v>
      </c>
      <c r="L21" s="311">
        <v>0</v>
      </c>
      <c r="M21" s="311"/>
      <c r="N21" s="311"/>
      <c r="O21" s="311"/>
      <c r="P21" s="311"/>
      <c r="Q21" s="311"/>
      <c r="R21" s="475"/>
      <c r="S21" s="57"/>
      <c r="T21" s="57"/>
      <c r="U21" s="57"/>
      <c r="V21" s="57"/>
      <c r="W21" s="57"/>
    </row>
    <row r="22" spans="1:23" s="681" customFormat="1" ht="15.75" customHeight="1">
      <c r="A22" s="690" t="s">
        <v>255</v>
      </c>
      <c r="B22" s="484" t="s">
        <v>711</v>
      </c>
      <c r="C22" s="475">
        <v>19</v>
      </c>
      <c r="D22" s="475">
        <v>8.5</v>
      </c>
      <c r="E22" s="475">
        <v>28</v>
      </c>
      <c r="F22" s="475">
        <v>9</v>
      </c>
      <c r="G22" s="475">
        <v>386</v>
      </c>
      <c r="H22" s="475">
        <v>813.5</v>
      </c>
      <c r="I22" s="475">
        <v>675</v>
      </c>
      <c r="J22" s="475">
        <v>675</v>
      </c>
      <c r="K22" s="683">
        <f t="shared" ref="K22" si="6">SUM(K23:K24)</f>
        <v>0</v>
      </c>
      <c r="L22" s="684">
        <f>I22-J22-K22</f>
        <v>0</v>
      </c>
      <c r="M22" s="311">
        <f>'Bieu 3a-Tong gio chuan chi tiet'!G105</f>
        <v>3710</v>
      </c>
      <c r="N22" s="311">
        <f>'Bieu 3a-Tong gio chuan chi tiet'!O105</f>
        <v>2994.5</v>
      </c>
      <c r="O22" s="688">
        <f>J22-N22</f>
        <v>-2319.5</v>
      </c>
      <c r="P22" s="311">
        <f>'Bieu 3a-Tong gio chuan chi tiet'!P105</f>
        <v>2632</v>
      </c>
      <c r="Q22" s="311">
        <f>'Bieu 3a-Tong gio chuan chi tiet'!Q105</f>
        <v>2176</v>
      </c>
      <c r="R22" s="475"/>
      <c r="S22" s="57"/>
      <c r="T22" s="57"/>
      <c r="U22" s="57"/>
      <c r="V22" s="57"/>
      <c r="W22" s="57"/>
    </row>
    <row r="23" spans="1:23" s="681" customFormat="1" ht="15.75" customHeight="1">
      <c r="A23" s="689"/>
      <c r="B23" s="686" t="s">
        <v>1410</v>
      </c>
      <c r="C23" s="477">
        <v>10</v>
      </c>
      <c r="D23" s="477">
        <v>4.5</v>
      </c>
      <c r="E23" s="477">
        <v>15</v>
      </c>
      <c r="F23" s="477">
        <v>5</v>
      </c>
      <c r="G23" s="477">
        <v>200</v>
      </c>
      <c r="H23" s="477">
        <v>400</v>
      </c>
      <c r="I23" s="477">
        <v>375</v>
      </c>
      <c r="J23" s="311">
        <v>375</v>
      </c>
      <c r="K23" s="311">
        <v>0</v>
      </c>
      <c r="L23" s="311">
        <v>0</v>
      </c>
      <c r="M23" s="311"/>
      <c r="N23" s="311"/>
      <c r="O23" s="311"/>
      <c r="P23" s="311"/>
      <c r="Q23" s="311"/>
      <c r="R23" s="475"/>
      <c r="S23" s="57"/>
      <c r="T23" s="57"/>
      <c r="U23" s="57"/>
      <c r="V23" s="57"/>
      <c r="W23" s="57"/>
    </row>
    <row r="24" spans="1:23" s="681" customFormat="1" ht="15.75" customHeight="1">
      <c r="A24" s="689"/>
      <c r="B24" s="686" t="s">
        <v>1411</v>
      </c>
      <c r="C24" s="477">
        <v>9</v>
      </c>
      <c r="D24" s="477">
        <v>4</v>
      </c>
      <c r="E24" s="477">
        <v>13</v>
      </c>
      <c r="F24" s="477">
        <v>4</v>
      </c>
      <c r="G24" s="477">
        <v>186</v>
      </c>
      <c r="H24" s="477">
        <v>413.5</v>
      </c>
      <c r="I24" s="477">
        <v>300</v>
      </c>
      <c r="J24" s="311">
        <v>300</v>
      </c>
      <c r="K24" s="311">
        <v>0</v>
      </c>
      <c r="L24" s="311">
        <v>0</v>
      </c>
      <c r="M24" s="311"/>
      <c r="N24" s="311"/>
      <c r="O24" s="311"/>
      <c r="P24" s="311"/>
      <c r="Q24" s="311"/>
      <c r="R24" s="475"/>
      <c r="S24" s="57"/>
      <c r="T24" s="57"/>
      <c r="U24" s="57"/>
      <c r="V24" s="57"/>
      <c r="W24" s="57"/>
    </row>
    <row r="25" spans="1:23" s="681" customFormat="1" ht="15.75" customHeight="1">
      <c r="A25" s="685" t="s">
        <v>256</v>
      </c>
      <c r="B25" s="484" t="s">
        <v>712</v>
      </c>
      <c r="C25" s="683">
        <f>SUM(C26:C27)</f>
        <v>35</v>
      </c>
      <c r="D25" s="683">
        <f t="shared" ref="D25:K25" si="7">SUM(D26:D27)</f>
        <v>10.725000000000001</v>
      </c>
      <c r="E25" s="683">
        <f t="shared" si="7"/>
        <v>39</v>
      </c>
      <c r="F25" s="683">
        <f t="shared" si="7"/>
        <v>11.5</v>
      </c>
      <c r="G25" s="683">
        <f t="shared" si="7"/>
        <v>2730</v>
      </c>
      <c r="H25" s="683">
        <f t="shared" si="7"/>
        <v>10170</v>
      </c>
      <c r="I25" s="683">
        <f t="shared" si="7"/>
        <v>3935.7000000000003</v>
      </c>
      <c r="J25" s="683">
        <f>SUM(J26:J27)</f>
        <v>3935.7000000000003</v>
      </c>
      <c r="K25" s="683">
        <f t="shared" si="7"/>
        <v>0</v>
      </c>
      <c r="L25" s="684">
        <f>I25-J25-K25</f>
        <v>0</v>
      </c>
      <c r="M25" s="311">
        <f>'Bieu 3a-Tong gio chuan chi tiet'!G119</f>
        <v>1080</v>
      </c>
      <c r="N25" s="311">
        <f>'Bieu 3a-Tong gio chuan chi tiet'!O119</f>
        <v>958.5</v>
      </c>
      <c r="O25" s="684">
        <f>J25-N25</f>
        <v>2977.2000000000003</v>
      </c>
      <c r="P25" s="311">
        <f>'Bieu 3a-Tong gio chuan chi tiet'!P119</f>
        <v>762.75</v>
      </c>
      <c r="Q25" s="311">
        <f>'Bieu 3a-Tong gio chuan chi tiet'!Q119</f>
        <v>665</v>
      </c>
      <c r="R25" s="477"/>
      <c r="S25" s="57"/>
      <c r="T25" s="57"/>
      <c r="U25" s="57"/>
      <c r="V25" s="57"/>
      <c r="W25" s="57"/>
    </row>
    <row r="26" spans="1:23" s="681" customFormat="1" ht="15.75" customHeight="1">
      <c r="A26" s="689"/>
      <c r="B26" s="686"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77"/>
      <c r="S26" s="57"/>
      <c r="T26" s="57"/>
      <c r="U26" s="57"/>
      <c r="V26" s="57"/>
      <c r="W26" s="57"/>
    </row>
    <row r="27" spans="1:23" s="681" customFormat="1" ht="15.75" customHeight="1">
      <c r="A27" s="689"/>
      <c r="B27" s="686" t="s">
        <v>1411</v>
      </c>
      <c r="C27" s="477">
        <v>22</v>
      </c>
      <c r="D27" s="477">
        <v>6.45</v>
      </c>
      <c r="E27" s="477">
        <v>26</v>
      </c>
      <c r="F27" s="477">
        <v>6.8999999999999995</v>
      </c>
      <c r="G27" s="477">
        <v>1970</v>
      </c>
      <c r="H27" s="477">
        <v>7705</v>
      </c>
      <c r="I27" s="477">
        <v>2858.4</v>
      </c>
      <c r="J27" s="193">
        <v>2858.4</v>
      </c>
      <c r="K27" s="193">
        <v>0</v>
      </c>
      <c r="L27" s="193">
        <v>0</v>
      </c>
      <c r="M27" s="193"/>
      <c r="N27" s="193"/>
      <c r="O27" s="193"/>
      <c r="P27" s="193"/>
      <c r="Q27" s="193"/>
      <c r="R27" s="477"/>
      <c r="S27" s="57"/>
      <c r="T27" s="57"/>
      <c r="U27" s="57"/>
      <c r="V27" s="57"/>
      <c r="W27" s="57"/>
    </row>
    <row r="28" spans="1:23" s="681" customFormat="1" ht="15.75" customHeight="1">
      <c r="A28" s="689" t="s">
        <v>257</v>
      </c>
      <c r="B28" s="484" t="s">
        <v>713</v>
      </c>
      <c r="C28" s="683">
        <f>SUM(C29:C30)</f>
        <v>146</v>
      </c>
      <c r="D28" s="683">
        <f t="shared" ref="D28:K28" si="8">SUM(D29:D30)</f>
        <v>28.2</v>
      </c>
      <c r="E28" s="683">
        <f t="shared" si="8"/>
        <v>56</v>
      </c>
      <c r="F28" s="683">
        <f t="shared" si="8"/>
        <v>28.3</v>
      </c>
      <c r="G28" s="683">
        <f t="shared" si="8"/>
        <v>2276</v>
      </c>
      <c r="H28" s="683">
        <f t="shared" si="8"/>
        <v>8586.7999999999993</v>
      </c>
      <c r="I28" s="683">
        <f t="shared" si="8"/>
        <v>4041.3</v>
      </c>
      <c r="J28" s="683">
        <f>SUM(J29:J30)</f>
        <v>4041.3</v>
      </c>
      <c r="K28" s="683">
        <f t="shared" si="8"/>
        <v>0</v>
      </c>
      <c r="L28" s="684">
        <f>I28-J28-K28</f>
        <v>0</v>
      </c>
      <c r="M28" s="311">
        <f>'Bieu 3a-Tong gio chuan chi tiet'!G145</f>
        <v>4160</v>
      </c>
      <c r="N28" s="311">
        <f>'Bieu 3a-Tong gio chuan chi tiet'!O145</f>
        <v>3740.5</v>
      </c>
      <c r="O28" s="684">
        <f>J28-N28</f>
        <v>300.80000000000018</v>
      </c>
      <c r="P28" s="311">
        <f>'Bieu 3a-Tong gio chuan chi tiet'!P145</f>
        <v>3875.5</v>
      </c>
      <c r="Q28" s="311">
        <f>'Bieu 3a-Tong gio chuan chi tiet'!Q145</f>
        <v>3270</v>
      </c>
      <c r="R28" s="477"/>
      <c r="S28" s="57"/>
      <c r="T28" s="57"/>
      <c r="U28" s="57"/>
      <c r="V28" s="57"/>
      <c r="W28" s="57"/>
    </row>
    <row r="29" spans="1:23" s="681" customFormat="1" ht="15.75" customHeight="1">
      <c r="A29" s="689"/>
      <c r="B29" s="686" t="s">
        <v>1410</v>
      </c>
      <c r="C29" s="691">
        <v>95</v>
      </c>
      <c r="D29" s="691">
        <v>12.3</v>
      </c>
      <c r="E29" s="691">
        <v>26</v>
      </c>
      <c r="F29" s="691">
        <v>12</v>
      </c>
      <c r="G29" s="691">
        <v>1136</v>
      </c>
      <c r="H29" s="691">
        <v>4377.2</v>
      </c>
      <c r="I29" s="691">
        <v>2262</v>
      </c>
      <c r="J29" s="692">
        <v>2262</v>
      </c>
      <c r="K29" s="692">
        <v>0</v>
      </c>
      <c r="L29" s="692">
        <v>0</v>
      </c>
      <c r="M29" s="193"/>
      <c r="N29" s="193"/>
      <c r="O29" s="193"/>
      <c r="P29" s="193"/>
      <c r="Q29" s="193"/>
      <c r="R29" s="477"/>
      <c r="S29" s="57"/>
      <c r="T29" s="57"/>
      <c r="U29" s="57"/>
      <c r="V29" s="57"/>
      <c r="W29" s="57"/>
    </row>
    <row r="30" spans="1:23" s="681" customFormat="1" ht="15.75" customHeight="1">
      <c r="A30" s="689"/>
      <c r="B30" s="686" t="s">
        <v>1411</v>
      </c>
      <c r="C30" s="691">
        <v>51</v>
      </c>
      <c r="D30" s="691">
        <v>15.899999999999999</v>
      </c>
      <c r="E30" s="691">
        <v>30</v>
      </c>
      <c r="F30" s="691">
        <v>16.3</v>
      </c>
      <c r="G30" s="691">
        <v>1140</v>
      </c>
      <c r="H30" s="691">
        <v>4209.6000000000004</v>
      </c>
      <c r="I30" s="691">
        <v>1779.3000000000002</v>
      </c>
      <c r="J30" s="692">
        <v>1779.3000000000002</v>
      </c>
      <c r="K30" s="692">
        <v>0</v>
      </c>
      <c r="L30" s="692">
        <v>0</v>
      </c>
      <c r="M30" s="193"/>
      <c r="N30" s="193"/>
      <c r="O30" s="193"/>
      <c r="P30" s="193"/>
      <c r="Q30" s="193"/>
      <c r="R30" s="477"/>
      <c r="S30" s="57"/>
      <c r="T30" s="57"/>
      <c r="U30" s="57"/>
      <c r="V30" s="57"/>
      <c r="W30" s="57"/>
    </row>
    <row r="31" spans="1:23" s="681" customFormat="1" ht="15.75" customHeight="1">
      <c r="A31" s="689" t="s">
        <v>716</v>
      </c>
      <c r="B31" s="484" t="s">
        <v>714</v>
      </c>
      <c r="C31" s="475">
        <v>103</v>
      </c>
      <c r="D31" s="475">
        <v>30</v>
      </c>
      <c r="E31" s="475">
        <v>40</v>
      </c>
      <c r="F31" s="475">
        <v>26.000000000000011</v>
      </c>
      <c r="G31" s="475">
        <v>1138</v>
      </c>
      <c r="H31" s="475">
        <v>3619</v>
      </c>
      <c r="I31" s="475">
        <f>I32+I33</f>
        <v>1937.1</v>
      </c>
      <c r="J31" s="475">
        <f>J32+J33</f>
        <v>1656.6</v>
      </c>
      <c r="K31" s="475">
        <f>K32+K33</f>
        <v>280.5</v>
      </c>
      <c r="L31" s="683">
        <f t="shared" ref="L31" si="9">SUM(L32:L33)</f>
        <v>0</v>
      </c>
      <c r="M31" s="311">
        <f>'Bieu 3a-Tong gio chuan chi tiet'!G166</f>
        <v>2470</v>
      </c>
      <c r="N31" s="311">
        <f>'Bieu 3a-Tong gio chuan chi tiet'!O166</f>
        <v>2280</v>
      </c>
      <c r="O31" s="688">
        <f>J31-N31</f>
        <v>-623.40000000000009</v>
      </c>
      <c r="P31" s="311">
        <f>'Bieu 3a-Tong gio chuan chi tiet'!P166</f>
        <v>3224.75</v>
      </c>
      <c r="Q31" s="311">
        <f>'Bieu 3a-Tong gio chuan chi tiet'!Q166</f>
        <v>1825</v>
      </c>
      <c r="R31" s="477"/>
      <c r="S31" s="57"/>
      <c r="T31" s="57"/>
      <c r="U31" s="57"/>
      <c r="V31" s="57"/>
      <c r="W31" s="57"/>
    </row>
    <row r="32" spans="1:23" s="681" customFormat="1" ht="15.75" customHeight="1">
      <c r="A32" s="689"/>
      <c r="B32" s="686" t="s">
        <v>1410</v>
      </c>
      <c r="C32" s="477">
        <v>51</v>
      </c>
      <c r="D32" s="477">
        <v>14</v>
      </c>
      <c r="E32" s="477">
        <v>15</v>
      </c>
      <c r="F32" s="477">
        <v>10.799999999999999</v>
      </c>
      <c r="G32" s="477">
        <v>252</v>
      </c>
      <c r="H32" s="477">
        <v>912</v>
      </c>
      <c r="I32" s="477">
        <v>686.39999999999986</v>
      </c>
      <c r="J32" s="193">
        <v>603.89999999999986</v>
      </c>
      <c r="K32" s="193">
        <f>I32-J32</f>
        <v>82.5</v>
      </c>
      <c r="L32" s="193">
        <v>0</v>
      </c>
      <c r="M32" s="193"/>
      <c r="N32" s="193"/>
      <c r="O32" s="193"/>
      <c r="P32" s="193"/>
      <c r="Q32" s="193"/>
      <c r="R32" s="477"/>
      <c r="S32" s="57"/>
      <c r="T32" s="57"/>
      <c r="U32" s="57"/>
      <c r="V32" s="57"/>
      <c r="W32" s="57"/>
    </row>
    <row r="33" spans="1:23" s="681" customFormat="1" ht="15.75" customHeight="1">
      <c r="A33" s="689"/>
      <c r="B33" s="686" t="s">
        <v>1411</v>
      </c>
      <c r="C33" s="477">
        <v>52</v>
      </c>
      <c r="D33" s="477">
        <v>16</v>
      </c>
      <c r="E33" s="477">
        <v>25</v>
      </c>
      <c r="F33" s="477">
        <v>15.2</v>
      </c>
      <c r="G33" s="477">
        <v>886</v>
      </c>
      <c r="H33" s="477">
        <v>2707</v>
      </c>
      <c r="I33" s="477">
        <v>1250.7</v>
      </c>
      <c r="J33" s="193">
        <v>1052.7</v>
      </c>
      <c r="K33" s="193">
        <f>I33-J33</f>
        <v>198</v>
      </c>
      <c r="L33" s="193">
        <v>0</v>
      </c>
      <c r="M33" s="193"/>
      <c r="N33" s="193"/>
      <c r="O33" s="193"/>
      <c r="P33" s="193"/>
      <c r="Q33" s="193"/>
      <c r="R33" s="477"/>
      <c r="S33" s="57"/>
      <c r="T33" s="57"/>
      <c r="U33" s="57"/>
      <c r="V33" s="57"/>
      <c r="W33" s="57"/>
    </row>
    <row r="34" spans="1:23" s="681" customFormat="1" ht="15.75" customHeight="1">
      <c r="A34" s="690" t="s">
        <v>717</v>
      </c>
      <c r="B34" s="484" t="s">
        <v>715</v>
      </c>
      <c r="C34" s="683">
        <f>SUM(C35:C36)</f>
        <v>74</v>
      </c>
      <c r="D34" s="683">
        <f>SUM(D35:D36)</f>
        <v>10.3</v>
      </c>
      <c r="E34" s="683">
        <f t="shared" ref="E34:I34" si="10">SUM(E35:E36)</f>
        <v>14</v>
      </c>
      <c r="F34" s="683">
        <f t="shared" si="10"/>
        <v>10</v>
      </c>
      <c r="G34" s="683">
        <f t="shared" si="10"/>
        <v>359</v>
      </c>
      <c r="H34" s="683">
        <f t="shared" si="10"/>
        <v>1375.6</v>
      </c>
      <c r="I34" s="683">
        <f t="shared" si="10"/>
        <v>891</v>
      </c>
      <c r="J34" s="683">
        <f>I34</f>
        <v>891</v>
      </c>
      <c r="K34" s="683">
        <f t="shared" ref="K34" si="11">SUM(K35:K36)</f>
        <v>0</v>
      </c>
      <c r="L34" s="684">
        <f>I34-J34-K34</f>
        <v>0</v>
      </c>
      <c r="M34" s="311">
        <f>'Bieu 3a-Tong gio chuan chi tiet'!G185</f>
        <v>1800</v>
      </c>
      <c r="N34" s="311">
        <f>'Bieu 3a-Tong gio chuan chi tiet'!O185</f>
        <v>1610</v>
      </c>
      <c r="O34" s="688">
        <f>J34-N34</f>
        <v>-719</v>
      </c>
      <c r="P34" s="311">
        <f>'Bieu 3a-Tong gio chuan chi tiet'!P185</f>
        <v>2363.25</v>
      </c>
      <c r="Q34" s="311">
        <f>'Bieu 3a-Tong gio chuan chi tiet'!Q185</f>
        <v>1390</v>
      </c>
      <c r="R34" s="477"/>
      <c r="S34" s="57"/>
      <c r="T34" s="57"/>
      <c r="U34" s="57"/>
      <c r="V34" s="57"/>
      <c r="W34" s="57"/>
    </row>
    <row r="35" spans="1:23" s="681" customFormat="1" ht="15.75" customHeight="1">
      <c r="A35" s="689"/>
      <c r="B35" s="686" t="s">
        <v>1410</v>
      </c>
      <c r="C35" s="693">
        <v>23</v>
      </c>
      <c r="D35" s="693">
        <v>5.3</v>
      </c>
      <c r="E35" s="693">
        <v>6</v>
      </c>
      <c r="F35" s="693">
        <v>5</v>
      </c>
      <c r="G35" s="693">
        <v>93</v>
      </c>
      <c r="H35" s="693">
        <v>468.6</v>
      </c>
      <c r="I35" s="693">
        <v>445.5</v>
      </c>
      <c r="J35" s="311">
        <f>I35</f>
        <v>445.5</v>
      </c>
      <c r="K35" s="193">
        <v>0</v>
      </c>
      <c r="L35" s="193">
        <v>0</v>
      </c>
      <c r="M35" s="193"/>
      <c r="N35" s="193"/>
      <c r="O35" s="193"/>
      <c r="P35" s="193"/>
      <c r="Q35" s="193"/>
      <c r="R35" s="477"/>
      <c r="S35" s="57"/>
      <c r="T35" s="57"/>
      <c r="U35" s="57"/>
      <c r="V35" s="57"/>
      <c r="W35" s="57"/>
    </row>
    <row r="36" spans="1:23" s="681" customFormat="1" ht="15.75" customHeight="1">
      <c r="A36" s="689"/>
      <c r="B36" s="686" t="s">
        <v>1411</v>
      </c>
      <c r="C36" s="693">
        <v>51</v>
      </c>
      <c r="D36" s="693">
        <v>5</v>
      </c>
      <c r="E36" s="693">
        <v>8</v>
      </c>
      <c r="F36" s="693">
        <v>5</v>
      </c>
      <c r="G36" s="693">
        <v>266</v>
      </c>
      <c r="H36" s="693">
        <v>907</v>
      </c>
      <c r="I36" s="693">
        <v>445.5</v>
      </c>
      <c r="J36" s="311">
        <f>I36</f>
        <v>445.5</v>
      </c>
      <c r="K36" s="193">
        <v>0</v>
      </c>
      <c r="L36" s="193">
        <v>0</v>
      </c>
      <c r="M36" s="193"/>
      <c r="N36" s="193"/>
      <c r="O36" s="193"/>
      <c r="P36" s="193"/>
      <c r="Q36" s="193"/>
      <c r="R36" s="477"/>
      <c r="S36" s="57"/>
      <c r="T36" s="57"/>
      <c r="U36" s="57"/>
      <c r="V36" s="57"/>
      <c r="W36" s="57"/>
    </row>
    <row r="37" spans="1:23" s="681" customFormat="1" ht="15.75" customHeight="1">
      <c r="A37" s="685" t="s">
        <v>718</v>
      </c>
      <c r="B37" s="484" t="s">
        <v>719</v>
      </c>
      <c r="C37" s="694">
        <v>11</v>
      </c>
      <c r="D37" s="694">
        <v>5</v>
      </c>
      <c r="E37" s="694">
        <v>115</v>
      </c>
      <c r="F37" s="694">
        <v>6</v>
      </c>
      <c r="G37" s="694">
        <v>350</v>
      </c>
      <c r="H37" s="694">
        <v>210</v>
      </c>
      <c r="I37" s="694">
        <v>5247</v>
      </c>
      <c r="J37" s="695">
        <v>3519</v>
      </c>
      <c r="K37" s="696">
        <v>0</v>
      </c>
      <c r="L37" s="684">
        <f>I37-J37-K37</f>
        <v>1728</v>
      </c>
      <c r="M37" s="697">
        <f>'Bieu 3a-Tong gio chuan chi tiet'!G209</f>
        <v>3710</v>
      </c>
      <c r="N37" s="697">
        <f>'Bieu 3a-Tong gio chuan chi tiet'!O209</f>
        <v>3082.5</v>
      </c>
      <c r="O37" s="684">
        <f>J37-N37</f>
        <v>436.5</v>
      </c>
      <c r="P37" s="697">
        <f>'Bieu 3a-Tong gio chuan chi tiet'!P209</f>
        <v>2478</v>
      </c>
      <c r="Q37" s="697">
        <f>'Bieu 3a-Tong gio chuan chi tiet'!Q209</f>
        <v>2430</v>
      </c>
      <c r="R37" s="477"/>
      <c r="S37" s="57"/>
      <c r="T37" s="57"/>
      <c r="U37" s="57"/>
      <c r="V37" s="57"/>
      <c r="W37" s="57"/>
    </row>
    <row r="38" spans="1:23" s="681" customFormat="1" ht="15.75" customHeight="1">
      <c r="A38" s="689"/>
      <c r="B38" s="686" t="s">
        <v>1410</v>
      </c>
      <c r="C38" s="698">
        <v>6</v>
      </c>
      <c r="D38" s="698">
        <v>3</v>
      </c>
      <c r="E38" s="698">
        <v>65</v>
      </c>
      <c r="F38" s="698">
        <v>3</v>
      </c>
      <c r="G38" s="698">
        <v>200</v>
      </c>
      <c r="H38" s="698">
        <v>110</v>
      </c>
      <c r="I38" s="698">
        <v>2747</v>
      </c>
      <c r="J38" s="699">
        <v>2000</v>
      </c>
      <c r="K38" s="700">
        <v>0</v>
      </c>
      <c r="L38" s="700">
        <f>I38-J38</f>
        <v>747</v>
      </c>
      <c r="M38" s="700"/>
      <c r="N38" s="700"/>
      <c r="O38" s="700"/>
      <c r="P38" s="700"/>
      <c r="Q38" s="700"/>
      <c r="R38" s="477"/>
      <c r="S38" s="57"/>
      <c r="T38" s="57"/>
      <c r="U38" s="57"/>
      <c r="V38" s="57"/>
      <c r="W38" s="57"/>
    </row>
    <row r="39" spans="1:23" s="681" customFormat="1" ht="15.75" customHeight="1">
      <c r="A39" s="689"/>
      <c r="B39" s="686" t="s">
        <v>1411</v>
      </c>
      <c r="C39" s="698">
        <v>5</v>
      </c>
      <c r="D39" s="698">
        <v>2</v>
      </c>
      <c r="E39" s="698">
        <v>50</v>
      </c>
      <c r="F39" s="698">
        <v>3</v>
      </c>
      <c r="G39" s="698">
        <v>150</v>
      </c>
      <c r="H39" s="698">
        <v>100</v>
      </c>
      <c r="I39" s="698">
        <v>2500</v>
      </c>
      <c r="J39" s="699">
        <v>1519</v>
      </c>
      <c r="K39" s="700">
        <v>0</v>
      </c>
      <c r="L39" s="700">
        <f>I39-J39</f>
        <v>981</v>
      </c>
      <c r="M39" s="700"/>
      <c r="N39" s="700"/>
      <c r="O39" s="700"/>
      <c r="P39" s="700"/>
      <c r="Q39" s="700"/>
      <c r="R39" s="477"/>
      <c r="S39" s="57"/>
      <c r="T39" s="57"/>
      <c r="U39" s="57"/>
      <c r="V39" s="57"/>
      <c r="W39" s="57"/>
    </row>
    <row r="40" spans="1:23" s="681" customFormat="1" ht="15.75" customHeight="1">
      <c r="A40" s="689" t="s">
        <v>721</v>
      </c>
      <c r="B40" s="484" t="s">
        <v>720</v>
      </c>
      <c r="C40" s="683">
        <f>SUM(C41:C42)</f>
        <v>95</v>
      </c>
      <c r="D40" s="683">
        <f t="shared" ref="D40:K40" si="12">SUM(D41:D42)</f>
        <v>29.2</v>
      </c>
      <c r="E40" s="683">
        <f t="shared" si="12"/>
        <v>117</v>
      </c>
      <c r="F40" s="683">
        <f t="shared" si="12"/>
        <v>27</v>
      </c>
      <c r="G40" s="683">
        <f t="shared" si="12"/>
        <v>1540</v>
      </c>
      <c r="H40" s="683">
        <f t="shared" si="12"/>
        <v>6064</v>
      </c>
      <c r="I40" s="683">
        <f t="shared" si="12"/>
        <v>6451.5</v>
      </c>
      <c r="J40" s="683">
        <f t="shared" si="12"/>
        <v>4121.5</v>
      </c>
      <c r="K40" s="683">
        <f t="shared" si="12"/>
        <v>2320</v>
      </c>
      <c r="L40" s="684">
        <f>I40-J40-K40</f>
        <v>10</v>
      </c>
      <c r="M40" s="697">
        <f>'Bieu 3a-Tong gio chuan chi tiet'!G227</f>
        <v>2300</v>
      </c>
      <c r="N40" s="697">
        <f>'Bieu 3a-Tong gio chuan chi tiet'!O227</f>
        <v>1859.5</v>
      </c>
      <c r="O40" s="684">
        <f>J40-N40</f>
        <v>2262</v>
      </c>
      <c r="P40" s="697">
        <f>'Bieu 3a-Tong gio chuan chi tiet'!P227</f>
        <v>1545</v>
      </c>
      <c r="Q40" s="697">
        <f>'Bieu 3a-Tong gio chuan chi tiet'!Q227</f>
        <v>1680</v>
      </c>
      <c r="R40" s="477"/>
      <c r="S40" s="57"/>
      <c r="T40" s="57"/>
      <c r="U40" s="57"/>
      <c r="V40" s="57"/>
      <c r="W40" s="57"/>
    </row>
    <row r="41" spans="1:23" s="681" customFormat="1" ht="15.75" customHeight="1">
      <c r="A41" s="689"/>
      <c r="B41" s="686" t="s">
        <v>1410</v>
      </c>
      <c r="C41" s="477">
        <v>49</v>
      </c>
      <c r="D41" s="477">
        <v>14.700000000000001</v>
      </c>
      <c r="E41" s="477">
        <v>59</v>
      </c>
      <c r="F41" s="477">
        <v>14</v>
      </c>
      <c r="G41" s="477">
        <v>800</v>
      </c>
      <c r="H41" s="477">
        <v>3206</v>
      </c>
      <c r="I41" s="477">
        <v>3217.5</v>
      </c>
      <c r="J41" s="193">
        <v>1887.5</v>
      </c>
      <c r="K41" s="193">
        <v>1320</v>
      </c>
      <c r="L41" s="193">
        <f>I41-J41-K41</f>
        <v>10</v>
      </c>
      <c r="M41" s="193"/>
      <c r="N41" s="193"/>
      <c r="O41" s="193"/>
      <c r="P41" s="193"/>
      <c r="Q41" s="193"/>
      <c r="R41" s="477"/>
      <c r="S41" s="57"/>
      <c r="T41" s="57"/>
      <c r="U41" s="57"/>
      <c r="V41" s="57"/>
      <c r="W41" s="57"/>
    </row>
    <row r="42" spans="1:23" s="681" customFormat="1" ht="15.75" customHeight="1">
      <c r="A42" s="689"/>
      <c r="B42" s="686" t="s">
        <v>1411</v>
      </c>
      <c r="C42" s="477">
        <v>46</v>
      </c>
      <c r="D42" s="477">
        <v>14.499999999999998</v>
      </c>
      <c r="E42" s="477">
        <v>58</v>
      </c>
      <c r="F42" s="477">
        <v>13</v>
      </c>
      <c r="G42" s="477">
        <v>740</v>
      </c>
      <c r="H42" s="477">
        <v>2858</v>
      </c>
      <c r="I42" s="477">
        <v>3234</v>
      </c>
      <c r="J42" s="193">
        <v>2234</v>
      </c>
      <c r="K42" s="193">
        <f>I42-J42</f>
        <v>1000</v>
      </c>
      <c r="L42" s="193">
        <v>0</v>
      </c>
      <c r="M42" s="193"/>
      <c r="N42" s="193"/>
      <c r="O42" s="193"/>
      <c r="P42" s="193"/>
      <c r="Q42" s="193"/>
      <c r="R42" s="477"/>
      <c r="S42" s="57"/>
      <c r="T42" s="57"/>
      <c r="U42" s="57"/>
      <c r="V42" s="57"/>
      <c r="W42" s="57"/>
    </row>
    <row r="43" spans="1:23" s="681" customFormat="1" ht="15.75" customHeight="1">
      <c r="A43" s="689" t="s">
        <v>722</v>
      </c>
      <c r="B43" s="484" t="s">
        <v>724</v>
      </c>
      <c r="C43" s="683">
        <v>98</v>
      </c>
      <c r="D43" s="683">
        <v>30.3</v>
      </c>
      <c r="E43" s="683">
        <v>123.7966666666667</v>
      </c>
      <c r="F43" s="683">
        <v>30</v>
      </c>
      <c r="G43" s="683">
        <v>11870</v>
      </c>
      <c r="H43" s="683">
        <v>36591.599999999999</v>
      </c>
      <c r="I43" s="683">
        <v>8249.1480000000047</v>
      </c>
      <c r="J43" s="692">
        <f t="shared" ref="J43:J48" si="13">I43</f>
        <v>8249.1480000000047</v>
      </c>
      <c r="K43" s="193">
        <v>0</v>
      </c>
      <c r="L43" s="193">
        <v>0</v>
      </c>
      <c r="M43" s="697">
        <f>'Bieu 3a-Tong gio chuan chi tiet'!G247</f>
        <v>2762</v>
      </c>
      <c r="N43" s="697">
        <f>'Bieu 3a-Tong gio chuan chi tiet'!O247</f>
        <v>2432</v>
      </c>
      <c r="O43" s="684">
        <f>J43-N43</f>
        <v>5817.1480000000047</v>
      </c>
      <c r="P43" s="697">
        <f>'Bieu 3a-Tong gio chuan chi tiet'!P247</f>
        <v>1685.5</v>
      </c>
      <c r="Q43" s="697">
        <f>'Bieu 3a-Tong gio chuan chi tiet'!Q247</f>
        <v>1575</v>
      </c>
      <c r="R43" s="477"/>
      <c r="S43" s="57"/>
      <c r="T43" s="57"/>
      <c r="U43" s="57"/>
      <c r="V43" s="57"/>
      <c r="W43" s="57"/>
    </row>
    <row r="44" spans="1:23" s="681" customFormat="1" ht="15.75" customHeight="1">
      <c r="A44" s="689"/>
      <c r="B44" s="686" t="s">
        <v>1410</v>
      </c>
      <c r="C44" s="691">
        <v>27</v>
      </c>
      <c r="D44" s="691">
        <v>7.3</v>
      </c>
      <c r="E44" s="691">
        <v>40.090000000000003</v>
      </c>
      <c r="F44" s="701">
        <v>7</v>
      </c>
      <c r="G44" s="691">
        <v>2484</v>
      </c>
      <c r="H44" s="691">
        <v>9267.6</v>
      </c>
      <c r="I44" s="691">
        <v>2775.1080000000002</v>
      </c>
      <c r="J44" s="692">
        <f t="shared" si="13"/>
        <v>2775.1080000000002</v>
      </c>
      <c r="K44" s="193">
        <v>0</v>
      </c>
      <c r="L44" s="193">
        <v>0</v>
      </c>
      <c r="M44" s="193"/>
      <c r="N44" s="193"/>
      <c r="O44" s="193"/>
      <c r="P44" s="193"/>
      <c r="Q44" s="193"/>
      <c r="R44" s="477"/>
      <c r="S44" s="57"/>
      <c r="T44" s="57"/>
      <c r="U44" s="57"/>
      <c r="V44" s="57"/>
      <c r="W44" s="57"/>
    </row>
    <row r="45" spans="1:23" s="681" customFormat="1" ht="15.75" customHeight="1">
      <c r="A45" s="689"/>
      <c r="B45" s="686" t="s">
        <v>1411</v>
      </c>
      <c r="C45" s="477">
        <v>71</v>
      </c>
      <c r="D45" s="477">
        <v>23</v>
      </c>
      <c r="E45" s="691">
        <v>83.706666666666692</v>
      </c>
      <c r="F45" s="701">
        <v>23</v>
      </c>
      <c r="G45" s="477">
        <v>9386</v>
      </c>
      <c r="H45" s="477">
        <v>27324</v>
      </c>
      <c r="I45" s="477">
        <v>5474</v>
      </c>
      <c r="J45" s="692">
        <f t="shared" si="13"/>
        <v>5474</v>
      </c>
      <c r="K45" s="193">
        <v>0</v>
      </c>
      <c r="L45" s="193">
        <v>0</v>
      </c>
      <c r="M45" s="193"/>
      <c r="N45" s="193"/>
      <c r="O45" s="193"/>
      <c r="P45" s="193"/>
      <c r="Q45" s="193"/>
      <c r="R45" s="477"/>
      <c r="S45" s="57"/>
      <c r="T45" s="57"/>
      <c r="U45" s="57"/>
      <c r="V45" s="57"/>
      <c r="W45" s="57"/>
    </row>
    <row r="46" spans="1:23" s="681" customFormat="1" ht="15.75" customHeight="1">
      <c r="A46" s="690" t="s">
        <v>723</v>
      </c>
      <c r="B46" s="484" t="s">
        <v>725</v>
      </c>
      <c r="C46" s="683">
        <f>SUM(C47:C48)</f>
        <v>125</v>
      </c>
      <c r="D46" s="683">
        <f t="shared" ref="D46:I46" si="14">SUM(D47:D48)</f>
        <v>34</v>
      </c>
      <c r="E46" s="683">
        <f t="shared" si="14"/>
        <v>140</v>
      </c>
      <c r="F46" s="683">
        <f t="shared" si="14"/>
        <v>35</v>
      </c>
      <c r="G46" s="683">
        <f t="shared" si="14"/>
        <v>836</v>
      </c>
      <c r="H46" s="683">
        <f t="shared" si="14"/>
        <v>2721</v>
      </c>
      <c r="I46" s="683">
        <f t="shared" si="14"/>
        <v>8778</v>
      </c>
      <c r="J46" s="684">
        <f t="shared" si="13"/>
        <v>8778</v>
      </c>
      <c r="K46" s="193">
        <v>0</v>
      </c>
      <c r="L46" s="193">
        <v>0</v>
      </c>
      <c r="M46" s="697">
        <f>'Bieu 3a-Tong gio chuan chi tiet'!G275</f>
        <v>4590</v>
      </c>
      <c r="N46" s="697">
        <f>'Bieu 3a-Tong gio chuan chi tiet'!O275</f>
        <v>4023</v>
      </c>
      <c r="O46" s="684">
        <f>J46-N46</f>
        <v>4755</v>
      </c>
      <c r="P46" s="697">
        <f>'Bieu 3a-Tong gio chuan chi tiet'!P275</f>
        <v>3194</v>
      </c>
      <c r="Q46" s="697">
        <f>'Bieu 3a-Tong gio chuan chi tiet'!Q275</f>
        <v>2870</v>
      </c>
      <c r="R46" s="477"/>
      <c r="S46" s="57"/>
      <c r="T46" s="57"/>
      <c r="U46" s="57"/>
      <c r="V46" s="57"/>
      <c r="W46" s="57"/>
    </row>
    <row r="47" spans="1:23" s="681" customFormat="1" ht="15.75" customHeight="1">
      <c r="A47" s="689"/>
      <c r="B47" s="686" t="s">
        <v>1410</v>
      </c>
      <c r="C47" s="691">
        <v>50</v>
      </c>
      <c r="D47" s="691">
        <v>13</v>
      </c>
      <c r="E47" s="691">
        <v>58</v>
      </c>
      <c r="F47" s="691">
        <v>14</v>
      </c>
      <c r="G47" s="691">
        <v>223</v>
      </c>
      <c r="H47" s="691">
        <v>621</v>
      </c>
      <c r="I47" s="691">
        <v>3663</v>
      </c>
      <c r="J47" s="692">
        <f t="shared" si="13"/>
        <v>3663</v>
      </c>
      <c r="K47" s="193">
        <v>0</v>
      </c>
      <c r="L47" s="193">
        <v>0</v>
      </c>
      <c r="M47" s="193"/>
      <c r="N47" s="193"/>
      <c r="O47" s="193"/>
      <c r="P47" s="193"/>
      <c r="Q47" s="193"/>
      <c r="R47" s="477"/>
      <c r="S47" s="57"/>
      <c r="T47" s="57"/>
      <c r="U47" s="57"/>
      <c r="V47" s="57"/>
      <c r="W47" s="57"/>
    </row>
    <row r="48" spans="1:23" s="681" customFormat="1" ht="15.75" customHeight="1">
      <c r="A48" s="689"/>
      <c r="B48" s="686" t="s">
        <v>1411</v>
      </c>
      <c r="C48" s="691">
        <v>75</v>
      </c>
      <c r="D48" s="691">
        <v>21</v>
      </c>
      <c r="E48" s="691">
        <v>82</v>
      </c>
      <c r="F48" s="691">
        <v>21</v>
      </c>
      <c r="G48" s="691">
        <v>613</v>
      </c>
      <c r="H48" s="691">
        <v>2100</v>
      </c>
      <c r="I48" s="691">
        <v>5115</v>
      </c>
      <c r="J48" s="692">
        <f t="shared" si="13"/>
        <v>5115</v>
      </c>
      <c r="K48" s="193">
        <v>0</v>
      </c>
      <c r="L48" s="193">
        <v>0</v>
      </c>
      <c r="M48" s="193"/>
      <c r="N48" s="193"/>
      <c r="O48" s="193"/>
      <c r="P48" s="193"/>
      <c r="Q48" s="193"/>
      <c r="R48" s="477"/>
      <c r="S48" s="57"/>
      <c r="T48" s="57"/>
      <c r="U48" s="57"/>
      <c r="V48" s="57"/>
      <c r="W48" s="57"/>
    </row>
    <row r="49" spans="1:23" s="681" customFormat="1" ht="15.75" customHeight="1">
      <c r="A49" s="702" t="s">
        <v>258</v>
      </c>
      <c r="B49" s="703" t="s">
        <v>259</v>
      </c>
      <c r="C49" s="704">
        <f>C50+C53+C56+C59+C62+C65+C68+C71+C74+C77+C80+C83</f>
        <v>83</v>
      </c>
      <c r="D49" s="705">
        <f t="shared" ref="D49:G49" si="15">D50+D53+D56+D59+D62+D65+D68+D71+D74+D77+D80+D83</f>
        <v>15.600000000000001</v>
      </c>
      <c r="E49" s="705">
        <f t="shared" si="15"/>
        <v>147</v>
      </c>
      <c r="F49" s="705">
        <f t="shared" si="15"/>
        <v>15.6</v>
      </c>
      <c r="G49" s="705">
        <f t="shared" si="15"/>
        <v>864</v>
      </c>
      <c r="H49" s="817">
        <f>H50+H53+H56+H59+H62+H65+H68+H71+H74+H77+H80+H83</f>
        <v>3566.2</v>
      </c>
      <c r="I49" s="706">
        <f>I50+I53+I56+I59+I62+I65+I68+I71+I74+I77+I80+I83</f>
        <v>10481</v>
      </c>
      <c r="J49" s="705">
        <f t="shared" ref="J49:L49" si="16">J50+J53+J56+J59+J62+J65+J68+J71+J74+J77+J80+J83</f>
        <v>7418</v>
      </c>
      <c r="K49" s="705">
        <f t="shared" si="16"/>
        <v>280</v>
      </c>
      <c r="L49" s="705">
        <f t="shared" si="16"/>
        <v>2783</v>
      </c>
      <c r="M49" s="193"/>
      <c r="N49" s="193"/>
      <c r="O49" s="193"/>
      <c r="P49" s="193"/>
      <c r="Q49" s="193"/>
      <c r="R49" s="477"/>
      <c r="S49" s="57"/>
      <c r="T49" s="57"/>
      <c r="U49" s="57"/>
      <c r="V49" s="57"/>
      <c r="W49" s="57"/>
    </row>
    <row r="50" spans="1:23" s="681" customFormat="1" ht="13.2">
      <c r="A50" s="682" t="s">
        <v>260</v>
      </c>
      <c r="B50" s="484" t="s">
        <v>708</v>
      </c>
      <c r="C50" s="475">
        <v>0</v>
      </c>
      <c r="D50" s="475">
        <v>0</v>
      </c>
      <c r="E50" s="475">
        <v>0</v>
      </c>
      <c r="F50" s="475">
        <v>0</v>
      </c>
      <c r="G50" s="475">
        <v>84</v>
      </c>
      <c r="H50" s="475">
        <v>0</v>
      </c>
      <c r="I50" s="475">
        <v>2940</v>
      </c>
      <c r="J50" s="475">
        <v>2065</v>
      </c>
      <c r="K50" s="475">
        <v>280</v>
      </c>
      <c r="L50" s="475">
        <v>595</v>
      </c>
      <c r="M50" s="311"/>
      <c r="N50" s="311"/>
      <c r="O50" s="311"/>
      <c r="P50" s="311"/>
      <c r="Q50" s="311"/>
      <c r="R50" s="475"/>
      <c r="S50" s="57"/>
      <c r="T50" s="57"/>
      <c r="U50" s="57"/>
      <c r="V50" s="57"/>
      <c r="W50" s="57"/>
    </row>
    <row r="51" spans="1:23" s="681" customFormat="1" ht="13.2">
      <c r="A51" s="685"/>
      <c r="B51" s="686" t="s">
        <v>1410</v>
      </c>
      <c r="C51" s="477">
        <v>0</v>
      </c>
      <c r="D51" s="477">
        <v>0</v>
      </c>
      <c r="E51" s="477">
        <v>0</v>
      </c>
      <c r="F51" s="477">
        <v>0</v>
      </c>
      <c r="G51" s="477">
        <v>84</v>
      </c>
      <c r="H51" s="477">
        <v>0</v>
      </c>
      <c r="I51" s="477">
        <v>2940</v>
      </c>
      <c r="J51" s="477">
        <v>2065</v>
      </c>
      <c r="K51" s="477">
        <v>280</v>
      </c>
      <c r="L51" s="477">
        <v>595</v>
      </c>
      <c r="M51" s="311"/>
      <c r="N51" s="311"/>
      <c r="O51" s="311"/>
      <c r="P51" s="311"/>
      <c r="Q51" s="311"/>
      <c r="R51" s="475"/>
      <c r="S51" s="57"/>
      <c r="T51" s="57"/>
      <c r="U51" s="57"/>
      <c r="V51" s="57"/>
      <c r="W51" s="57"/>
    </row>
    <row r="52" spans="1:23" s="681" customFormat="1" ht="13.2">
      <c r="A52" s="685"/>
      <c r="B52" s="686" t="s">
        <v>1411</v>
      </c>
      <c r="C52" s="477">
        <v>0</v>
      </c>
      <c r="D52" s="193">
        <v>0</v>
      </c>
      <c r="E52" s="193">
        <v>0</v>
      </c>
      <c r="F52" s="193">
        <v>0</v>
      </c>
      <c r="G52" s="193">
        <v>0</v>
      </c>
      <c r="H52" s="193">
        <v>0</v>
      </c>
      <c r="I52" s="193">
        <v>0</v>
      </c>
      <c r="J52" s="193">
        <v>0</v>
      </c>
      <c r="K52" s="193">
        <v>0</v>
      </c>
      <c r="L52" s="193">
        <v>0</v>
      </c>
      <c r="M52" s="311"/>
      <c r="N52" s="311"/>
      <c r="O52" s="311"/>
      <c r="P52" s="311"/>
      <c r="Q52" s="311"/>
      <c r="R52" s="475"/>
      <c r="S52" s="57"/>
      <c r="T52" s="57"/>
      <c r="U52" s="57"/>
      <c r="V52" s="57"/>
      <c r="W52" s="57"/>
    </row>
    <row r="53" spans="1:23" s="681" customFormat="1" ht="15.75" customHeight="1">
      <c r="A53" s="685" t="s">
        <v>908</v>
      </c>
      <c r="B53" s="484" t="s">
        <v>709</v>
      </c>
      <c r="C53" s="193">
        <v>36</v>
      </c>
      <c r="D53" s="193">
        <v>0</v>
      </c>
      <c r="E53" s="193">
        <v>0</v>
      </c>
      <c r="F53" s="193">
        <v>0</v>
      </c>
      <c r="G53" s="193">
        <v>0</v>
      </c>
      <c r="H53" s="193">
        <v>0</v>
      </c>
      <c r="I53" s="311">
        <v>0</v>
      </c>
      <c r="J53" s="311">
        <v>0</v>
      </c>
      <c r="K53" s="311">
        <v>0</v>
      </c>
      <c r="L53" s="311">
        <v>0</v>
      </c>
      <c r="M53" s="311"/>
      <c r="N53" s="311"/>
      <c r="O53" s="311"/>
      <c r="P53" s="311"/>
      <c r="Q53" s="311"/>
      <c r="R53" s="475"/>
      <c r="S53" s="57"/>
      <c r="T53" s="57"/>
      <c r="U53" s="57"/>
      <c r="V53" s="57"/>
      <c r="W53" s="57"/>
    </row>
    <row r="54" spans="1:23" s="681" customFormat="1" ht="15.75" customHeight="1">
      <c r="A54" s="689"/>
      <c r="B54" s="686" t="s">
        <v>1410</v>
      </c>
      <c r="C54" s="193">
        <v>18</v>
      </c>
      <c r="D54" s="475">
        <v>0</v>
      </c>
      <c r="E54" s="475">
        <v>0</v>
      </c>
      <c r="F54" s="475">
        <v>0</v>
      </c>
      <c r="G54" s="475">
        <v>0</v>
      </c>
      <c r="H54" s="475">
        <v>0</v>
      </c>
      <c r="I54" s="475">
        <v>0</v>
      </c>
      <c r="J54" s="311">
        <v>0</v>
      </c>
      <c r="K54" s="311">
        <v>0</v>
      </c>
      <c r="L54" s="311">
        <v>0</v>
      </c>
      <c r="M54" s="311"/>
      <c r="N54" s="311"/>
      <c r="O54" s="311"/>
      <c r="P54" s="311"/>
      <c r="Q54" s="311"/>
      <c r="R54" s="475"/>
      <c r="S54" s="57"/>
      <c r="T54" s="57"/>
      <c r="U54" s="57"/>
      <c r="V54" s="57"/>
      <c r="W54" s="57"/>
    </row>
    <row r="55" spans="1:23" s="681" customFormat="1" ht="15.75" customHeight="1">
      <c r="A55" s="689"/>
      <c r="B55" s="686" t="s">
        <v>1411</v>
      </c>
      <c r="C55" s="193">
        <v>18</v>
      </c>
      <c r="D55" s="475">
        <v>0</v>
      </c>
      <c r="E55" s="475">
        <v>0</v>
      </c>
      <c r="F55" s="475">
        <v>0</v>
      </c>
      <c r="G55" s="475">
        <v>0</v>
      </c>
      <c r="H55" s="475">
        <v>0</v>
      </c>
      <c r="I55" s="475">
        <v>0</v>
      </c>
      <c r="J55" s="311">
        <v>0</v>
      </c>
      <c r="K55" s="311">
        <v>0</v>
      </c>
      <c r="L55" s="311">
        <v>0</v>
      </c>
      <c r="M55" s="311"/>
      <c r="N55" s="311"/>
      <c r="O55" s="311"/>
      <c r="P55" s="311"/>
      <c r="Q55" s="311"/>
      <c r="R55" s="475"/>
      <c r="S55" s="57"/>
      <c r="T55" s="57"/>
      <c r="U55" s="57"/>
      <c r="V55" s="57"/>
      <c r="W55" s="57"/>
    </row>
    <row r="56" spans="1:23" s="681" customFormat="1" ht="15.75" customHeight="1">
      <c r="A56" s="689" t="s">
        <v>911</v>
      </c>
      <c r="B56" s="484" t="s">
        <v>710</v>
      </c>
      <c r="C56" s="475">
        <v>0</v>
      </c>
      <c r="D56" s="475">
        <v>0</v>
      </c>
      <c r="E56" s="475">
        <v>0</v>
      </c>
      <c r="F56" s="475">
        <v>0</v>
      </c>
      <c r="G56" s="475">
        <v>0</v>
      </c>
      <c r="H56" s="475">
        <v>0</v>
      </c>
      <c r="I56" s="475">
        <v>0</v>
      </c>
      <c r="J56" s="311">
        <v>0</v>
      </c>
      <c r="K56" s="311">
        <v>0</v>
      </c>
      <c r="L56" s="311">
        <v>0</v>
      </c>
      <c r="M56" s="311"/>
      <c r="N56" s="311"/>
      <c r="O56" s="311"/>
      <c r="P56" s="311"/>
      <c r="Q56" s="311"/>
      <c r="R56" s="475"/>
      <c r="S56" s="57"/>
      <c r="T56" s="57"/>
      <c r="U56" s="57"/>
      <c r="V56" s="57"/>
      <c r="W56" s="57"/>
    </row>
    <row r="57" spans="1:23" s="681" customFormat="1" ht="15.75" customHeight="1">
      <c r="A57" s="689"/>
      <c r="B57" s="686" t="s">
        <v>1410</v>
      </c>
      <c r="C57" s="475">
        <v>0</v>
      </c>
      <c r="D57" s="475">
        <v>0</v>
      </c>
      <c r="E57" s="475">
        <v>0</v>
      </c>
      <c r="F57" s="475">
        <v>0</v>
      </c>
      <c r="G57" s="475">
        <v>0</v>
      </c>
      <c r="H57" s="475">
        <v>0</v>
      </c>
      <c r="I57" s="475">
        <v>0</v>
      </c>
      <c r="J57" s="311">
        <v>0</v>
      </c>
      <c r="K57" s="311">
        <v>0</v>
      </c>
      <c r="L57" s="311">
        <v>0</v>
      </c>
      <c r="M57" s="311"/>
      <c r="N57" s="311"/>
      <c r="O57" s="311"/>
      <c r="P57" s="311"/>
      <c r="Q57" s="311"/>
      <c r="R57" s="475"/>
      <c r="S57" s="57"/>
      <c r="T57" s="57"/>
      <c r="U57" s="57"/>
      <c r="V57" s="57"/>
      <c r="W57" s="57"/>
    </row>
    <row r="58" spans="1:23" s="681" customFormat="1" ht="15.75" customHeight="1">
      <c r="A58" s="689"/>
      <c r="B58" s="686" t="s">
        <v>1411</v>
      </c>
      <c r="C58" s="475">
        <v>0</v>
      </c>
      <c r="D58" s="475">
        <v>0</v>
      </c>
      <c r="E58" s="475">
        <v>0</v>
      </c>
      <c r="F58" s="475">
        <v>0</v>
      </c>
      <c r="G58" s="475">
        <v>0</v>
      </c>
      <c r="H58" s="475">
        <v>0</v>
      </c>
      <c r="I58" s="475">
        <v>0</v>
      </c>
      <c r="J58" s="311">
        <v>0</v>
      </c>
      <c r="K58" s="311">
        <v>0</v>
      </c>
      <c r="L58" s="311">
        <v>0</v>
      </c>
      <c r="M58" s="311"/>
      <c r="N58" s="311"/>
      <c r="O58" s="311"/>
      <c r="P58" s="311"/>
      <c r="Q58" s="311"/>
      <c r="R58" s="475"/>
      <c r="S58" s="57"/>
      <c r="T58" s="57"/>
      <c r="U58" s="57"/>
      <c r="V58" s="57"/>
      <c r="W58" s="57"/>
    </row>
    <row r="59" spans="1:23" s="681" customFormat="1" ht="15.75" customHeight="1">
      <c r="A59" s="690" t="s">
        <v>914</v>
      </c>
      <c r="B59" s="484" t="s">
        <v>711</v>
      </c>
      <c r="C59" s="475">
        <v>0</v>
      </c>
      <c r="D59" s="475">
        <v>0</v>
      </c>
      <c r="E59" s="475">
        <v>0</v>
      </c>
      <c r="F59" s="475">
        <v>0</v>
      </c>
      <c r="G59" s="475">
        <v>0</v>
      </c>
      <c r="H59" s="475">
        <v>0</v>
      </c>
      <c r="I59" s="475">
        <v>0</v>
      </c>
      <c r="J59" s="311">
        <v>0</v>
      </c>
      <c r="K59" s="311">
        <v>0</v>
      </c>
      <c r="L59" s="311">
        <v>0</v>
      </c>
      <c r="M59" s="311"/>
      <c r="N59" s="311"/>
      <c r="O59" s="311"/>
      <c r="P59" s="311"/>
      <c r="Q59" s="311"/>
      <c r="R59" s="475"/>
      <c r="S59" s="57"/>
      <c r="T59" s="57"/>
      <c r="U59" s="57"/>
      <c r="V59" s="57"/>
      <c r="W59" s="57"/>
    </row>
    <row r="60" spans="1:23" s="681" customFormat="1" ht="15.75" customHeight="1">
      <c r="A60" s="689"/>
      <c r="B60" s="686" t="s">
        <v>1410</v>
      </c>
      <c r="C60" s="475">
        <v>0</v>
      </c>
      <c r="D60" s="475">
        <v>0</v>
      </c>
      <c r="E60" s="475">
        <v>0</v>
      </c>
      <c r="F60" s="475">
        <v>0</v>
      </c>
      <c r="G60" s="475">
        <v>0</v>
      </c>
      <c r="H60" s="475">
        <v>0</v>
      </c>
      <c r="I60" s="475">
        <v>0</v>
      </c>
      <c r="J60" s="311">
        <v>0</v>
      </c>
      <c r="K60" s="311">
        <v>0</v>
      </c>
      <c r="L60" s="311">
        <v>0</v>
      </c>
      <c r="M60" s="311"/>
      <c r="N60" s="311"/>
      <c r="O60" s="311"/>
      <c r="P60" s="311"/>
      <c r="Q60" s="311"/>
      <c r="R60" s="475"/>
      <c r="S60" s="57"/>
      <c r="T60" s="57"/>
      <c r="U60" s="57"/>
      <c r="V60" s="57"/>
      <c r="W60" s="57"/>
    </row>
    <row r="61" spans="1:23" s="681" customFormat="1" ht="15.75" customHeight="1">
      <c r="A61" s="689"/>
      <c r="B61" s="686" t="s">
        <v>1411</v>
      </c>
      <c r="C61" s="475">
        <v>0</v>
      </c>
      <c r="D61" s="475">
        <v>0</v>
      </c>
      <c r="E61" s="475">
        <v>0</v>
      </c>
      <c r="F61" s="475">
        <v>0</v>
      </c>
      <c r="G61" s="475">
        <v>0</v>
      </c>
      <c r="H61" s="475">
        <v>0</v>
      </c>
      <c r="I61" s="475">
        <v>0</v>
      </c>
      <c r="J61" s="311">
        <v>0</v>
      </c>
      <c r="K61" s="311">
        <v>0</v>
      </c>
      <c r="L61" s="311">
        <v>0</v>
      </c>
      <c r="M61" s="311"/>
      <c r="N61" s="311"/>
      <c r="O61" s="311"/>
      <c r="P61" s="311"/>
      <c r="Q61" s="311"/>
      <c r="R61" s="475"/>
      <c r="S61" s="57"/>
      <c r="T61" s="57"/>
      <c r="U61" s="57"/>
      <c r="V61" s="57"/>
      <c r="W61" s="57"/>
    </row>
    <row r="62" spans="1:23" s="681" customFormat="1" ht="15.75" customHeight="1">
      <c r="A62" s="685" t="s">
        <v>1412</v>
      </c>
      <c r="B62" s="484" t="s">
        <v>712</v>
      </c>
      <c r="C62" s="477">
        <v>17</v>
      </c>
      <c r="D62" s="477">
        <v>4.4000000000000004</v>
      </c>
      <c r="E62" s="477">
        <v>4</v>
      </c>
      <c r="F62" s="477">
        <v>4</v>
      </c>
      <c r="G62" s="477">
        <v>160</v>
      </c>
      <c r="H62" s="477">
        <v>748</v>
      </c>
      <c r="I62" s="477">
        <v>600</v>
      </c>
      <c r="J62" s="193">
        <v>600</v>
      </c>
      <c r="K62" s="193">
        <v>0</v>
      </c>
      <c r="L62" s="193">
        <v>0</v>
      </c>
      <c r="M62" s="193"/>
      <c r="N62" s="193"/>
      <c r="O62" s="193"/>
      <c r="P62" s="193"/>
      <c r="Q62" s="193"/>
      <c r="R62" s="477"/>
      <c r="S62" s="57"/>
      <c r="T62" s="57"/>
      <c r="U62" s="57"/>
      <c r="V62" s="57"/>
      <c r="W62" s="57"/>
    </row>
    <row r="63" spans="1:23" s="681" customFormat="1" ht="15.75" customHeight="1">
      <c r="A63" s="689"/>
      <c r="B63" s="686" t="s">
        <v>1410</v>
      </c>
      <c r="C63" s="477">
        <v>17</v>
      </c>
      <c r="D63" s="477">
        <v>4.4000000000000004</v>
      </c>
      <c r="E63" s="477">
        <v>4</v>
      </c>
      <c r="F63" s="477">
        <v>4</v>
      </c>
      <c r="G63" s="477">
        <v>160</v>
      </c>
      <c r="H63" s="477">
        <v>748</v>
      </c>
      <c r="I63" s="477">
        <v>600</v>
      </c>
      <c r="J63" s="193">
        <v>600</v>
      </c>
      <c r="K63" s="193">
        <v>0</v>
      </c>
      <c r="L63" s="193">
        <v>0</v>
      </c>
      <c r="M63" s="193"/>
      <c r="N63" s="193"/>
      <c r="O63" s="193"/>
      <c r="P63" s="193"/>
      <c r="Q63" s="193"/>
      <c r="R63" s="477"/>
      <c r="S63" s="57"/>
      <c r="T63" s="57"/>
      <c r="U63" s="57"/>
      <c r="V63" s="57"/>
      <c r="W63" s="57"/>
    </row>
    <row r="64" spans="1:23" s="681" customFormat="1" ht="15.75" customHeight="1">
      <c r="A64" s="689"/>
      <c r="B64" s="686" t="s">
        <v>1411</v>
      </c>
      <c r="C64" s="477">
        <v>0</v>
      </c>
      <c r="D64" s="477">
        <v>0</v>
      </c>
      <c r="E64" s="477">
        <v>0</v>
      </c>
      <c r="F64" s="477">
        <v>0</v>
      </c>
      <c r="G64" s="477">
        <v>0</v>
      </c>
      <c r="H64" s="477">
        <v>0</v>
      </c>
      <c r="I64" s="477">
        <v>0</v>
      </c>
      <c r="J64" s="193">
        <v>0</v>
      </c>
      <c r="K64" s="193">
        <v>0</v>
      </c>
      <c r="L64" s="193">
        <v>0</v>
      </c>
      <c r="M64" s="193"/>
      <c r="N64" s="193"/>
      <c r="O64" s="193"/>
      <c r="P64" s="193"/>
      <c r="Q64" s="193"/>
      <c r="R64" s="477"/>
      <c r="S64" s="57"/>
      <c r="T64" s="57"/>
      <c r="U64" s="57"/>
      <c r="V64" s="57"/>
      <c r="W64" s="57"/>
    </row>
    <row r="65" spans="1:23" s="681" customFormat="1" ht="15.75" customHeight="1">
      <c r="A65" s="689" t="s">
        <v>1413</v>
      </c>
      <c r="B65" s="484" t="s">
        <v>713</v>
      </c>
      <c r="C65" s="683">
        <v>0</v>
      </c>
      <c r="D65" s="683">
        <v>0</v>
      </c>
      <c r="E65" s="683">
        <v>0</v>
      </c>
      <c r="F65" s="683">
        <v>0</v>
      </c>
      <c r="G65" s="683">
        <v>0</v>
      </c>
      <c r="H65" s="683">
        <v>0</v>
      </c>
      <c r="I65" s="707">
        <v>0</v>
      </c>
      <c r="J65" s="708">
        <v>0</v>
      </c>
      <c r="K65" s="708">
        <v>0</v>
      </c>
      <c r="L65" s="708">
        <v>0</v>
      </c>
      <c r="M65" s="193"/>
      <c r="N65" s="193"/>
      <c r="O65" s="193"/>
      <c r="P65" s="193"/>
      <c r="Q65" s="193"/>
      <c r="R65" s="477"/>
      <c r="S65" s="57"/>
      <c r="T65" s="57"/>
      <c r="U65" s="57"/>
      <c r="V65" s="57"/>
      <c r="W65" s="57"/>
    </row>
    <row r="66" spans="1:23" s="681" customFormat="1" ht="15.75" customHeight="1">
      <c r="A66" s="689"/>
      <c r="B66" s="686" t="s">
        <v>1410</v>
      </c>
      <c r="C66" s="691">
        <v>0</v>
      </c>
      <c r="D66" s="691">
        <v>0</v>
      </c>
      <c r="E66" s="691">
        <v>0</v>
      </c>
      <c r="F66" s="691">
        <v>0</v>
      </c>
      <c r="G66" s="691">
        <v>0</v>
      </c>
      <c r="H66" s="691">
        <v>0</v>
      </c>
      <c r="I66" s="709">
        <v>0</v>
      </c>
      <c r="J66" s="710">
        <v>0</v>
      </c>
      <c r="K66" s="710">
        <v>0</v>
      </c>
      <c r="L66" s="710">
        <v>0</v>
      </c>
      <c r="M66" s="193"/>
      <c r="N66" s="193"/>
      <c r="O66" s="193"/>
      <c r="P66" s="193"/>
      <c r="Q66" s="193"/>
      <c r="R66" s="477"/>
      <c r="S66" s="57"/>
      <c r="T66" s="57"/>
      <c r="U66" s="57"/>
      <c r="V66" s="57"/>
      <c r="W66" s="57"/>
    </row>
    <row r="67" spans="1:23" s="681" customFormat="1" ht="15.75" customHeight="1">
      <c r="A67" s="689"/>
      <c r="B67" s="686" t="s">
        <v>1411</v>
      </c>
      <c r="C67" s="691">
        <v>0</v>
      </c>
      <c r="D67" s="691">
        <v>0</v>
      </c>
      <c r="E67" s="691">
        <v>0</v>
      </c>
      <c r="F67" s="691">
        <v>0</v>
      </c>
      <c r="G67" s="691">
        <v>0</v>
      </c>
      <c r="H67" s="691">
        <v>0</v>
      </c>
      <c r="I67" s="709">
        <v>0</v>
      </c>
      <c r="J67" s="710">
        <v>0</v>
      </c>
      <c r="K67" s="710">
        <v>0</v>
      </c>
      <c r="L67" s="710">
        <v>0</v>
      </c>
      <c r="M67" s="193"/>
      <c r="N67" s="193"/>
      <c r="O67" s="193"/>
      <c r="P67" s="193"/>
      <c r="Q67" s="193"/>
      <c r="R67" s="477"/>
      <c r="S67" s="57"/>
      <c r="T67" s="57"/>
      <c r="U67" s="57"/>
      <c r="V67" s="57"/>
      <c r="W67" s="57"/>
    </row>
    <row r="68" spans="1:23" s="681" customFormat="1" ht="15.75" customHeight="1">
      <c r="A68" s="689" t="s">
        <v>1414</v>
      </c>
      <c r="B68" s="484" t="s">
        <v>714</v>
      </c>
      <c r="C68" s="475">
        <v>1</v>
      </c>
      <c r="D68" s="475">
        <v>1</v>
      </c>
      <c r="E68" s="475">
        <v>1</v>
      </c>
      <c r="F68" s="475">
        <v>0.6</v>
      </c>
      <c r="G68" s="475">
        <v>6</v>
      </c>
      <c r="H68" s="475">
        <v>2.4</v>
      </c>
      <c r="I68" s="475">
        <v>9</v>
      </c>
      <c r="J68" s="311">
        <v>9</v>
      </c>
      <c r="K68" s="311">
        <v>0</v>
      </c>
      <c r="L68" s="311">
        <v>0</v>
      </c>
      <c r="M68" s="193"/>
      <c r="N68" s="193"/>
      <c r="O68" s="193"/>
      <c r="P68" s="193"/>
      <c r="Q68" s="193"/>
      <c r="R68" s="477"/>
      <c r="S68" s="57"/>
      <c r="T68" s="57"/>
      <c r="U68" s="57"/>
      <c r="V68" s="57"/>
      <c r="W68" s="57"/>
    </row>
    <row r="69" spans="1:23" s="681" customFormat="1" ht="15.75" customHeight="1">
      <c r="A69" s="689"/>
      <c r="B69" s="686" t="s">
        <v>1410</v>
      </c>
      <c r="C69" s="477">
        <v>1</v>
      </c>
      <c r="D69" s="477">
        <v>1</v>
      </c>
      <c r="E69" s="477">
        <v>1</v>
      </c>
      <c r="F69" s="477">
        <v>0.6</v>
      </c>
      <c r="G69" s="477">
        <v>6</v>
      </c>
      <c r="H69" s="477">
        <v>2.4</v>
      </c>
      <c r="I69" s="477">
        <v>9</v>
      </c>
      <c r="J69" s="193">
        <v>9</v>
      </c>
      <c r="K69" s="193">
        <v>0</v>
      </c>
      <c r="L69" s="193">
        <v>0</v>
      </c>
      <c r="M69" s="193"/>
      <c r="N69" s="193"/>
      <c r="O69" s="193"/>
      <c r="P69" s="193"/>
      <c r="Q69" s="193"/>
      <c r="R69" s="477"/>
      <c r="S69" s="57"/>
      <c r="T69" s="57"/>
      <c r="U69" s="57"/>
      <c r="V69" s="57"/>
      <c r="W69" s="57"/>
    </row>
    <row r="70" spans="1:23" s="681" customFormat="1" ht="15.75" customHeight="1">
      <c r="A70" s="689"/>
      <c r="B70" s="686" t="s">
        <v>1411</v>
      </c>
      <c r="C70" s="691">
        <v>0</v>
      </c>
      <c r="D70" s="691">
        <v>0</v>
      </c>
      <c r="E70" s="691">
        <v>0</v>
      </c>
      <c r="F70" s="691">
        <v>0</v>
      </c>
      <c r="G70" s="691">
        <v>0</v>
      </c>
      <c r="H70" s="691">
        <v>0</v>
      </c>
      <c r="I70" s="691">
        <v>0</v>
      </c>
      <c r="J70" s="691">
        <v>0</v>
      </c>
      <c r="K70" s="691">
        <v>0</v>
      </c>
      <c r="L70" s="691">
        <v>0</v>
      </c>
      <c r="M70" s="193"/>
      <c r="N70" s="193"/>
      <c r="O70" s="193"/>
      <c r="P70" s="193"/>
      <c r="Q70" s="193"/>
      <c r="R70" s="477"/>
      <c r="S70" s="57"/>
      <c r="T70" s="57"/>
      <c r="U70" s="57"/>
      <c r="V70" s="57"/>
      <c r="W70" s="57"/>
    </row>
    <row r="71" spans="1:23" s="681" customFormat="1" ht="15.75" customHeight="1">
      <c r="A71" s="690" t="s">
        <v>1415</v>
      </c>
      <c r="B71" s="484" t="s">
        <v>715</v>
      </c>
      <c r="C71" s="475">
        <v>2</v>
      </c>
      <c r="D71" s="475">
        <v>1.4</v>
      </c>
      <c r="E71" s="475">
        <v>1</v>
      </c>
      <c r="F71" s="475">
        <v>1</v>
      </c>
      <c r="G71" s="475">
        <v>15</v>
      </c>
      <c r="H71" s="475">
        <v>2.8</v>
      </c>
      <c r="I71" s="475">
        <v>2</v>
      </c>
      <c r="J71" s="311">
        <v>2</v>
      </c>
      <c r="K71" s="311">
        <v>0</v>
      </c>
      <c r="L71" s="311">
        <f>I71-J71-K71</f>
        <v>0</v>
      </c>
      <c r="M71" s="193"/>
      <c r="N71" s="193"/>
      <c r="O71" s="193"/>
      <c r="P71" s="193"/>
      <c r="Q71" s="193"/>
      <c r="R71" s="477"/>
      <c r="S71" s="57"/>
      <c r="T71" s="57"/>
      <c r="U71" s="57"/>
      <c r="V71" s="57"/>
      <c r="W71" s="57"/>
    </row>
    <row r="72" spans="1:23" s="681" customFormat="1" ht="15.75" customHeight="1">
      <c r="A72" s="689"/>
      <c r="B72" s="686" t="s">
        <v>1410</v>
      </c>
      <c r="C72" s="477">
        <v>2</v>
      </c>
      <c r="D72" s="477">
        <v>1.4</v>
      </c>
      <c r="E72" s="477">
        <v>1</v>
      </c>
      <c r="F72" s="477">
        <v>1</v>
      </c>
      <c r="G72" s="477">
        <v>15</v>
      </c>
      <c r="H72" s="477">
        <v>2.8</v>
      </c>
      <c r="I72" s="477">
        <v>2</v>
      </c>
      <c r="J72" s="193">
        <v>2</v>
      </c>
      <c r="K72" s="193">
        <v>0</v>
      </c>
      <c r="L72" s="311">
        <f>I72-J72-K72</f>
        <v>0</v>
      </c>
      <c r="M72" s="193"/>
      <c r="N72" s="193"/>
      <c r="O72" s="193"/>
      <c r="P72" s="193"/>
      <c r="Q72" s="193"/>
      <c r="R72" s="477"/>
      <c r="S72" s="57"/>
      <c r="T72" s="57"/>
      <c r="U72" s="57"/>
      <c r="V72" s="57"/>
      <c r="W72" s="57"/>
    </row>
    <row r="73" spans="1:23" s="681" customFormat="1" ht="15.75" customHeight="1">
      <c r="A73" s="689"/>
      <c r="B73" s="686" t="s">
        <v>1411</v>
      </c>
      <c r="C73" s="691">
        <v>0</v>
      </c>
      <c r="D73" s="691">
        <v>0</v>
      </c>
      <c r="E73" s="691">
        <v>0</v>
      </c>
      <c r="F73" s="691">
        <v>0</v>
      </c>
      <c r="G73" s="691">
        <v>0</v>
      </c>
      <c r="H73" s="691">
        <v>0</v>
      </c>
      <c r="I73" s="691">
        <v>0</v>
      </c>
      <c r="J73" s="691">
        <v>0</v>
      </c>
      <c r="K73" s="691">
        <v>0</v>
      </c>
      <c r="L73" s="691">
        <v>0</v>
      </c>
      <c r="M73" s="193"/>
      <c r="N73" s="193"/>
      <c r="O73" s="193"/>
      <c r="P73" s="193"/>
      <c r="Q73" s="193"/>
      <c r="R73" s="477"/>
      <c r="S73" s="57"/>
      <c r="T73" s="57"/>
      <c r="U73" s="57"/>
      <c r="V73" s="57"/>
      <c r="W73" s="57"/>
    </row>
    <row r="74" spans="1:23" s="681" customFormat="1" ht="15.75" customHeight="1">
      <c r="A74" s="685" t="s">
        <v>1416</v>
      </c>
      <c r="B74" s="484" t="s">
        <v>719</v>
      </c>
      <c r="C74" s="711">
        <v>11</v>
      </c>
      <c r="D74" s="711">
        <v>5</v>
      </c>
      <c r="E74" s="711">
        <v>115</v>
      </c>
      <c r="F74" s="711">
        <v>6</v>
      </c>
      <c r="G74" s="711">
        <v>350</v>
      </c>
      <c r="H74" s="711">
        <v>210</v>
      </c>
      <c r="I74" s="711">
        <v>5247</v>
      </c>
      <c r="J74" s="700">
        <v>3519</v>
      </c>
      <c r="K74" s="311">
        <v>0</v>
      </c>
      <c r="L74" s="712">
        <f>I74-J74-K74</f>
        <v>1728</v>
      </c>
      <c r="M74" s="700"/>
      <c r="N74" s="700"/>
      <c r="O74" s="700"/>
      <c r="P74" s="700"/>
      <c r="Q74" s="700"/>
      <c r="R74" s="477"/>
      <c r="S74" s="57"/>
      <c r="T74" s="57"/>
      <c r="U74" s="57"/>
      <c r="V74" s="57"/>
      <c r="W74" s="57"/>
    </row>
    <row r="75" spans="1:23" s="681" customFormat="1" ht="15.75" customHeight="1">
      <c r="A75" s="689"/>
      <c r="B75" s="686" t="s">
        <v>1410</v>
      </c>
      <c r="C75" s="713">
        <v>11</v>
      </c>
      <c r="D75" s="713">
        <v>5</v>
      </c>
      <c r="E75" s="713">
        <v>115</v>
      </c>
      <c r="F75" s="713">
        <v>6</v>
      </c>
      <c r="G75" s="713">
        <v>350</v>
      </c>
      <c r="H75" s="713">
        <v>210</v>
      </c>
      <c r="I75" s="713">
        <v>5247</v>
      </c>
      <c r="J75" s="700">
        <v>3519</v>
      </c>
      <c r="K75" s="193">
        <v>0</v>
      </c>
      <c r="L75" s="700">
        <f>I75-J75-K75</f>
        <v>1728</v>
      </c>
      <c r="M75" s="700"/>
      <c r="N75" s="700"/>
      <c r="O75" s="700"/>
      <c r="P75" s="700"/>
      <c r="Q75" s="700"/>
      <c r="R75" s="477"/>
      <c r="S75" s="57"/>
      <c r="T75" s="57"/>
      <c r="U75" s="57"/>
      <c r="V75" s="57"/>
      <c r="W75" s="57"/>
    </row>
    <row r="76" spans="1:23" s="681" customFormat="1" ht="15.75" customHeight="1">
      <c r="A76" s="689"/>
      <c r="B76" s="686" t="s">
        <v>1411</v>
      </c>
      <c r="C76" s="691">
        <v>0</v>
      </c>
      <c r="D76" s="691">
        <v>0</v>
      </c>
      <c r="E76" s="691">
        <v>0</v>
      </c>
      <c r="F76" s="691">
        <v>0</v>
      </c>
      <c r="G76" s="691">
        <v>0</v>
      </c>
      <c r="H76" s="691">
        <v>0</v>
      </c>
      <c r="I76" s="691">
        <v>0</v>
      </c>
      <c r="J76" s="691">
        <v>0</v>
      </c>
      <c r="K76" s="691">
        <v>0</v>
      </c>
      <c r="L76" s="691">
        <v>0</v>
      </c>
      <c r="M76" s="700"/>
      <c r="N76" s="700"/>
      <c r="O76" s="700"/>
      <c r="P76" s="700"/>
      <c r="Q76" s="700"/>
      <c r="R76" s="477"/>
      <c r="S76" s="57"/>
      <c r="T76" s="57"/>
      <c r="U76" s="57"/>
      <c r="V76" s="57"/>
      <c r="W76" s="57"/>
    </row>
    <row r="77" spans="1:23" s="681" customFormat="1" ht="15.75" customHeight="1">
      <c r="A77" s="689" t="s">
        <v>1417</v>
      </c>
      <c r="B77" s="484" t="s">
        <v>720</v>
      </c>
      <c r="C77" s="475">
        <v>6</v>
      </c>
      <c r="D77" s="475">
        <v>1</v>
      </c>
      <c r="E77" s="475">
        <v>16</v>
      </c>
      <c r="F77" s="475">
        <v>2</v>
      </c>
      <c r="G77" s="475">
        <v>60</v>
      </c>
      <c r="H77" s="475">
        <v>1280</v>
      </c>
      <c r="I77" s="475">
        <v>858</v>
      </c>
      <c r="J77" s="311">
        <v>398</v>
      </c>
      <c r="K77" s="311">
        <v>0</v>
      </c>
      <c r="L77" s="311">
        <f>I77-J77-K77</f>
        <v>460</v>
      </c>
      <c r="M77" s="193"/>
      <c r="N77" s="193"/>
      <c r="O77" s="193"/>
      <c r="P77" s="193"/>
      <c r="Q77" s="193"/>
      <c r="R77" s="477"/>
      <c r="S77" s="57"/>
      <c r="T77" s="57"/>
      <c r="U77" s="57"/>
      <c r="V77" s="57"/>
      <c r="W77" s="57"/>
    </row>
    <row r="78" spans="1:23" s="681" customFormat="1" ht="15.75" customHeight="1">
      <c r="A78" s="689"/>
      <c r="B78" s="686" t="s">
        <v>1410</v>
      </c>
      <c r="C78" s="477">
        <v>6</v>
      </c>
      <c r="D78" s="477">
        <v>1</v>
      </c>
      <c r="E78" s="477">
        <v>16</v>
      </c>
      <c r="F78" s="477">
        <v>2</v>
      </c>
      <c r="G78" s="477">
        <v>60</v>
      </c>
      <c r="H78" s="477">
        <v>1280</v>
      </c>
      <c r="I78" s="477">
        <v>858</v>
      </c>
      <c r="J78" s="193">
        <v>398</v>
      </c>
      <c r="K78" s="193">
        <v>0</v>
      </c>
      <c r="L78" s="193">
        <f>I78-J78-K78</f>
        <v>460</v>
      </c>
      <c r="M78" s="193"/>
      <c r="N78" s="193"/>
      <c r="O78" s="193"/>
      <c r="P78" s="193"/>
      <c r="Q78" s="193"/>
      <c r="R78" s="477"/>
      <c r="S78" s="57"/>
      <c r="T78" s="57"/>
      <c r="U78" s="57"/>
      <c r="V78" s="57"/>
      <c r="W78" s="57"/>
    </row>
    <row r="79" spans="1:23" s="681" customFormat="1" ht="15.75" customHeight="1">
      <c r="A79" s="689"/>
      <c r="B79" s="686" t="s">
        <v>1411</v>
      </c>
      <c r="C79" s="691">
        <v>0</v>
      </c>
      <c r="D79" s="691">
        <v>0</v>
      </c>
      <c r="E79" s="691">
        <v>0</v>
      </c>
      <c r="F79" s="691">
        <v>0</v>
      </c>
      <c r="G79" s="691">
        <v>0</v>
      </c>
      <c r="H79" s="691">
        <v>0</v>
      </c>
      <c r="I79" s="691">
        <v>0</v>
      </c>
      <c r="J79" s="691">
        <v>0</v>
      </c>
      <c r="K79" s="691">
        <v>0</v>
      </c>
      <c r="L79" s="691">
        <v>0</v>
      </c>
      <c r="M79" s="193"/>
      <c r="N79" s="193"/>
      <c r="O79" s="193"/>
      <c r="P79" s="193"/>
      <c r="Q79" s="193"/>
      <c r="R79" s="477"/>
      <c r="S79" s="57"/>
      <c r="T79" s="57"/>
      <c r="U79" s="57"/>
      <c r="V79" s="57"/>
      <c r="W79" s="57"/>
    </row>
    <row r="80" spans="1:23" s="681" customFormat="1" ht="15.75" customHeight="1">
      <c r="A80" s="689" t="s">
        <v>1418</v>
      </c>
      <c r="B80" s="484" t="s">
        <v>724</v>
      </c>
      <c r="C80" s="477">
        <v>5</v>
      </c>
      <c r="D80" s="477">
        <v>1.4</v>
      </c>
      <c r="E80" s="477">
        <v>9</v>
      </c>
      <c r="F80" s="477">
        <v>1</v>
      </c>
      <c r="G80" s="477">
        <v>171</v>
      </c>
      <c r="H80" s="477">
        <v>1197</v>
      </c>
      <c r="I80" s="477">
        <v>742.5</v>
      </c>
      <c r="J80" s="475">
        <f>I80</f>
        <v>742.5</v>
      </c>
      <c r="K80" s="311">
        <v>0</v>
      </c>
      <c r="L80" s="311">
        <f>I80-J80-K80</f>
        <v>0</v>
      </c>
      <c r="M80" s="193"/>
      <c r="N80" s="193"/>
      <c r="O80" s="193"/>
      <c r="P80" s="193"/>
      <c r="Q80" s="193"/>
      <c r="R80" s="477"/>
      <c r="S80" s="57"/>
      <c r="T80" s="57"/>
      <c r="U80" s="57"/>
      <c r="V80" s="57"/>
      <c r="W80" s="57"/>
    </row>
    <row r="81" spans="1:23" s="681" customFormat="1" ht="15.75" customHeight="1">
      <c r="A81" s="689"/>
      <c r="B81" s="686" t="s">
        <v>1410</v>
      </c>
      <c r="C81" s="477">
        <v>5</v>
      </c>
      <c r="D81" s="477">
        <v>1.4</v>
      </c>
      <c r="E81" s="477">
        <v>9</v>
      </c>
      <c r="F81" s="477">
        <v>1</v>
      </c>
      <c r="G81" s="477">
        <v>171</v>
      </c>
      <c r="H81" s="477">
        <v>1197</v>
      </c>
      <c r="I81" s="477">
        <v>742.5</v>
      </c>
      <c r="J81" s="475">
        <f>I81</f>
        <v>742.5</v>
      </c>
      <c r="K81" s="193">
        <v>0</v>
      </c>
      <c r="L81" s="193"/>
      <c r="M81" s="193"/>
      <c r="N81" s="193"/>
      <c r="O81" s="193"/>
      <c r="P81" s="193"/>
      <c r="Q81" s="193"/>
      <c r="R81" s="477"/>
      <c r="S81" s="57"/>
      <c r="T81" s="57"/>
      <c r="U81" s="57"/>
      <c r="V81" s="57"/>
      <c r="W81" s="57"/>
    </row>
    <row r="82" spans="1:23" s="681" customFormat="1" ht="15.75" customHeight="1">
      <c r="A82" s="689"/>
      <c r="B82" s="686" t="s">
        <v>1411</v>
      </c>
      <c r="C82" s="691">
        <v>0</v>
      </c>
      <c r="D82" s="691">
        <v>0</v>
      </c>
      <c r="E82" s="691">
        <v>0</v>
      </c>
      <c r="F82" s="691">
        <v>0</v>
      </c>
      <c r="G82" s="691">
        <v>0</v>
      </c>
      <c r="H82" s="691">
        <v>0</v>
      </c>
      <c r="I82" s="691">
        <v>0</v>
      </c>
      <c r="J82" s="691">
        <v>0</v>
      </c>
      <c r="K82" s="691">
        <v>0</v>
      </c>
      <c r="L82" s="691">
        <v>0</v>
      </c>
      <c r="M82" s="193"/>
      <c r="N82" s="193"/>
      <c r="O82" s="193"/>
      <c r="P82" s="193"/>
      <c r="Q82" s="193"/>
      <c r="R82" s="477"/>
      <c r="S82" s="57"/>
      <c r="T82" s="57"/>
      <c r="U82" s="57"/>
      <c r="V82" s="57"/>
      <c r="W82" s="57"/>
    </row>
    <row r="83" spans="1:23" s="681" customFormat="1" ht="15.75" customHeight="1">
      <c r="A83" s="690" t="s">
        <v>1419</v>
      </c>
      <c r="B83" s="484" t="s">
        <v>725</v>
      </c>
      <c r="C83" s="475">
        <v>5</v>
      </c>
      <c r="D83" s="475">
        <v>1.4</v>
      </c>
      <c r="E83" s="475">
        <v>1</v>
      </c>
      <c r="F83" s="475">
        <v>1</v>
      </c>
      <c r="G83" s="475">
        <v>18</v>
      </c>
      <c r="H83" s="475">
        <v>126</v>
      </c>
      <c r="I83" s="475">
        <v>82.5</v>
      </c>
      <c r="J83" s="475">
        <f>I83</f>
        <v>82.5</v>
      </c>
      <c r="K83" s="311">
        <v>0</v>
      </c>
      <c r="L83" s="311">
        <f>I83-J83-K83</f>
        <v>0</v>
      </c>
      <c r="M83" s="193"/>
      <c r="N83" s="193"/>
      <c r="O83" s="193"/>
      <c r="P83" s="193"/>
      <c r="Q83" s="193"/>
      <c r="R83" s="477"/>
      <c r="S83" s="57"/>
      <c r="T83" s="57"/>
      <c r="U83" s="57"/>
      <c r="V83" s="57"/>
      <c r="W83" s="57"/>
    </row>
    <row r="84" spans="1:23" s="681" customFormat="1" ht="15.75" customHeight="1">
      <c r="A84" s="689"/>
      <c r="B84" s="686" t="s">
        <v>1410</v>
      </c>
      <c r="C84" s="477">
        <v>5</v>
      </c>
      <c r="D84" s="477">
        <v>1.4</v>
      </c>
      <c r="E84" s="477">
        <v>1</v>
      </c>
      <c r="F84" s="477">
        <v>1</v>
      </c>
      <c r="G84" s="477">
        <v>18</v>
      </c>
      <c r="H84" s="477">
        <v>126</v>
      </c>
      <c r="I84" s="477">
        <v>82.5</v>
      </c>
      <c r="J84" s="477">
        <f>I84</f>
        <v>82.5</v>
      </c>
      <c r="K84" s="193">
        <v>0</v>
      </c>
      <c r="L84" s="193">
        <v>0</v>
      </c>
      <c r="M84" s="193"/>
      <c r="N84" s="193"/>
      <c r="O84" s="193"/>
      <c r="P84" s="193"/>
      <c r="Q84" s="193"/>
      <c r="R84" s="477"/>
      <c r="S84" s="57"/>
      <c r="T84" s="57"/>
      <c r="U84" s="57"/>
      <c r="V84" s="57"/>
      <c r="W84" s="57"/>
    </row>
    <row r="85" spans="1:23" s="681" customFormat="1" ht="15.75" customHeight="1">
      <c r="A85" s="689"/>
      <c r="B85" s="686" t="s">
        <v>1411</v>
      </c>
      <c r="C85" s="691">
        <v>0</v>
      </c>
      <c r="D85" s="691">
        <v>0</v>
      </c>
      <c r="E85" s="691">
        <v>0</v>
      </c>
      <c r="F85" s="691">
        <v>0</v>
      </c>
      <c r="G85" s="691">
        <v>0</v>
      </c>
      <c r="H85" s="691">
        <v>0</v>
      </c>
      <c r="I85" s="691">
        <v>0</v>
      </c>
      <c r="J85" s="477">
        <f>I85</f>
        <v>0</v>
      </c>
      <c r="K85" s="193">
        <v>0</v>
      </c>
      <c r="L85" s="193">
        <v>0</v>
      </c>
      <c r="M85" s="193"/>
      <c r="N85" s="193"/>
      <c r="O85" s="193"/>
      <c r="P85" s="193"/>
      <c r="Q85" s="193"/>
      <c r="R85" s="477"/>
      <c r="S85" s="57"/>
      <c r="T85" s="57"/>
      <c r="U85" s="57"/>
      <c r="V85" s="57"/>
      <c r="W85" s="57"/>
    </row>
    <row r="86" spans="1:23" s="681" customFormat="1" ht="15.75" customHeight="1">
      <c r="A86" s="675">
        <v>2</v>
      </c>
      <c r="B86" s="676" t="s">
        <v>265</v>
      </c>
      <c r="C86" s="714">
        <f>C87+C124</f>
        <v>496</v>
      </c>
      <c r="D86" s="714">
        <f t="shared" ref="D86:L86" si="17">D87+D124</f>
        <v>179.5</v>
      </c>
      <c r="E86" s="714">
        <f t="shared" si="17"/>
        <v>595</v>
      </c>
      <c r="F86" s="714">
        <f t="shared" si="17"/>
        <v>177</v>
      </c>
      <c r="G86" s="714">
        <f t="shared" si="17"/>
        <v>3152</v>
      </c>
      <c r="H86" s="714">
        <f t="shared" si="17"/>
        <v>13167</v>
      </c>
      <c r="I86" s="714">
        <f t="shared" si="17"/>
        <v>42087.887499999997</v>
      </c>
      <c r="J86" s="714">
        <f>J87+J124</f>
        <v>32213.137500000001</v>
      </c>
      <c r="K86" s="714">
        <f t="shared" si="17"/>
        <v>5177.625</v>
      </c>
      <c r="L86" s="714">
        <f t="shared" si="17"/>
        <v>4697.125</v>
      </c>
      <c r="M86" s="193"/>
      <c r="N86" s="193"/>
      <c r="O86" s="193"/>
      <c r="P86" s="193"/>
      <c r="Q86" s="193"/>
      <c r="R86" s="477"/>
      <c r="S86" s="57"/>
      <c r="T86" s="57"/>
      <c r="U86" s="57"/>
      <c r="V86" s="57"/>
      <c r="W86" s="57"/>
    </row>
    <row r="87" spans="1:23" s="681" customFormat="1" ht="15.75" customHeight="1">
      <c r="A87" s="679" t="s">
        <v>249</v>
      </c>
      <c r="B87" s="484" t="s">
        <v>266</v>
      </c>
      <c r="C87" s="680">
        <f>C88+C91+C94+C97+C100+C103+C106+C109+C112+C115+C118+C121</f>
        <v>450</v>
      </c>
      <c r="D87" s="680">
        <f t="shared" ref="D87:L87" si="18">D88+D91+D94+D97+D100+D103+D106+D109+D112+D115+D118+D121</f>
        <v>173.5</v>
      </c>
      <c r="E87" s="680">
        <f t="shared" si="18"/>
        <v>245</v>
      </c>
      <c r="F87" s="680">
        <f t="shared" si="18"/>
        <v>171</v>
      </c>
      <c r="G87" s="680">
        <f t="shared" si="18"/>
        <v>2364</v>
      </c>
      <c r="H87" s="680">
        <f t="shared" si="18"/>
        <v>7765</v>
      </c>
      <c r="I87" s="680">
        <f t="shared" si="18"/>
        <v>13282.887500000001</v>
      </c>
      <c r="J87" s="680">
        <f>J88+J91+J94+J97+J100+J103+J106+J109+J112+J115+J118+J121</f>
        <v>12258.137500000001</v>
      </c>
      <c r="K87" s="680">
        <f t="shared" si="18"/>
        <v>587.625</v>
      </c>
      <c r="L87" s="680">
        <f t="shared" si="18"/>
        <v>437.125</v>
      </c>
      <c r="M87" s="193"/>
      <c r="N87" s="193"/>
      <c r="O87" s="193"/>
      <c r="P87" s="193"/>
      <c r="Q87" s="193"/>
      <c r="R87" s="477"/>
      <c r="S87" s="57"/>
      <c r="T87" s="57"/>
      <c r="U87" s="57"/>
      <c r="V87" s="57"/>
      <c r="W87" s="57"/>
    </row>
    <row r="88" spans="1:23" s="681" customFormat="1" ht="13.2">
      <c r="A88" s="682" t="s">
        <v>251</v>
      </c>
      <c r="B88" s="484" t="s">
        <v>708</v>
      </c>
      <c r="C88" s="475">
        <f>SUM(C89:C90)</f>
        <v>39</v>
      </c>
      <c r="D88" s="475">
        <f t="shared" ref="D88:L88" si="19">SUM(D89:D90)</f>
        <v>13</v>
      </c>
      <c r="E88" s="475">
        <f t="shared" si="19"/>
        <v>13</v>
      </c>
      <c r="F88" s="475">
        <f t="shared" si="19"/>
        <v>13</v>
      </c>
      <c r="G88" s="475">
        <f t="shared" si="19"/>
        <v>520</v>
      </c>
      <c r="H88" s="475">
        <f t="shared" si="19"/>
        <v>1560</v>
      </c>
      <c r="I88" s="475">
        <f t="shared" si="19"/>
        <v>677.625</v>
      </c>
      <c r="J88" s="475">
        <f t="shared" si="19"/>
        <v>573.375</v>
      </c>
      <c r="K88" s="475">
        <f t="shared" si="19"/>
        <v>52.125</v>
      </c>
      <c r="L88" s="475">
        <f t="shared" si="19"/>
        <v>52.125</v>
      </c>
      <c r="M88" s="311"/>
      <c r="N88" s="311"/>
      <c r="O88" s="311"/>
      <c r="P88" s="311"/>
      <c r="Q88" s="311"/>
      <c r="R88" s="475"/>
      <c r="S88" s="57"/>
      <c r="T88" s="57"/>
      <c r="U88" s="57"/>
      <c r="V88" s="57"/>
      <c r="W88" s="57"/>
    </row>
    <row r="89" spans="1:23" s="681" customFormat="1" ht="13.2">
      <c r="A89" s="685"/>
      <c r="B89" s="686" t="s">
        <v>1410</v>
      </c>
      <c r="C89" s="477">
        <v>15</v>
      </c>
      <c r="D89" s="477">
        <v>5</v>
      </c>
      <c r="E89" s="477">
        <v>5</v>
      </c>
      <c r="F89" s="477">
        <v>5</v>
      </c>
      <c r="G89" s="477">
        <v>200</v>
      </c>
      <c r="H89" s="477">
        <v>600</v>
      </c>
      <c r="I89" s="477">
        <v>260.625</v>
      </c>
      <c r="J89" s="477">
        <v>208.5</v>
      </c>
      <c r="K89" s="477">
        <v>52.125</v>
      </c>
      <c r="L89" s="477">
        <v>0</v>
      </c>
      <c r="M89" s="311"/>
      <c r="N89" s="311"/>
      <c r="O89" s="311"/>
      <c r="P89" s="311"/>
      <c r="Q89" s="311"/>
      <c r="R89" s="475"/>
      <c r="S89" s="57"/>
      <c r="T89" s="57"/>
      <c r="U89" s="57"/>
      <c r="V89" s="57"/>
      <c r="W89" s="57"/>
    </row>
    <row r="90" spans="1:23" s="681" customFormat="1" ht="13.2">
      <c r="A90" s="685"/>
      <c r="B90" s="686" t="s">
        <v>1411</v>
      </c>
      <c r="C90" s="693">
        <v>24</v>
      </c>
      <c r="D90" s="693">
        <v>8</v>
      </c>
      <c r="E90" s="693">
        <v>8</v>
      </c>
      <c r="F90" s="693">
        <v>8</v>
      </c>
      <c r="G90" s="693">
        <v>320</v>
      </c>
      <c r="H90" s="693">
        <v>960</v>
      </c>
      <c r="I90" s="693">
        <v>417</v>
      </c>
      <c r="J90" s="693">
        <v>364.875</v>
      </c>
      <c r="K90" s="693">
        <v>0</v>
      </c>
      <c r="L90" s="693">
        <v>52.125</v>
      </c>
      <c r="M90" s="411"/>
      <c r="N90" s="411"/>
      <c r="O90" s="311"/>
      <c r="P90" s="311"/>
      <c r="Q90" s="311"/>
      <c r="R90" s="475"/>
      <c r="S90" s="57"/>
      <c r="T90" s="57"/>
      <c r="U90" s="57"/>
      <c r="V90" s="57"/>
      <c r="W90" s="57"/>
    </row>
    <row r="91" spans="1:23" s="681" customFormat="1" ht="15.75" customHeight="1">
      <c r="A91" s="685" t="s">
        <v>253</v>
      </c>
      <c r="B91" s="484" t="s">
        <v>709</v>
      </c>
      <c r="C91" s="716">
        <v>36</v>
      </c>
      <c r="D91" s="716">
        <v>12</v>
      </c>
      <c r="E91" s="716">
        <v>19</v>
      </c>
      <c r="F91" s="716">
        <v>12</v>
      </c>
      <c r="G91" s="716">
        <v>218</v>
      </c>
      <c r="H91" s="716">
        <v>654</v>
      </c>
      <c r="I91" s="716">
        <v>940.5</v>
      </c>
      <c r="J91" s="411">
        <f>I91</f>
        <v>940.5</v>
      </c>
      <c r="K91" s="411">
        <v>0</v>
      </c>
      <c r="L91" s="311">
        <f>I91-J91-K91</f>
        <v>0</v>
      </c>
      <c r="M91" s="411"/>
      <c r="N91" s="411"/>
      <c r="O91" s="311"/>
      <c r="P91" s="311"/>
      <c r="Q91" s="311"/>
      <c r="R91" s="475"/>
      <c r="S91" s="57"/>
      <c r="T91" s="57"/>
      <c r="U91" s="57"/>
      <c r="V91" s="57"/>
      <c r="W91" s="57"/>
    </row>
    <row r="92" spans="1:23" s="681" customFormat="1" ht="15.75" customHeight="1">
      <c r="A92" s="689"/>
      <c r="B92" s="686" t="s">
        <v>1410</v>
      </c>
      <c r="C92" s="413">
        <v>18</v>
      </c>
      <c r="D92" s="413">
        <v>6</v>
      </c>
      <c r="E92" s="413">
        <v>10</v>
      </c>
      <c r="F92" s="413">
        <v>6</v>
      </c>
      <c r="G92" s="413">
        <v>118</v>
      </c>
      <c r="H92" s="413">
        <v>300</v>
      </c>
      <c r="I92" s="411">
        <v>500</v>
      </c>
      <c r="J92" s="411">
        <f>I92</f>
        <v>500</v>
      </c>
      <c r="K92" s="411">
        <v>0</v>
      </c>
      <c r="L92" s="411">
        <v>0</v>
      </c>
      <c r="M92" s="411"/>
      <c r="N92" s="411"/>
      <c r="O92" s="311"/>
      <c r="P92" s="311"/>
      <c r="Q92" s="311"/>
      <c r="R92" s="475"/>
      <c r="S92" s="57"/>
      <c r="T92" s="57"/>
      <c r="U92" s="57"/>
      <c r="V92" s="57"/>
      <c r="W92" s="57"/>
    </row>
    <row r="93" spans="1:23" s="681" customFormat="1" ht="15.75" customHeight="1">
      <c r="A93" s="689"/>
      <c r="B93" s="686" t="s">
        <v>1411</v>
      </c>
      <c r="C93" s="413">
        <v>18</v>
      </c>
      <c r="D93" s="413">
        <v>6</v>
      </c>
      <c r="E93" s="413">
        <v>9</v>
      </c>
      <c r="F93" s="413">
        <v>6</v>
      </c>
      <c r="G93" s="413">
        <v>100</v>
      </c>
      <c r="H93" s="413">
        <v>354</v>
      </c>
      <c r="I93" s="411">
        <v>440.5</v>
      </c>
      <c r="J93" s="411">
        <f>I93</f>
        <v>440.5</v>
      </c>
      <c r="K93" s="411">
        <v>0</v>
      </c>
      <c r="L93" s="411">
        <v>0</v>
      </c>
      <c r="M93" s="411"/>
      <c r="N93" s="411"/>
      <c r="O93" s="311"/>
      <c r="P93" s="311"/>
      <c r="Q93" s="311"/>
      <c r="R93" s="475"/>
      <c r="S93" s="57"/>
      <c r="T93" s="57"/>
      <c r="U93" s="57"/>
      <c r="V93" s="57"/>
      <c r="W93" s="57"/>
    </row>
    <row r="94" spans="1:23" s="681" customFormat="1" ht="15.75" customHeight="1">
      <c r="A94" s="689" t="s">
        <v>254</v>
      </c>
      <c r="B94" s="484" t="s">
        <v>710</v>
      </c>
      <c r="C94" s="715">
        <f>+SUM(C95:C96)</f>
        <v>39</v>
      </c>
      <c r="D94" s="715">
        <f t="shared" ref="D94:K94" si="20">+SUM(D95:D96)</f>
        <v>13</v>
      </c>
      <c r="E94" s="715">
        <f t="shared" si="20"/>
        <v>26</v>
      </c>
      <c r="F94" s="715">
        <f t="shared" si="20"/>
        <v>13</v>
      </c>
      <c r="G94" s="715">
        <f t="shared" si="20"/>
        <v>390</v>
      </c>
      <c r="H94" s="715">
        <f t="shared" si="20"/>
        <v>1170</v>
      </c>
      <c r="I94" s="715">
        <f t="shared" si="20"/>
        <v>1355.25</v>
      </c>
      <c r="J94" s="715">
        <f t="shared" si="20"/>
        <v>1042.5</v>
      </c>
      <c r="K94" s="715">
        <f t="shared" si="20"/>
        <v>312.75</v>
      </c>
      <c r="L94" s="715">
        <f>I94-J94-K94</f>
        <v>0</v>
      </c>
      <c r="M94" s="411"/>
      <c r="N94" s="411"/>
      <c r="O94" s="311"/>
      <c r="P94" s="311"/>
      <c r="Q94" s="311"/>
      <c r="R94" s="475"/>
      <c r="S94" s="57"/>
      <c r="T94" s="57"/>
      <c r="U94" s="57"/>
      <c r="V94" s="57"/>
      <c r="W94" s="57"/>
    </row>
    <row r="95" spans="1:23" s="681" customFormat="1" ht="15.75" customHeight="1">
      <c r="A95" s="689"/>
      <c r="B95" s="686" t="s">
        <v>1410</v>
      </c>
      <c r="C95" s="693">
        <v>39</v>
      </c>
      <c r="D95" s="693">
        <v>13</v>
      </c>
      <c r="E95" s="693">
        <v>26</v>
      </c>
      <c r="F95" s="693">
        <v>13</v>
      </c>
      <c r="G95" s="693">
        <v>390</v>
      </c>
      <c r="H95" s="693">
        <v>1170</v>
      </c>
      <c r="I95" s="693">
        <v>1355.25</v>
      </c>
      <c r="J95" s="693">
        <v>1042.5</v>
      </c>
      <c r="K95" s="715">
        <v>312.75</v>
      </c>
      <c r="L95" s="693">
        <f>I95-J95-K95</f>
        <v>0</v>
      </c>
      <c r="M95" s="411"/>
      <c r="N95" s="411"/>
      <c r="O95" s="311"/>
      <c r="P95" s="311"/>
      <c r="Q95" s="311"/>
      <c r="R95" s="475"/>
      <c r="S95" s="57"/>
      <c r="T95" s="57"/>
      <c r="U95" s="57"/>
      <c r="V95" s="57"/>
      <c r="W95" s="57"/>
    </row>
    <row r="96" spans="1:23" s="681" customFormat="1" ht="15.75" customHeight="1">
      <c r="A96" s="689"/>
      <c r="B96" s="686" t="s">
        <v>1411</v>
      </c>
      <c r="C96" s="717">
        <v>0</v>
      </c>
      <c r="D96" s="717">
        <v>0</v>
      </c>
      <c r="E96" s="717">
        <v>0</v>
      </c>
      <c r="F96" s="717">
        <v>0</v>
      </c>
      <c r="G96" s="717">
        <v>0</v>
      </c>
      <c r="H96" s="717">
        <v>0</v>
      </c>
      <c r="I96" s="717">
        <v>0</v>
      </c>
      <c r="J96" s="717">
        <v>0</v>
      </c>
      <c r="K96" s="718">
        <v>0</v>
      </c>
      <c r="L96" s="718">
        <v>0</v>
      </c>
      <c r="M96" s="411"/>
      <c r="N96" s="411"/>
      <c r="O96" s="311"/>
      <c r="P96" s="311"/>
      <c r="Q96" s="311"/>
      <c r="R96" s="475"/>
      <c r="S96" s="57"/>
      <c r="T96" s="57"/>
      <c r="U96" s="57"/>
      <c r="V96" s="57"/>
      <c r="W96" s="57"/>
    </row>
    <row r="97" spans="1:23" s="681" customFormat="1" ht="15.75" customHeight="1">
      <c r="A97" s="690" t="s">
        <v>255</v>
      </c>
      <c r="B97" s="484" t="s">
        <v>711</v>
      </c>
      <c r="C97" s="715">
        <v>102</v>
      </c>
      <c r="D97" s="715">
        <v>51</v>
      </c>
      <c r="E97" s="715">
        <v>47</v>
      </c>
      <c r="F97" s="715">
        <v>34</v>
      </c>
      <c r="G97" s="715">
        <v>234</v>
      </c>
      <c r="H97" s="715">
        <v>1053</v>
      </c>
      <c r="I97" s="715">
        <v>2449.875</v>
      </c>
      <c r="J97" s="411">
        <f>J98+J99</f>
        <v>2449.875</v>
      </c>
      <c r="K97" s="411">
        <v>0</v>
      </c>
      <c r="L97" s="693">
        <v>0</v>
      </c>
      <c r="M97" s="411"/>
      <c r="N97" s="411"/>
      <c r="O97" s="311"/>
      <c r="P97" s="311"/>
      <c r="Q97" s="311"/>
      <c r="R97" s="475"/>
      <c r="S97" s="57"/>
      <c r="T97" s="57"/>
      <c r="U97" s="57"/>
      <c r="V97" s="57"/>
      <c r="W97" s="57"/>
    </row>
    <row r="98" spans="1:23" s="681" customFormat="1" ht="15.75" customHeight="1">
      <c r="A98" s="689"/>
      <c r="B98" s="686" t="s">
        <v>1410</v>
      </c>
      <c r="C98" s="693">
        <v>51</v>
      </c>
      <c r="D98" s="693">
        <v>26</v>
      </c>
      <c r="E98" s="693">
        <v>27</v>
      </c>
      <c r="F98" s="693">
        <v>17</v>
      </c>
      <c r="G98" s="693">
        <v>134</v>
      </c>
      <c r="H98" s="693">
        <v>500</v>
      </c>
      <c r="I98" s="693">
        <v>1000</v>
      </c>
      <c r="J98" s="411">
        <f>I98</f>
        <v>1000</v>
      </c>
      <c r="K98" s="411">
        <v>0</v>
      </c>
      <c r="L98" s="411">
        <v>0</v>
      </c>
      <c r="M98" s="411"/>
      <c r="N98" s="411"/>
      <c r="O98" s="311"/>
      <c r="P98" s="311"/>
      <c r="Q98" s="311"/>
      <c r="R98" s="475"/>
      <c r="S98" s="57"/>
      <c r="T98" s="57"/>
      <c r="U98" s="57"/>
      <c r="V98" s="57"/>
      <c r="W98" s="57"/>
    </row>
    <row r="99" spans="1:23" s="681" customFormat="1" ht="15.75" customHeight="1">
      <c r="A99" s="689"/>
      <c r="B99" s="686" t="s">
        <v>1411</v>
      </c>
      <c r="C99" s="693">
        <v>51</v>
      </c>
      <c r="D99" s="693">
        <v>25</v>
      </c>
      <c r="E99" s="693">
        <v>20</v>
      </c>
      <c r="F99" s="693">
        <v>17</v>
      </c>
      <c r="G99" s="693">
        <v>100</v>
      </c>
      <c r="H99" s="693">
        <v>553</v>
      </c>
      <c r="I99" s="693">
        <v>1449.875</v>
      </c>
      <c r="J99" s="411">
        <f>I99</f>
        <v>1449.875</v>
      </c>
      <c r="K99" s="411">
        <v>0</v>
      </c>
      <c r="L99" s="411">
        <v>0</v>
      </c>
      <c r="M99" s="411"/>
      <c r="N99" s="411"/>
      <c r="O99" s="311"/>
      <c r="P99" s="311"/>
      <c r="Q99" s="311"/>
      <c r="R99" s="475"/>
      <c r="S99" s="57"/>
      <c r="T99" s="57"/>
      <c r="U99" s="57"/>
      <c r="V99" s="57"/>
      <c r="W99" s="57"/>
    </row>
    <row r="100" spans="1:23" s="681" customFormat="1" ht="15.75" customHeight="1">
      <c r="A100" s="685" t="s">
        <v>256</v>
      </c>
      <c r="B100" s="484" t="s">
        <v>712</v>
      </c>
      <c r="C100" s="715">
        <v>3</v>
      </c>
      <c r="D100" s="715">
        <v>1.5</v>
      </c>
      <c r="E100" s="715">
        <v>1</v>
      </c>
      <c r="F100" s="715">
        <v>1</v>
      </c>
      <c r="G100" s="715">
        <v>20</v>
      </c>
      <c r="H100" s="715">
        <v>90</v>
      </c>
      <c r="I100" s="719">
        <v>55.6875</v>
      </c>
      <c r="J100" s="720">
        <v>55.6875</v>
      </c>
      <c r="K100" s="411">
        <v>0</v>
      </c>
      <c r="L100" s="411">
        <v>0</v>
      </c>
      <c r="M100" s="413"/>
      <c r="N100" s="413"/>
      <c r="O100" s="193"/>
      <c r="P100" s="193"/>
      <c r="Q100" s="193"/>
      <c r="R100" s="477"/>
      <c r="S100" s="57"/>
      <c r="T100" s="57"/>
      <c r="U100" s="57"/>
      <c r="V100" s="57"/>
      <c r="W100" s="57"/>
    </row>
    <row r="101" spans="1:23" s="681" customFormat="1" ht="15.75" customHeight="1">
      <c r="A101" s="689"/>
      <c r="B101" s="686" t="s">
        <v>1410</v>
      </c>
      <c r="C101" s="693">
        <v>3</v>
      </c>
      <c r="D101" s="693">
        <v>1.5</v>
      </c>
      <c r="E101" s="693">
        <v>1</v>
      </c>
      <c r="F101" s="693">
        <v>1</v>
      </c>
      <c r="G101" s="693">
        <v>20</v>
      </c>
      <c r="H101" s="693">
        <v>90</v>
      </c>
      <c r="I101" s="721">
        <v>55.6875</v>
      </c>
      <c r="J101" s="722">
        <v>55.6875</v>
      </c>
      <c r="K101" s="413">
        <v>0</v>
      </c>
      <c r="L101" s="413">
        <v>0</v>
      </c>
      <c r="M101" s="413"/>
      <c r="N101" s="413"/>
      <c r="O101" s="193"/>
      <c r="P101" s="193"/>
      <c r="Q101" s="193"/>
      <c r="R101" s="477"/>
      <c r="S101" s="57"/>
      <c r="T101" s="57"/>
      <c r="U101" s="57"/>
      <c r="V101" s="57"/>
      <c r="W101" s="57"/>
    </row>
    <row r="102" spans="1:23" s="681" customFormat="1" ht="15.75" customHeight="1">
      <c r="A102" s="689"/>
      <c r="B102" s="686" t="s">
        <v>1411</v>
      </c>
      <c r="C102" s="693">
        <v>0</v>
      </c>
      <c r="D102" s="693">
        <v>0</v>
      </c>
      <c r="E102" s="693">
        <v>0</v>
      </c>
      <c r="F102" s="693">
        <v>0</v>
      </c>
      <c r="G102" s="693">
        <v>0</v>
      </c>
      <c r="H102" s="693">
        <v>0</v>
      </c>
      <c r="I102" s="693">
        <v>0</v>
      </c>
      <c r="J102" s="413">
        <v>0</v>
      </c>
      <c r="K102" s="413">
        <v>0</v>
      </c>
      <c r="L102" s="413">
        <v>0</v>
      </c>
      <c r="M102" s="413"/>
      <c r="N102" s="413"/>
      <c r="O102" s="193"/>
      <c r="P102" s="193"/>
      <c r="Q102" s="193"/>
      <c r="R102" s="477"/>
      <c r="S102" s="57"/>
      <c r="T102" s="57"/>
      <c r="U102" s="57"/>
      <c r="V102" s="57"/>
      <c r="W102" s="57"/>
    </row>
    <row r="103" spans="1:23" s="681" customFormat="1" ht="15.75" customHeight="1">
      <c r="A103" s="689" t="s">
        <v>257</v>
      </c>
      <c r="B103" s="484" t="s">
        <v>713</v>
      </c>
      <c r="C103" s="723">
        <f>SUM(C104:C105)</f>
        <v>6</v>
      </c>
      <c r="D103" s="723">
        <f t="shared" ref="D103:J103" si="21">SUM(D104:D105)</f>
        <v>3</v>
      </c>
      <c r="E103" s="723">
        <f t="shared" si="21"/>
        <v>3</v>
      </c>
      <c r="F103" s="723">
        <f t="shared" si="21"/>
        <v>3</v>
      </c>
      <c r="G103" s="723">
        <f t="shared" si="21"/>
        <v>86</v>
      </c>
      <c r="H103" s="723">
        <f t="shared" si="21"/>
        <v>172</v>
      </c>
      <c r="I103" s="723">
        <f t="shared" si="21"/>
        <v>1505</v>
      </c>
      <c r="J103" s="723">
        <f t="shared" si="21"/>
        <v>1120</v>
      </c>
      <c r="K103" s="723">
        <f>SUM(K104:K105)</f>
        <v>0</v>
      </c>
      <c r="L103" s="723">
        <f t="shared" ref="L103" si="22">SUM(L104:L105)</f>
        <v>385</v>
      </c>
      <c r="M103" s="413"/>
      <c r="N103" s="413"/>
      <c r="O103" s="193"/>
      <c r="P103" s="193"/>
      <c r="Q103" s="193"/>
      <c r="R103" s="477"/>
      <c r="S103" s="57"/>
      <c r="T103" s="57"/>
      <c r="U103" s="57"/>
      <c r="V103" s="57"/>
      <c r="W103" s="57"/>
    </row>
    <row r="104" spans="1:23" s="681" customFormat="1" ht="15.75" customHeight="1">
      <c r="A104" s="689"/>
      <c r="B104" s="686" t="s">
        <v>1410</v>
      </c>
      <c r="C104" s="723">
        <v>6</v>
      </c>
      <c r="D104" s="723">
        <v>3</v>
      </c>
      <c r="E104" s="723">
        <v>3</v>
      </c>
      <c r="F104" s="723">
        <v>3</v>
      </c>
      <c r="G104" s="723">
        <v>86</v>
      </c>
      <c r="H104" s="723">
        <v>172</v>
      </c>
      <c r="I104" s="723">
        <v>1505</v>
      </c>
      <c r="J104" s="503">
        <v>1120</v>
      </c>
      <c r="K104" s="503">
        <v>0</v>
      </c>
      <c r="L104" s="503">
        <v>385</v>
      </c>
      <c r="M104" s="413"/>
      <c r="N104" s="413"/>
      <c r="O104" s="193"/>
      <c r="P104" s="193"/>
      <c r="Q104" s="193"/>
      <c r="R104" s="477"/>
      <c r="S104" s="57"/>
      <c r="T104" s="57"/>
      <c r="U104" s="57"/>
      <c r="V104" s="57"/>
      <c r="W104" s="57"/>
    </row>
    <row r="105" spans="1:23" s="681" customFormat="1" ht="15.75" customHeight="1">
      <c r="A105" s="689"/>
      <c r="B105" s="686" t="s">
        <v>1411</v>
      </c>
      <c r="C105" s="723">
        <v>0</v>
      </c>
      <c r="D105" s="723">
        <v>0</v>
      </c>
      <c r="E105" s="723">
        <v>0</v>
      </c>
      <c r="F105" s="723">
        <v>0</v>
      </c>
      <c r="G105" s="723">
        <v>0</v>
      </c>
      <c r="H105" s="723">
        <v>0</v>
      </c>
      <c r="I105" s="721">
        <v>0</v>
      </c>
      <c r="J105" s="722">
        <v>0</v>
      </c>
      <c r="K105" s="722">
        <v>0</v>
      </c>
      <c r="L105" s="722"/>
      <c r="M105" s="413"/>
      <c r="N105" s="413"/>
      <c r="O105" s="193"/>
      <c r="P105" s="193"/>
      <c r="Q105" s="193"/>
      <c r="R105" s="477"/>
      <c r="S105" s="57"/>
      <c r="T105" s="57"/>
      <c r="U105" s="57"/>
      <c r="V105" s="57"/>
      <c r="W105" s="57"/>
    </row>
    <row r="106" spans="1:23" s="681" customFormat="1" ht="15.75" customHeight="1">
      <c r="A106" s="689" t="s">
        <v>716</v>
      </c>
      <c r="B106" s="484" t="s">
        <v>714</v>
      </c>
      <c r="C106" s="715">
        <f>SUM(C107:C108)</f>
        <v>54</v>
      </c>
      <c r="D106" s="715">
        <f t="shared" ref="D106:I106" si="23">SUM(D107:D108)</f>
        <v>18</v>
      </c>
      <c r="E106" s="715">
        <f t="shared" si="23"/>
        <v>18</v>
      </c>
      <c r="F106" s="715">
        <f t="shared" si="23"/>
        <v>27</v>
      </c>
      <c r="G106" s="715">
        <f t="shared" si="23"/>
        <v>182</v>
      </c>
      <c r="H106" s="715">
        <f t="shared" si="23"/>
        <v>546</v>
      </c>
      <c r="I106" s="715">
        <f t="shared" si="23"/>
        <v>1336.5</v>
      </c>
      <c r="J106" s="715">
        <f>SUM(J107:J108)</f>
        <v>1113.75</v>
      </c>
      <c r="K106" s="715">
        <f t="shared" ref="K106:L106" si="24">SUM(K107:K108)</f>
        <v>222.75</v>
      </c>
      <c r="L106" s="715">
        <f t="shared" si="24"/>
        <v>0</v>
      </c>
      <c r="M106" s="413"/>
      <c r="N106" s="413"/>
      <c r="O106" s="193"/>
      <c r="P106" s="193"/>
      <c r="Q106" s="193"/>
      <c r="R106" s="477"/>
      <c r="S106" s="57"/>
      <c r="T106" s="57"/>
      <c r="U106" s="57"/>
      <c r="V106" s="57"/>
      <c r="W106" s="57"/>
    </row>
    <row r="107" spans="1:23" s="681" customFormat="1" ht="15.75" customHeight="1">
      <c r="A107" s="689"/>
      <c r="B107" s="686" t="s">
        <v>1410</v>
      </c>
      <c r="C107" s="693">
        <v>24</v>
      </c>
      <c r="D107" s="693">
        <v>8</v>
      </c>
      <c r="E107" s="693">
        <v>8</v>
      </c>
      <c r="F107" s="693">
        <v>12</v>
      </c>
      <c r="G107" s="693">
        <v>112</v>
      </c>
      <c r="H107" s="693">
        <v>336</v>
      </c>
      <c r="I107" s="693">
        <v>594</v>
      </c>
      <c r="J107" s="413">
        <v>519.75</v>
      </c>
      <c r="K107" s="413">
        <v>74.25</v>
      </c>
      <c r="L107" s="413">
        <v>0</v>
      </c>
      <c r="M107" s="413"/>
      <c r="N107" s="413"/>
      <c r="O107" s="193"/>
      <c r="P107" s="193"/>
      <c r="Q107" s="193"/>
      <c r="R107" s="477"/>
      <c r="S107" s="57"/>
      <c r="T107" s="57"/>
      <c r="U107" s="57"/>
      <c r="V107" s="57"/>
      <c r="W107" s="57"/>
    </row>
    <row r="108" spans="1:23" s="681" customFormat="1" ht="15.75" customHeight="1">
      <c r="A108" s="689"/>
      <c r="B108" s="686" t="s">
        <v>1411</v>
      </c>
      <c r="C108" s="693">
        <v>30</v>
      </c>
      <c r="D108" s="693">
        <v>10</v>
      </c>
      <c r="E108" s="693">
        <v>10</v>
      </c>
      <c r="F108" s="693">
        <v>15</v>
      </c>
      <c r="G108" s="693">
        <v>70</v>
      </c>
      <c r="H108" s="693">
        <v>210</v>
      </c>
      <c r="I108" s="693">
        <v>742.5</v>
      </c>
      <c r="J108" s="413">
        <v>594</v>
      </c>
      <c r="K108" s="413">
        <v>148.5</v>
      </c>
      <c r="L108" s="413">
        <v>0</v>
      </c>
      <c r="M108" s="413"/>
      <c r="N108" s="413"/>
      <c r="O108" s="193"/>
      <c r="P108" s="193"/>
      <c r="Q108" s="193"/>
      <c r="R108" s="477"/>
      <c r="S108" s="57"/>
      <c r="T108" s="57"/>
      <c r="U108" s="57"/>
      <c r="V108" s="57"/>
      <c r="W108" s="57"/>
    </row>
    <row r="109" spans="1:23" s="681" customFormat="1" ht="15.75" customHeight="1">
      <c r="A109" s="690" t="s">
        <v>717</v>
      </c>
      <c r="B109" s="484" t="s">
        <v>715</v>
      </c>
      <c r="C109" s="715">
        <v>36</v>
      </c>
      <c r="D109" s="715">
        <v>12</v>
      </c>
      <c r="E109" s="715">
        <v>12</v>
      </c>
      <c r="F109" s="715">
        <v>18</v>
      </c>
      <c r="G109" s="715">
        <v>72</v>
      </c>
      <c r="H109" s="715">
        <v>216</v>
      </c>
      <c r="I109" s="715">
        <v>891</v>
      </c>
      <c r="J109" s="715">
        <f>I109</f>
        <v>891</v>
      </c>
      <c r="K109" s="411">
        <v>0</v>
      </c>
      <c r="L109" s="411">
        <v>0</v>
      </c>
      <c r="M109" s="413"/>
      <c r="N109" s="413"/>
      <c r="O109" s="193"/>
      <c r="P109" s="193"/>
      <c r="Q109" s="193"/>
      <c r="R109" s="477"/>
      <c r="S109" s="57"/>
      <c r="T109" s="57"/>
      <c r="U109" s="57"/>
      <c r="V109" s="57"/>
      <c r="W109" s="57"/>
    </row>
    <row r="110" spans="1:23" s="681" customFormat="1" ht="15.75" customHeight="1">
      <c r="A110" s="689"/>
      <c r="B110" s="686" t="s">
        <v>1410</v>
      </c>
      <c r="C110" s="724">
        <v>18</v>
      </c>
      <c r="D110" s="724">
        <v>6</v>
      </c>
      <c r="E110" s="724">
        <v>6</v>
      </c>
      <c r="F110" s="724">
        <v>9</v>
      </c>
      <c r="G110" s="724">
        <v>36</v>
      </c>
      <c r="H110" s="724">
        <v>108</v>
      </c>
      <c r="I110" s="724">
        <v>491</v>
      </c>
      <c r="J110" s="413">
        <f>I110</f>
        <v>491</v>
      </c>
      <c r="K110" s="413">
        <v>0</v>
      </c>
      <c r="L110" s="413">
        <v>0</v>
      </c>
      <c r="M110" s="413"/>
      <c r="N110" s="413"/>
      <c r="O110" s="193"/>
      <c r="P110" s="193"/>
      <c r="Q110" s="193"/>
      <c r="R110" s="477"/>
      <c r="S110" s="57"/>
      <c r="T110" s="57"/>
      <c r="U110" s="57"/>
      <c r="V110" s="57"/>
      <c r="W110" s="57"/>
    </row>
    <row r="111" spans="1:23" s="681" customFormat="1" ht="15.75" customHeight="1">
      <c r="A111" s="689"/>
      <c r="B111" s="686" t="s">
        <v>1411</v>
      </c>
      <c r="C111" s="724">
        <v>18</v>
      </c>
      <c r="D111" s="724">
        <v>6</v>
      </c>
      <c r="E111" s="724">
        <v>6</v>
      </c>
      <c r="F111" s="724">
        <v>9</v>
      </c>
      <c r="G111" s="724">
        <v>36</v>
      </c>
      <c r="H111" s="724">
        <v>108</v>
      </c>
      <c r="I111" s="724">
        <v>400</v>
      </c>
      <c r="J111" s="413">
        <f>I111</f>
        <v>400</v>
      </c>
      <c r="K111" s="413">
        <v>0</v>
      </c>
      <c r="L111" s="413">
        <v>0</v>
      </c>
      <c r="M111" s="413"/>
      <c r="N111" s="413"/>
      <c r="O111" s="193"/>
      <c r="P111" s="193"/>
      <c r="Q111" s="193"/>
      <c r="R111" s="477"/>
      <c r="S111" s="57"/>
      <c r="T111" s="57"/>
      <c r="U111" s="57"/>
      <c r="V111" s="57"/>
      <c r="W111" s="57"/>
    </row>
    <row r="112" spans="1:23" s="681" customFormat="1" ht="15.75" customHeight="1">
      <c r="A112" s="685" t="s">
        <v>718</v>
      </c>
      <c r="B112" s="484" t="s">
        <v>719</v>
      </c>
      <c r="C112" s="715">
        <v>15</v>
      </c>
      <c r="D112" s="715">
        <v>6</v>
      </c>
      <c r="E112" s="715">
        <v>5</v>
      </c>
      <c r="F112" s="715">
        <v>6</v>
      </c>
      <c r="G112" s="715">
        <v>90</v>
      </c>
      <c r="H112" s="715">
        <v>0</v>
      </c>
      <c r="I112" s="715">
        <v>255</v>
      </c>
      <c r="J112" s="411">
        <f>I112</f>
        <v>255</v>
      </c>
      <c r="K112" s="725">
        <v>0</v>
      </c>
      <c r="L112" s="725">
        <v>0</v>
      </c>
      <c r="M112" s="725"/>
      <c r="N112" s="725"/>
      <c r="O112" s="700"/>
      <c r="P112" s="700"/>
      <c r="Q112" s="700"/>
      <c r="R112" s="477"/>
      <c r="S112" s="57"/>
      <c r="T112" s="57"/>
      <c r="U112" s="57"/>
      <c r="V112" s="57"/>
      <c r="W112" s="57"/>
    </row>
    <row r="113" spans="1:23" s="681" customFormat="1" ht="15.75" customHeight="1">
      <c r="A113" s="689"/>
      <c r="B113" s="686" t="s">
        <v>1410</v>
      </c>
      <c r="C113" s="726">
        <v>8</v>
      </c>
      <c r="D113" s="726">
        <v>3</v>
      </c>
      <c r="E113" s="726">
        <v>3</v>
      </c>
      <c r="F113" s="726">
        <v>3</v>
      </c>
      <c r="G113" s="726">
        <v>45</v>
      </c>
      <c r="H113" s="726">
        <v>0</v>
      </c>
      <c r="I113" s="726">
        <v>155</v>
      </c>
      <c r="J113" s="411">
        <f t="shared" ref="J113:J114" si="25">I113</f>
        <v>155</v>
      </c>
      <c r="K113" s="727">
        <v>0</v>
      </c>
      <c r="L113" s="725">
        <v>0</v>
      </c>
      <c r="M113" s="725"/>
      <c r="N113" s="725"/>
      <c r="O113" s="700"/>
      <c r="P113" s="700"/>
      <c r="Q113" s="700"/>
      <c r="R113" s="477"/>
      <c r="S113" s="57"/>
      <c r="T113" s="57"/>
      <c r="U113" s="57"/>
      <c r="V113" s="57"/>
      <c r="W113" s="57"/>
    </row>
    <row r="114" spans="1:23" s="681" customFormat="1" ht="15.75" customHeight="1">
      <c r="A114" s="689"/>
      <c r="B114" s="686" t="s">
        <v>1411</v>
      </c>
      <c r="C114" s="726">
        <v>7</v>
      </c>
      <c r="D114" s="726">
        <v>3</v>
      </c>
      <c r="E114" s="726">
        <v>2</v>
      </c>
      <c r="F114" s="726">
        <v>3</v>
      </c>
      <c r="G114" s="726">
        <v>45</v>
      </c>
      <c r="H114" s="726">
        <v>0</v>
      </c>
      <c r="I114" s="726">
        <v>100</v>
      </c>
      <c r="J114" s="411">
        <f t="shared" si="25"/>
        <v>100</v>
      </c>
      <c r="K114" s="727">
        <v>0</v>
      </c>
      <c r="L114" s="725">
        <v>0</v>
      </c>
      <c r="M114" s="725"/>
      <c r="N114" s="725"/>
      <c r="O114" s="700"/>
      <c r="P114" s="700"/>
      <c r="Q114" s="700"/>
      <c r="R114" s="477"/>
      <c r="S114" s="57"/>
      <c r="T114" s="57"/>
      <c r="U114" s="57"/>
      <c r="V114" s="57"/>
      <c r="W114" s="57"/>
    </row>
    <row r="115" spans="1:23" s="681" customFormat="1" ht="15.75" customHeight="1">
      <c r="A115" s="689" t="s">
        <v>721</v>
      </c>
      <c r="B115" s="484" t="s">
        <v>720</v>
      </c>
      <c r="C115" s="715">
        <v>24</v>
      </c>
      <c r="D115" s="715">
        <v>12</v>
      </c>
      <c r="E115" s="715">
        <v>8</v>
      </c>
      <c r="F115" s="715">
        <v>12</v>
      </c>
      <c r="G115" s="715">
        <v>72</v>
      </c>
      <c r="H115" s="715">
        <v>324</v>
      </c>
      <c r="I115" s="715">
        <v>594</v>
      </c>
      <c r="J115" s="411">
        <v>594</v>
      </c>
      <c r="K115" s="693">
        <v>0</v>
      </c>
      <c r="L115" s="413">
        <v>0</v>
      </c>
      <c r="M115" s="413"/>
      <c r="N115" s="413"/>
      <c r="O115" s="193"/>
      <c r="P115" s="193"/>
      <c r="Q115" s="193"/>
      <c r="R115" s="477"/>
      <c r="S115" s="57"/>
      <c r="T115" s="57"/>
      <c r="U115" s="57"/>
      <c r="V115" s="57"/>
      <c r="W115" s="57"/>
    </row>
    <row r="116" spans="1:23" s="681" customFormat="1" ht="15.75" customHeight="1">
      <c r="A116" s="689"/>
      <c r="B116" s="686" t="s">
        <v>1410</v>
      </c>
      <c r="C116" s="693">
        <v>12</v>
      </c>
      <c r="D116" s="693">
        <v>6</v>
      </c>
      <c r="E116" s="693">
        <v>4</v>
      </c>
      <c r="F116" s="693">
        <v>4</v>
      </c>
      <c r="G116" s="693">
        <v>36</v>
      </c>
      <c r="H116" s="693">
        <v>116</v>
      </c>
      <c r="I116" s="693">
        <v>300</v>
      </c>
      <c r="J116" s="413">
        <f t="shared" ref="J116:J123" si="26">I116</f>
        <v>300</v>
      </c>
      <c r="K116" s="413">
        <v>0</v>
      </c>
      <c r="L116" s="413">
        <v>0</v>
      </c>
      <c r="M116" s="413"/>
      <c r="N116" s="413"/>
      <c r="O116" s="193"/>
      <c r="P116" s="193"/>
      <c r="Q116" s="193"/>
      <c r="R116" s="477"/>
      <c r="S116" s="57"/>
      <c r="T116" s="57"/>
      <c r="U116" s="57"/>
      <c r="V116" s="57"/>
      <c r="W116" s="57"/>
    </row>
    <row r="117" spans="1:23" s="681" customFormat="1" ht="15.75" customHeight="1">
      <c r="A117" s="689"/>
      <c r="B117" s="686" t="s">
        <v>1411</v>
      </c>
      <c r="C117" s="693">
        <v>12</v>
      </c>
      <c r="D117" s="693">
        <v>6</v>
      </c>
      <c r="E117" s="693">
        <v>4</v>
      </c>
      <c r="F117" s="693">
        <v>4</v>
      </c>
      <c r="G117" s="693">
        <v>36</v>
      </c>
      <c r="H117" s="693">
        <v>208</v>
      </c>
      <c r="I117" s="693">
        <v>294</v>
      </c>
      <c r="J117" s="413">
        <f t="shared" si="26"/>
        <v>294</v>
      </c>
      <c r="K117" s="413">
        <v>0</v>
      </c>
      <c r="L117" s="413">
        <v>0</v>
      </c>
      <c r="M117" s="413"/>
      <c r="N117" s="413"/>
      <c r="O117" s="193"/>
      <c r="P117" s="193"/>
      <c r="Q117" s="193"/>
      <c r="R117" s="477"/>
      <c r="S117" s="57"/>
      <c r="T117" s="57"/>
      <c r="U117" s="57"/>
      <c r="V117" s="57"/>
      <c r="W117" s="57"/>
    </row>
    <row r="118" spans="1:23" s="681" customFormat="1" ht="15.75" customHeight="1">
      <c r="A118" s="689" t="s">
        <v>722</v>
      </c>
      <c r="B118" s="484" t="s">
        <v>724</v>
      </c>
      <c r="C118" s="728">
        <f>SUM(C119:C120)</f>
        <v>18</v>
      </c>
      <c r="D118" s="728">
        <f t="shared" ref="D118:I118" si="27">SUM(D119:D120)</f>
        <v>6</v>
      </c>
      <c r="E118" s="728">
        <f t="shared" si="27"/>
        <v>18</v>
      </c>
      <c r="F118" s="728">
        <f t="shared" si="27"/>
        <v>6</v>
      </c>
      <c r="G118" s="728">
        <f t="shared" si="27"/>
        <v>90</v>
      </c>
      <c r="H118" s="728">
        <f t="shared" si="27"/>
        <v>810</v>
      </c>
      <c r="I118" s="728">
        <f t="shared" si="27"/>
        <v>623.70000000000005</v>
      </c>
      <c r="J118" s="728">
        <f t="shared" si="26"/>
        <v>623.70000000000005</v>
      </c>
      <c r="K118" s="413">
        <v>0</v>
      </c>
      <c r="L118" s="413">
        <v>0</v>
      </c>
      <c r="M118" s="413"/>
      <c r="N118" s="413"/>
      <c r="O118" s="193"/>
      <c r="P118" s="193"/>
      <c r="Q118" s="193"/>
      <c r="R118" s="477"/>
      <c r="S118" s="57"/>
      <c r="T118" s="57"/>
      <c r="U118" s="57"/>
      <c r="V118" s="57"/>
      <c r="W118" s="57"/>
    </row>
    <row r="119" spans="1:23" s="681" customFormat="1" ht="15.75" customHeight="1">
      <c r="A119" s="689"/>
      <c r="B119" s="686" t="s">
        <v>1410</v>
      </c>
      <c r="C119" s="723">
        <v>9</v>
      </c>
      <c r="D119" s="723">
        <v>3</v>
      </c>
      <c r="E119" s="723">
        <v>9</v>
      </c>
      <c r="F119" s="729">
        <v>3</v>
      </c>
      <c r="G119" s="723">
        <v>45</v>
      </c>
      <c r="H119" s="723">
        <v>410</v>
      </c>
      <c r="I119" s="723">
        <v>323.7</v>
      </c>
      <c r="J119" s="692">
        <f t="shared" si="26"/>
        <v>323.7</v>
      </c>
      <c r="K119" s="413">
        <v>0</v>
      </c>
      <c r="L119" s="413">
        <v>0</v>
      </c>
      <c r="M119" s="413"/>
      <c r="N119" s="413"/>
      <c r="O119" s="193"/>
      <c r="P119" s="193"/>
      <c r="Q119" s="193"/>
      <c r="R119" s="477"/>
      <c r="S119" s="57"/>
      <c r="T119" s="57"/>
      <c r="U119" s="57"/>
      <c r="V119" s="57"/>
      <c r="W119" s="57"/>
    </row>
    <row r="120" spans="1:23" s="681" customFormat="1" ht="15.75" customHeight="1">
      <c r="A120" s="689"/>
      <c r="B120" s="686" t="s">
        <v>1411</v>
      </c>
      <c r="C120" s="723">
        <v>9</v>
      </c>
      <c r="D120" s="723">
        <v>3</v>
      </c>
      <c r="E120" s="723">
        <v>9</v>
      </c>
      <c r="F120" s="729">
        <v>3</v>
      </c>
      <c r="G120" s="723">
        <v>45</v>
      </c>
      <c r="H120" s="723">
        <v>400</v>
      </c>
      <c r="I120" s="723">
        <v>300</v>
      </c>
      <c r="J120" s="692">
        <f t="shared" si="26"/>
        <v>300</v>
      </c>
      <c r="K120" s="413">
        <v>0</v>
      </c>
      <c r="L120" s="413">
        <v>0</v>
      </c>
      <c r="M120" s="413"/>
      <c r="N120" s="413"/>
      <c r="O120" s="193"/>
      <c r="P120" s="193"/>
      <c r="Q120" s="193"/>
      <c r="R120" s="477"/>
      <c r="S120" s="57"/>
      <c r="T120" s="57"/>
      <c r="U120" s="57"/>
      <c r="V120" s="57"/>
      <c r="W120" s="57"/>
    </row>
    <row r="121" spans="1:23" s="681" customFormat="1" ht="15.75" customHeight="1">
      <c r="A121" s="690" t="s">
        <v>723</v>
      </c>
      <c r="B121" s="484" t="s">
        <v>725</v>
      </c>
      <c r="C121" s="715">
        <v>78</v>
      </c>
      <c r="D121" s="715">
        <v>26</v>
      </c>
      <c r="E121" s="715">
        <v>75</v>
      </c>
      <c r="F121" s="715">
        <v>26</v>
      </c>
      <c r="G121" s="715">
        <v>390</v>
      </c>
      <c r="H121" s="715">
        <v>1170</v>
      </c>
      <c r="I121" s="715">
        <v>2598.7499999999995</v>
      </c>
      <c r="J121" s="411">
        <f t="shared" si="26"/>
        <v>2598.7499999999995</v>
      </c>
      <c r="K121" s="413">
        <v>0</v>
      </c>
      <c r="L121" s="413">
        <v>0</v>
      </c>
      <c r="M121" s="413"/>
      <c r="N121" s="413"/>
      <c r="O121" s="193"/>
      <c r="P121" s="193"/>
      <c r="Q121" s="193"/>
      <c r="R121" s="477"/>
      <c r="S121" s="57"/>
      <c r="T121" s="57"/>
      <c r="U121" s="57"/>
      <c r="V121" s="57"/>
      <c r="W121" s="57"/>
    </row>
    <row r="122" spans="1:23" s="681" customFormat="1" ht="15.75" customHeight="1">
      <c r="A122" s="689"/>
      <c r="B122" s="686" t="s">
        <v>1410</v>
      </c>
      <c r="C122" s="693">
        <v>39</v>
      </c>
      <c r="D122" s="693">
        <v>13</v>
      </c>
      <c r="E122" s="693">
        <v>36</v>
      </c>
      <c r="F122" s="693">
        <v>13</v>
      </c>
      <c r="G122" s="693">
        <v>195</v>
      </c>
      <c r="H122" s="693">
        <v>600</v>
      </c>
      <c r="I122" s="693">
        <v>1598.75</v>
      </c>
      <c r="J122" s="413">
        <f t="shared" si="26"/>
        <v>1598.75</v>
      </c>
      <c r="K122" s="413">
        <v>0</v>
      </c>
      <c r="L122" s="413">
        <v>0</v>
      </c>
      <c r="M122" s="413"/>
      <c r="N122" s="413"/>
      <c r="O122" s="193"/>
      <c r="P122" s="193"/>
      <c r="Q122" s="193"/>
      <c r="R122" s="477"/>
      <c r="S122" s="57"/>
      <c r="T122" s="57"/>
      <c r="U122" s="57"/>
      <c r="V122" s="57"/>
      <c r="W122" s="57"/>
    </row>
    <row r="123" spans="1:23" s="681" customFormat="1" ht="15.75" customHeight="1">
      <c r="A123" s="689"/>
      <c r="B123" s="686" t="s">
        <v>1411</v>
      </c>
      <c r="C123" s="693">
        <v>39</v>
      </c>
      <c r="D123" s="693">
        <v>13</v>
      </c>
      <c r="E123" s="693">
        <v>39</v>
      </c>
      <c r="F123" s="693">
        <v>13</v>
      </c>
      <c r="G123" s="693">
        <v>195</v>
      </c>
      <c r="H123" s="693">
        <v>570</v>
      </c>
      <c r="I123" s="693">
        <v>1000</v>
      </c>
      <c r="J123" s="413">
        <f t="shared" si="26"/>
        <v>1000</v>
      </c>
      <c r="K123" s="413">
        <v>0</v>
      </c>
      <c r="L123" s="413">
        <v>0</v>
      </c>
      <c r="M123" s="413"/>
      <c r="N123" s="413"/>
      <c r="O123" s="193"/>
      <c r="P123" s="193"/>
      <c r="Q123" s="193"/>
      <c r="R123" s="477"/>
      <c r="S123" s="57"/>
      <c r="T123" s="57"/>
      <c r="U123" s="57"/>
      <c r="V123" s="57"/>
      <c r="W123" s="57"/>
    </row>
    <row r="124" spans="1:23" s="681" customFormat="1" ht="15.75" customHeight="1">
      <c r="A124" s="702" t="s">
        <v>258</v>
      </c>
      <c r="B124" s="703" t="s">
        <v>267</v>
      </c>
      <c r="C124" s="680">
        <f>SUM(C125:C136)</f>
        <v>46</v>
      </c>
      <c r="D124" s="680">
        <f t="shared" ref="D124:L124" si="28">SUM(D125:D136)</f>
        <v>6</v>
      </c>
      <c r="E124" s="680">
        <f t="shared" si="28"/>
        <v>350</v>
      </c>
      <c r="F124" s="680">
        <f t="shared" si="28"/>
        <v>6</v>
      </c>
      <c r="G124" s="680">
        <f>SUM(G125:G136)</f>
        <v>788</v>
      </c>
      <c r="H124" s="680">
        <f>SUM(H125:H136)</f>
        <v>5402</v>
      </c>
      <c r="I124" s="680">
        <f t="shared" si="28"/>
        <v>28805</v>
      </c>
      <c r="J124" s="680">
        <f t="shared" si="28"/>
        <v>19955</v>
      </c>
      <c r="K124" s="680">
        <f t="shared" si="28"/>
        <v>4590</v>
      </c>
      <c r="L124" s="680">
        <f t="shared" si="28"/>
        <v>4260</v>
      </c>
      <c r="M124" s="413"/>
      <c r="N124" s="413"/>
      <c r="O124" s="193"/>
      <c r="P124" s="193"/>
      <c r="Q124" s="193"/>
      <c r="R124" s="477"/>
      <c r="S124" s="57"/>
      <c r="T124" s="57"/>
      <c r="U124" s="57"/>
      <c r="V124" s="57"/>
      <c r="W124" s="57"/>
    </row>
    <row r="125" spans="1:23" s="681" customFormat="1" ht="15.75" customHeight="1">
      <c r="A125" s="730" t="s">
        <v>260</v>
      </c>
      <c r="B125" s="483" t="s">
        <v>708</v>
      </c>
      <c r="C125" s="413">
        <v>0</v>
      </c>
      <c r="D125" s="413">
        <v>0</v>
      </c>
      <c r="E125" s="413">
        <v>0</v>
      </c>
      <c r="F125" s="413">
        <v>0</v>
      </c>
      <c r="G125" s="413">
        <v>84</v>
      </c>
      <c r="H125" s="413">
        <v>0</v>
      </c>
      <c r="I125" s="413">
        <f>G125*35</f>
        <v>2940</v>
      </c>
      <c r="J125" s="413">
        <v>2065</v>
      </c>
      <c r="K125" s="413">
        <v>280</v>
      </c>
      <c r="L125" s="413">
        <v>595</v>
      </c>
      <c r="M125" s="413">
        <v>0</v>
      </c>
      <c r="N125" s="413"/>
      <c r="O125" s="193"/>
      <c r="P125" s="193"/>
      <c r="Q125" s="193"/>
      <c r="R125" s="477"/>
      <c r="S125" s="57"/>
      <c r="T125" s="57"/>
      <c r="U125" s="57"/>
      <c r="V125" s="57"/>
      <c r="W125" s="57"/>
    </row>
    <row r="126" spans="1:23" s="681" customFormat="1" ht="15.75" customHeight="1">
      <c r="A126" s="730" t="s">
        <v>261</v>
      </c>
      <c r="B126" s="483" t="s">
        <v>709</v>
      </c>
      <c r="C126" s="413">
        <v>0</v>
      </c>
      <c r="D126" s="413">
        <v>0</v>
      </c>
      <c r="E126" s="413">
        <v>0</v>
      </c>
      <c r="F126" s="413">
        <v>0</v>
      </c>
      <c r="G126" s="413">
        <v>0</v>
      </c>
      <c r="H126" s="413">
        <v>0</v>
      </c>
      <c r="I126" s="413">
        <f t="shared" ref="I126:I136" si="29">G126*35</f>
        <v>0</v>
      </c>
      <c r="J126" s="413">
        <v>0</v>
      </c>
      <c r="K126" s="413">
        <v>0</v>
      </c>
      <c r="L126" s="413">
        <v>0</v>
      </c>
      <c r="M126" s="413"/>
      <c r="N126" s="413"/>
      <c r="O126" s="193"/>
      <c r="P126" s="193"/>
      <c r="Q126" s="193"/>
      <c r="R126" s="477"/>
      <c r="S126" s="57"/>
      <c r="T126" s="57"/>
      <c r="U126" s="57"/>
      <c r="V126" s="57"/>
      <c r="W126" s="57"/>
    </row>
    <row r="127" spans="1:23" s="681" customFormat="1" ht="15.75" customHeight="1">
      <c r="A127" s="730" t="s">
        <v>262</v>
      </c>
      <c r="B127" s="483" t="s">
        <v>710</v>
      </c>
      <c r="C127" s="413">
        <v>15</v>
      </c>
      <c r="D127" s="413">
        <v>1</v>
      </c>
      <c r="E127" s="413">
        <v>40</v>
      </c>
      <c r="F127" s="413">
        <v>1</v>
      </c>
      <c r="G127" s="413">
        <v>40</v>
      </c>
      <c r="H127" s="413">
        <f>C127*D127*G127</f>
        <v>600</v>
      </c>
      <c r="I127" s="413">
        <f t="shared" si="29"/>
        <v>1400</v>
      </c>
      <c r="J127" s="413">
        <f>I127-K127-L127</f>
        <v>560</v>
      </c>
      <c r="K127" s="413">
        <v>560</v>
      </c>
      <c r="L127" s="413">
        <v>280</v>
      </c>
      <c r="M127" s="413"/>
      <c r="N127" s="413"/>
      <c r="O127" s="193"/>
      <c r="P127" s="193"/>
      <c r="Q127" s="193"/>
      <c r="R127" s="477"/>
      <c r="S127" s="57"/>
      <c r="T127" s="57"/>
      <c r="U127" s="57"/>
      <c r="V127" s="57"/>
      <c r="W127" s="57"/>
    </row>
    <row r="128" spans="1:23" s="681" customFormat="1" ht="15.75" customHeight="1">
      <c r="A128" s="730" t="s">
        <v>263</v>
      </c>
      <c r="B128" s="483" t="s">
        <v>711</v>
      </c>
      <c r="C128" s="411">
        <v>0</v>
      </c>
      <c r="D128" s="411">
        <v>0</v>
      </c>
      <c r="E128" s="411">
        <v>0</v>
      </c>
      <c r="F128" s="411">
        <v>0</v>
      </c>
      <c r="G128" s="411">
        <v>86</v>
      </c>
      <c r="H128" s="411">
        <v>0</v>
      </c>
      <c r="I128" s="413">
        <f>G128*35</f>
        <v>3010</v>
      </c>
      <c r="J128" s="411">
        <v>3010</v>
      </c>
      <c r="K128" s="413">
        <v>0</v>
      </c>
      <c r="L128" s="413">
        <v>0</v>
      </c>
      <c r="M128" s="413"/>
      <c r="N128" s="413"/>
      <c r="O128" s="193"/>
      <c r="P128" s="193"/>
      <c r="Q128" s="193"/>
      <c r="R128" s="477"/>
      <c r="S128" s="57"/>
      <c r="T128" s="57"/>
      <c r="U128" s="57"/>
      <c r="V128" s="57"/>
      <c r="W128" s="57"/>
    </row>
    <row r="129" spans="1:23" s="681" customFormat="1" ht="15.75" customHeight="1">
      <c r="A129" s="730" t="s">
        <v>264</v>
      </c>
      <c r="B129" s="483" t="s">
        <v>712</v>
      </c>
      <c r="C129" s="413">
        <v>10</v>
      </c>
      <c r="D129" s="413">
        <v>1</v>
      </c>
      <c r="E129" s="413">
        <v>1</v>
      </c>
      <c r="F129" s="413">
        <v>1</v>
      </c>
      <c r="G129" s="413">
        <v>4</v>
      </c>
      <c r="H129" s="413">
        <v>40</v>
      </c>
      <c r="I129" s="413">
        <f t="shared" si="29"/>
        <v>140</v>
      </c>
      <c r="J129" s="722">
        <v>140</v>
      </c>
      <c r="K129" s="413">
        <v>0</v>
      </c>
      <c r="L129" s="413">
        <v>0</v>
      </c>
      <c r="M129" s="413"/>
      <c r="N129" s="413"/>
      <c r="O129" s="193"/>
      <c r="P129" s="193"/>
      <c r="Q129" s="193"/>
      <c r="R129" s="477"/>
      <c r="S129" s="57"/>
      <c r="T129" s="57"/>
      <c r="U129" s="57"/>
      <c r="V129" s="57"/>
      <c r="W129" s="57"/>
    </row>
    <row r="130" spans="1:23" s="681" customFormat="1" ht="15.75" customHeight="1">
      <c r="A130" s="730" t="s">
        <v>726</v>
      </c>
      <c r="B130" s="483" t="s">
        <v>713</v>
      </c>
      <c r="C130" s="503">
        <v>6</v>
      </c>
      <c r="D130" s="503">
        <v>3</v>
      </c>
      <c r="E130" s="503">
        <v>3</v>
      </c>
      <c r="F130" s="503">
        <v>3</v>
      </c>
      <c r="G130" s="503">
        <v>86</v>
      </c>
      <c r="H130" s="503">
        <v>172</v>
      </c>
      <c r="I130" s="413">
        <f t="shared" si="29"/>
        <v>3010</v>
      </c>
      <c r="J130" s="503">
        <v>1120</v>
      </c>
      <c r="K130" s="503">
        <f>I130-J130-L130</f>
        <v>1505</v>
      </c>
      <c r="L130" s="503">
        <v>385</v>
      </c>
      <c r="M130" s="413"/>
      <c r="N130" s="413"/>
      <c r="O130" s="193"/>
      <c r="P130" s="193"/>
      <c r="Q130" s="193"/>
      <c r="R130" s="477"/>
      <c r="S130" s="57"/>
      <c r="T130" s="57"/>
      <c r="U130" s="57"/>
      <c r="V130" s="57"/>
      <c r="W130" s="57"/>
    </row>
    <row r="131" spans="1:23" s="681" customFormat="1" ht="15.75" customHeight="1">
      <c r="A131" s="730" t="s">
        <v>727</v>
      </c>
      <c r="B131" s="483" t="s">
        <v>1420</v>
      </c>
      <c r="C131" s="411">
        <v>0</v>
      </c>
      <c r="D131" s="411">
        <v>0</v>
      </c>
      <c r="E131" s="411">
        <v>0</v>
      </c>
      <c r="F131" s="411">
        <v>0</v>
      </c>
      <c r="G131" s="411">
        <v>0</v>
      </c>
      <c r="H131" s="411">
        <v>0</v>
      </c>
      <c r="I131" s="413">
        <v>1225</v>
      </c>
      <c r="J131" s="411">
        <v>980</v>
      </c>
      <c r="K131" s="411">
        <v>245</v>
      </c>
      <c r="L131" s="413">
        <v>0</v>
      </c>
      <c r="M131" s="413"/>
      <c r="N131" s="413"/>
      <c r="O131" s="193"/>
      <c r="P131" s="193"/>
      <c r="Q131" s="193"/>
      <c r="R131" s="477"/>
      <c r="S131" s="57"/>
      <c r="T131" s="57"/>
      <c r="U131" s="57"/>
      <c r="V131" s="57"/>
      <c r="W131" s="57"/>
    </row>
    <row r="132" spans="1:23" s="681" customFormat="1" ht="15.75" customHeight="1">
      <c r="A132" s="730" t="s">
        <v>728</v>
      </c>
      <c r="B132" s="483" t="s">
        <v>715</v>
      </c>
      <c r="C132" s="731">
        <v>0</v>
      </c>
      <c r="D132" s="731">
        <v>0</v>
      </c>
      <c r="E132" s="731">
        <v>0</v>
      </c>
      <c r="F132" s="731">
        <v>0</v>
      </c>
      <c r="G132" s="731">
        <v>72</v>
      </c>
      <c r="H132" s="731">
        <v>0</v>
      </c>
      <c r="I132" s="413">
        <f t="shared" si="29"/>
        <v>2520</v>
      </c>
      <c r="J132" s="413">
        <f>I132</f>
        <v>2520</v>
      </c>
      <c r="K132" s="413">
        <v>0</v>
      </c>
      <c r="L132" s="413">
        <v>0</v>
      </c>
      <c r="M132" s="413"/>
      <c r="N132" s="413"/>
      <c r="O132" s="193"/>
      <c r="P132" s="193"/>
      <c r="Q132" s="193"/>
      <c r="R132" s="477"/>
      <c r="S132" s="57"/>
      <c r="T132" s="57"/>
      <c r="U132" s="57"/>
      <c r="V132" s="57"/>
      <c r="W132" s="57"/>
    </row>
    <row r="133" spans="1:23" s="681" customFormat="1" ht="15.75" customHeight="1">
      <c r="A133" s="730" t="s">
        <v>729</v>
      </c>
      <c r="B133" s="483" t="s">
        <v>719</v>
      </c>
      <c r="C133" s="413">
        <v>0</v>
      </c>
      <c r="D133" s="413">
        <v>0</v>
      </c>
      <c r="E133" s="413">
        <v>0</v>
      </c>
      <c r="F133" s="413">
        <v>0</v>
      </c>
      <c r="G133" s="413">
        <v>0</v>
      </c>
      <c r="H133" s="413">
        <v>0</v>
      </c>
      <c r="I133" s="413">
        <f t="shared" si="29"/>
        <v>0</v>
      </c>
      <c r="J133" s="413">
        <v>0</v>
      </c>
      <c r="K133" s="413">
        <v>0</v>
      </c>
      <c r="L133" s="413">
        <v>0</v>
      </c>
      <c r="M133" s="413"/>
      <c r="N133" s="413"/>
      <c r="O133" s="193"/>
      <c r="P133" s="193"/>
      <c r="Q133" s="193"/>
      <c r="R133" s="477"/>
      <c r="S133" s="57"/>
      <c r="T133" s="57"/>
      <c r="U133" s="57"/>
      <c r="V133" s="57"/>
      <c r="W133" s="57"/>
    </row>
    <row r="134" spans="1:23" s="681" customFormat="1" ht="15.75" customHeight="1">
      <c r="A134" s="730" t="s">
        <v>730</v>
      </c>
      <c r="B134" s="483" t="s">
        <v>720</v>
      </c>
      <c r="C134" s="413">
        <v>0</v>
      </c>
      <c r="D134" s="413">
        <v>0</v>
      </c>
      <c r="E134" s="413">
        <v>0</v>
      </c>
      <c r="F134" s="413">
        <v>0</v>
      </c>
      <c r="G134" s="413">
        <v>35</v>
      </c>
      <c r="H134" s="413">
        <v>0</v>
      </c>
      <c r="I134" s="413">
        <f t="shared" si="29"/>
        <v>1225</v>
      </c>
      <c r="J134" s="413">
        <f>I134</f>
        <v>1225</v>
      </c>
      <c r="K134" s="413">
        <v>0</v>
      </c>
      <c r="L134" s="413">
        <v>0</v>
      </c>
      <c r="M134" s="413"/>
      <c r="N134" s="413"/>
      <c r="O134" s="193"/>
      <c r="P134" s="193"/>
      <c r="Q134" s="193"/>
      <c r="R134" s="477"/>
      <c r="S134" s="57"/>
      <c r="T134" s="57"/>
      <c r="U134" s="57"/>
      <c r="V134" s="57"/>
      <c r="W134" s="57"/>
    </row>
    <row r="135" spans="1:23" s="681" customFormat="1" ht="15.75" customHeight="1">
      <c r="A135" s="730" t="s">
        <v>731</v>
      </c>
      <c r="B135" s="483" t="s">
        <v>724</v>
      </c>
      <c r="C135" s="193">
        <v>0</v>
      </c>
      <c r="D135" s="193">
        <v>0</v>
      </c>
      <c r="E135" s="193">
        <v>0</v>
      </c>
      <c r="F135" s="193">
        <v>0</v>
      </c>
      <c r="G135" s="193">
        <v>75</v>
      </c>
      <c r="H135" s="193">
        <v>0</v>
      </c>
      <c r="I135" s="413">
        <f t="shared" si="29"/>
        <v>2625</v>
      </c>
      <c r="J135" s="193">
        <f>I135</f>
        <v>2625</v>
      </c>
      <c r="K135" s="193">
        <v>0</v>
      </c>
      <c r="L135" s="193">
        <v>0</v>
      </c>
      <c r="M135" s="193"/>
      <c r="N135" s="193"/>
      <c r="O135" s="193"/>
      <c r="P135" s="193"/>
      <c r="Q135" s="193"/>
      <c r="R135" s="477"/>
      <c r="S135" s="57"/>
      <c r="T135" s="57"/>
      <c r="U135" s="57"/>
      <c r="V135" s="57"/>
      <c r="W135" s="57"/>
    </row>
    <row r="136" spans="1:23" s="681" customFormat="1" ht="15.75" customHeight="1">
      <c r="A136" s="730" t="s">
        <v>732</v>
      </c>
      <c r="B136" s="483" t="s">
        <v>725</v>
      </c>
      <c r="C136" s="193">
        <v>15</v>
      </c>
      <c r="D136" s="193">
        <v>1</v>
      </c>
      <c r="E136" s="193">
        <v>306</v>
      </c>
      <c r="F136" s="193">
        <v>1</v>
      </c>
      <c r="G136" s="193">
        <v>306</v>
      </c>
      <c r="H136" s="193">
        <v>4590</v>
      </c>
      <c r="I136" s="413">
        <f t="shared" si="29"/>
        <v>10710</v>
      </c>
      <c r="J136" s="193">
        <v>5710</v>
      </c>
      <c r="K136" s="193">
        <v>2000</v>
      </c>
      <c r="L136" s="193">
        <v>3000</v>
      </c>
      <c r="M136" s="193"/>
      <c r="N136" s="193"/>
      <c r="O136" s="193"/>
      <c r="P136" s="193"/>
      <c r="Q136" s="193"/>
      <c r="R136" s="477"/>
      <c r="S136" s="57"/>
      <c r="T136" s="57"/>
      <c r="U136" s="57"/>
      <c r="V136" s="57"/>
      <c r="W136" s="57"/>
    </row>
    <row r="137" spans="1:23" s="681" customFormat="1" ht="15.75" customHeight="1">
      <c r="A137" s="675">
        <v>3</v>
      </c>
      <c r="B137" s="676" t="s">
        <v>268</v>
      </c>
      <c r="C137" s="732">
        <f>C138+C143+C146</f>
        <v>27</v>
      </c>
      <c r="D137" s="732">
        <f t="shared" ref="D137:L137" si="30">D138+D143+D146</f>
        <v>9</v>
      </c>
      <c r="E137" s="732">
        <f t="shared" si="30"/>
        <v>15</v>
      </c>
      <c r="F137" s="732">
        <f t="shared" si="30"/>
        <v>9</v>
      </c>
      <c r="G137" s="732">
        <f t="shared" si="30"/>
        <v>85</v>
      </c>
      <c r="H137" s="732">
        <f>H138+H143+H146</f>
        <v>225</v>
      </c>
      <c r="I137" s="732">
        <f>I138+I143+I146</f>
        <v>1741.85</v>
      </c>
      <c r="J137" s="732">
        <f t="shared" si="30"/>
        <v>1321.85</v>
      </c>
      <c r="K137" s="732">
        <f t="shared" si="30"/>
        <v>140</v>
      </c>
      <c r="L137" s="732">
        <f t="shared" si="30"/>
        <v>280</v>
      </c>
      <c r="M137" s="193"/>
      <c r="N137" s="193"/>
      <c r="O137" s="193"/>
      <c r="P137" s="193"/>
      <c r="Q137" s="193"/>
      <c r="R137" s="477"/>
      <c r="S137" s="57"/>
      <c r="T137" s="57"/>
      <c r="U137" s="57"/>
      <c r="V137" s="57"/>
      <c r="W137" s="57"/>
    </row>
    <row r="138" spans="1:23" s="681" customFormat="1" ht="15.75" customHeight="1">
      <c r="A138" s="679" t="s">
        <v>249</v>
      </c>
      <c r="B138" s="484" t="s">
        <v>269</v>
      </c>
      <c r="C138" s="411">
        <f>SUM(C139:C142)</f>
        <v>15</v>
      </c>
      <c r="D138" s="411">
        <f t="shared" ref="D138:L138" si="31">SUM(D139:D142)</f>
        <v>5</v>
      </c>
      <c r="E138" s="411">
        <f t="shared" si="31"/>
        <v>11</v>
      </c>
      <c r="F138" s="411">
        <f t="shared" si="31"/>
        <v>5</v>
      </c>
      <c r="G138" s="411">
        <f t="shared" si="31"/>
        <v>71</v>
      </c>
      <c r="H138" s="411">
        <f t="shared" si="31"/>
        <v>213</v>
      </c>
      <c r="I138" s="411">
        <f t="shared" si="31"/>
        <v>741.84999999999991</v>
      </c>
      <c r="J138" s="411">
        <f t="shared" si="31"/>
        <v>661.84999999999991</v>
      </c>
      <c r="K138" s="411">
        <f t="shared" si="31"/>
        <v>0</v>
      </c>
      <c r="L138" s="411">
        <f t="shared" si="31"/>
        <v>80</v>
      </c>
      <c r="M138" s="193"/>
      <c r="N138" s="193"/>
      <c r="O138" s="193"/>
      <c r="P138" s="193"/>
      <c r="Q138" s="193"/>
      <c r="R138" s="477"/>
      <c r="S138" s="57"/>
      <c r="T138" s="57"/>
      <c r="U138" s="57"/>
      <c r="V138" s="57"/>
      <c r="W138" s="57"/>
    </row>
    <row r="139" spans="1:23" s="681" customFormat="1" ht="15.75" customHeight="1">
      <c r="A139" s="682" t="s">
        <v>251</v>
      </c>
      <c r="B139" s="483" t="s">
        <v>708</v>
      </c>
      <c r="C139" s="413">
        <v>0</v>
      </c>
      <c r="D139" s="413">
        <v>0</v>
      </c>
      <c r="E139" s="413">
        <v>0</v>
      </c>
      <c r="F139" s="413">
        <v>0</v>
      </c>
      <c r="G139" s="413">
        <v>0</v>
      </c>
      <c r="H139" s="413">
        <v>0</v>
      </c>
      <c r="I139" s="413">
        <v>250</v>
      </c>
      <c r="J139" s="413">
        <v>170</v>
      </c>
      <c r="K139" s="413">
        <v>0</v>
      </c>
      <c r="L139" s="413">
        <v>80</v>
      </c>
      <c r="M139" s="193">
        <v>0</v>
      </c>
      <c r="N139" s="193"/>
      <c r="O139" s="193"/>
      <c r="P139" s="193"/>
      <c r="Q139" s="193"/>
      <c r="R139" s="477"/>
      <c r="S139" s="57"/>
      <c r="T139" s="57"/>
      <c r="U139" s="57"/>
      <c r="V139" s="57"/>
      <c r="W139" s="57"/>
    </row>
    <row r="140" spans="1:23" s="681" customFormat="1" ht="15.75" customHeight="1">
      <c r="A140" s="685" t="s">
        <v>253</v>
      </c>
      <c r="B140" s="483" t="s">
        <v>1367</v>
      </c>
      <c r="C140" s="413">
        <v>6</v>
      </c>
      <c r="D140" s="413">
        <v>2</v>
      </c>
      <c r="E140" s="413">
        <v>2</v>
      </c>
      <c r="F140" s="413">
        <v>2</v>
      </c>
      <c r="G140" s="413">
        <v>5</v>
      </c>
      <c r="H140" s="413">
        <v>15</v>
      </c>
      <c r="I140" s="413">
        <v>180</v>
      </c>
      <c r="J140" s="413">
        <v>180</v>
      </c>
      <c r="K140" s="413">
        <v>0</v>
      </c>
      <c r="L140" s="413">
        <v>0</v>
      </c>
      <c r="M140" s="193"/>
      <c r="N140" s="193"/>
      <c r="O140" s="193"/>
      <c r="P140" s="193"/>
      <c r="Q140" s="193"/>
      <c r="R140" s="477"/>
      <c r="S140" s="57"/>
      <c r="T140" s="57"/>
      <c r="U140" s="57"/>
      <c r="V140" s="57"/>
      <c r="W140" s="57"/>
    </row>
    <row r="141" spans="1:23" s="681" customFormat="1" ht="15.75" customHeight="1">
      <c r="A141" s="733">
        <v>3</v>
      </c>
      <c r="B141" s="483" t="s">
        <v>1421</v>
      </c>
      <c r="C141" s="413">
        <v>0</v>
      </c>
      <c r="D141" s="413">
        <v>0</v>
      </c>
      <c r="E141" s="413">
        <v>0</v>
      </c>
      <c r="F141" s="413">
        <v>0</v>
      </c>
      <c r="G141" s="413">
        <v>0</v>
      </c>
      <c r="H141" s="413">
        <v>0</v>
      </c>
      <c r="I141" s="413">
        <v>0</v>
      </c>
      <c r="J141" s="413">
        <v>0</v>
      </c>
      <c r="K141" s="413">
        <v>0</v>
      </c>
      <c r="L141" s="413">
        <v>0</v>
      </c>
      <c r="M141" s="193"/>
      <c r="N141" s="193"/>
      <c r="O141" s="193"/>
      <c r="P141" s="193"/>
      <c r="Q141" s="193"/>
      <c r="R141" s="477"/>
      <c r="S141" s="57"/>
      <c r="T141" s="57"/>
      <c r="U141" s="57"/>
      <c r="V141" s="57"/>
      <c r="W141" s="57"/>
    </row>
    <row r="142" spans="1:23" s="681" customFormat="1" ht="15.75" customHeight="1">
      <c r="A142" s="733">
        <v>4</v>
      </c>
      <c r="B142" s="483" t="s">
        <v>725</v>
      </c>
      <c r="C142" s="413">
        <v>9</v>
      </c>
      <c r="D142" s="413">
        <v>3</v>
      </c>
      <c r="E142" s="413">
        <v>9</v>
      </c>
      <c r="F142" s="413">
        <v>3</v>
      </c>
      <c r="G142" s="413">
        <v>66</v>
      </c>
      <c r="H142" s="413">
        <v>198</v>
      </c>
      <c r="I142" s="413">
        <v>311.84999999999997</v>
      </c>
      <c r="J142" s="413">
        <f>I142</f>
        <v>311.84999999999997</v>
      </c>
      <c r="K142" s="413">
        <v>0</v>
      </c>
      <c r="L142" s="413">
        <v>0</v>
      </c>
      <c r="M142" s="193"/>
      <c r="N142" s="193"/>
      <c r="O142" s="193"/>
      <c r="P142" s="193"/>
      <c r="Q142" s="193"/>
      <c r="R142" s="477"/>
      <c r="S142" s="57"/>
      <c r="T142" s="57"/>
      <c r="U142" s="57"/>
      <c r="V142" s="57"/>
      <c r="W142" s="57"/>
    </row>
    <row r="143" spans="1:23" s="681" customFormat="1" ht="15.75" customHeight="1">
      <c r="A143" s="734" t="s">
        <v>258</v>
      </c>
      <c r="B143" s="703" t="s">
        <v>270</v>
      </c>
      <c r="C143" s="411">
        <f>SUM(C144:C145)</f>
        <v>0</v>
      </c>
      <c r="D143" s="411">
        <f t="shared" ref="D143:L143" si="32">SUM(D144:D145)</f>
        <v>0</v>
      </c>
      <c r="E143" s="411">
        <f t="shared" si="32"/>
        <v>0</v>
      </c>
      <c r="F143" s="411">
        <f t="shared" si="32"/>
        <v>0</v>
      </c>
      <c r="G143" s="411">
        <f t="shared" si="32"/>
        <v>5</v>
      </c>
      <c r="H143" s="411">
        <f t="shared" si="32"/>
        <v>0</v>
      </c>
      <c r="I143" s="411">
        <f t="shared" si="32"/>
        <v>300</v>
      </c>
      <c r="J143" s="411">
        <f t="shared" si="32"/>
        <v>150</v>
      </c>
      <c r="K143" s="411">
        <f t="shared" si="32"/>
        <v>90</v>
      </c>
      <c r="L143" s="411">
        <f t="shared" si="32"/>
        <v>60</v>
      </c>
      <c r="M143" s="193"/>
      <c r="N143" s="193"/>
      <c r="O143" s="193"/>
      <c r="P143" s="193"/>
      <c r="Q143" s="193"/>
      <c r="R143" s="477"/>
      <c r="S143" s="57"/>
      <c r="T143" s="57"/>
      <c r="U143" s="57"/>
      <c r="V143" s="57"/>
      <c r="W143" s="57"/>
    </row>
    <row r="144" spans="1:23" s="681" customFormat="1" ht="15.75" customHeight="1">
      <c r="A144" s="733">
        <v>1</v>
      </c>
      <c r="B144" s="735" t="s">
        <v>708</v>
      </c>
      <c r="C144" s="413">
        <v>0</v>
      </c>
      <c r="D144" s="413">
        <v>0</v>
      </c>
      <c r="E144" s="413">
        <v>0</v>
      </c>
      <c r="F144" s="413">
        <v>0</v>
      </c>
      <c r="G144" s="413">
        <v>0</v>
      </c>
      <c r="H144" s="413">
        <v>0</v>
      </c>
      <c r="I144" s="413">
        <v>0</v>
      </c>
      <c r="J144" s="413">
        <v>0</v>
      </c>
      <c r="K144" s="413">
        <v>0</v>
      </c>
      <c r="L144" s="413">
        <v>0</v>
      </c>
      <c r="M144" s="193"/>
      <c r="N144" s="193"/>
      <c r="O144" s="193"/>
      <c r="P144" s="193"/>
      <c r="Q144" s="193"/>
      <c r="R144" s="477"/>
      <c r="S144" s="57"/>
      <c r="T144" s="57"/>
      <c r="U144" s="57"/>
      <c r="V144" s="57"/>
      <c r="W144" s="57"/>
    </row>
    <row r="145" spans="1:23" s="681" customFormat="1" ht="15.75" customHeight="1">
      <c r="A145" s="733">
        <v>2</v>
      </c>
      <c r="B145" s="735" t="s">
        <v>1421</v>
      </c>
      <c r="C145" s="413">
        <v>0</v>
      </c>
      <c r="D145" s="413">
        <v>0</v>
      </c>
      <c r="E145" s="413">
        <v>0</v>
      </c>
      <c r="F145" s="413">
        <v>0</v>
      </c>
      <c r="G145" s="413">
        <v>5</v>
      </c>
      <c r="H145" s="413">
        <v>0</v>
      </c>
      <c r="I145" s="413">
        <v>300</v>
      </c>
      <c r="J145" s="413">
        <v>150</v>
      </c>
      <c r="K145" s="413">
        <v>90</v>
      </c>
      <c r="L145" s="413">
        <v>60</v>
      </c>
      <c r="M145" s="193"/>
      <c r="N145" s="193"/>
      <c r="O145" s="193"/>
      <c r="P145" s="193"/>
      <c r="Q145" s="193"/>
      <c r="R145" s="477"/>
      <c r="S145" s="57"/>
      <c r="T145" s="57"/>
      <c r="U145" s="57"/>
      <c r="V145" s="57"/>
      <c r="W145" s="57"/>
    </row>
    <row r="146" spans="1:23" s="681" customFormat="1" ht="21.75" customHeight="1">
      <c r="A146" s="734" t="s">
        <v>271</v>
      </c>
      <c r="B146" s="703" t="s">
        <v>272</v>
      </c>
      <c r="C146" s="411">
        <f>SUM(C147:C149)</f>
        <v>12</v>
      </c>
      <c r="D146" s="411">
        <f t="shared" ref="D146:L146" si="33">SUM(D147:D149)</f>
        <v>4</v>
      </c>
      <c r="E146" s="411">
        <f t="shared" si="33"/>
        <v>4</v>
      </c>
      <c r="F146" s="411">
        <f t="shared" si="33"/>
        <v>4</v>
      </c>
      <c r="G146" s="411">
        <f t="shared" si="33"/>
        <v>9</v>
      </c>
      <c r="H146" s="411">
        <f t="shared" si="33"/>
        <v>12</v>
      </c>
      <c r="I146" s="411">
        <f t="shared" si="33"/>
        <v>700</v>
      </c>
      <c r="J146" s="411">
        <f t="shared" si="33"/>
        <v>510</v>
      </c>
      <c r="K146" s="411">
        <f t="shared" si="33"/>
        <v>50</v>
      </c>
      <c r="L146" s="411">
        <f t="shared" si="33"/>
        <v>140</v>
      </c>
      <c r="M146" s="193"/>
      <c r="N146" s="193"/>
      <c r="O146" s="193"/>
      <c r="P146" s="193"/>
      <c r="Q146" s="193"/>
      <c r="R146" s="477"/>
      <c r="S146" s="57"/>
      <c r="T146" s="57"/>
      <c r="U146" s="57"/>
      <c r="V146" s="57"/>
      <c r="W146" s="57"/>
    </row>
    <row r="147" spans="1:23" s="681" customFormat="1" ht="15.75" customHeight="1">
      <c r="A147" s="733"/>
      <c r="B147" s="735" t="s">
        <v>708</v>
      </c>
      <c r="C147" s="413">
        <v>0</v>
      </c>
      <c r="D147" s="413">
        <v>0</v>
      </c>
      <c r="E147" s="413">
        <v>0</v>
      </c>
      <c r="F147" s="413">
        <v>0</v>
      </c>
      <c r="G147" s="413">
        <v>0</v>
      </c>
      <c r="H147" s="413">
        <v>0</v>
      </c>
      <c r="I147" s="413">
        <v>250</v>
      </c>
      <c r="J147" s="413">
        <v>170</v>
      </c>
      <c r="K147" s="413">
        <v>0</v>
      </c>
      <c r="L147" s="413">
        <v>80</v>
      </c>
      <c r="M147" s="193"/>
      <c r="N147" s="193"/>
      <c r="O147" s="193"/>
      <c r="P147" s="193"/>
      <c r="Q147" s="193"/>
      <c r="R147" s="477"/>
      <c r="S147" s="57"/>
      <c r="T147" s="57"/>
      <c r="U147" s="57"/>
      <c r="V147" s="57"/>
      <c r="W147" s="57"/>
    </row>
    <row r="148" spans="1:23" s="681" customFormat="1" ht="15.75" customHeight="1">
      <c r="A148" s="733"/>
      <c r="B148" s="735" t="s">
        <v>1421</v>
      </c>
      <c r="C148" s="413"/>
      <c r="D148" s="413"/>
      <c r="E148" s="413"/>
      <c r="F148" s="413"/>
      <c r="G148" s="413">
        <v>5</v>
      </c>
      <c r="H148" s="413"/>
      <c r="I148" s="413">
        <v>250</v>
      </c>
      <c r="J148" s="413">
        <v>140</v>
      </c>
      <c r="K148" s="413">
        <v>50</v>
      </c>
      <c r="L148" s="413">
        <v>60</v>
      </c>
      <c r="M148" s="193"/>
      <c r="N148" s="193"/>
      <c r="O148" s="193"/>
      <c r="P148" s="193"/>
      <c r="Q148" s="193"/>
      <c r="R148" s="477"/>
      <c r="S148" s="57"/>
      <c r="T148" s="57"/>
      <c r="U148" s="57"/>
      <c r="V148" s="57"/>
      <c r="W148" s="57"/>
    </row>
    <row r="149" spans="1:23" s="681" customFormat="1" ht="15.75" customHeight="1">
      <c r="A149" s="733"/>
      <c r="B149" s="735" t="s">
        <v>1422</v>
      </c>
      <c r="C149" s="475">
        <f>SUM(C150:C151)</f>
        <v>12</v>
      </c>
      <c r="D149" s="475">
        <f t="shared" ref="D149:L149" si="34">SUM(D150:D151)</f>
        <v>4</v>
      </c>
      <c r="E149" s="475">
        <f t="shared" si="34"/>
        <v>4</v>
      </c>
      <c r="F149" s="475">
        <f t="shared" si="34"/>
        <v>4</v>
      </c>
      <c r="G149" s="475">
        <f t="shared" si="34"/>
        <v>4</v>
      </c>
      <c r="H149" s="475">
        <f t="shared" si="34"/>
        <v>12</v>
      </c>
      <c r="I149" s="475">
        <f t="shared" si="34"/>
        <v>200</v>
      </c>
      <c r="J149" s="475">
        <f t="shared" si="34"/>
        <v>200</v>
      </c>
      <c r="K149" s="475">
        <f t="shared" si="34"/>
        <v>0</v>
      </c>
      <c r="L149" s="475">
        <f t="shared" si="34"/>
        <v>0</v>
      </c>
      <c r="M149" s="193"/>
      <c r="N149" s="193"/>
      <c r="O149" s="193"/>
      <c r="P149" s="193"/>
      <c r="Q149" s="193"/>
      <c r="R149" s="477"/>
      <c r="S149" s="57"/>
      <c r="T149" s="57"/>
      <c r="U149" s="57"/>
      <c r="V149" s="57"/>
      <c r="W149" s="57"/>
    </row>
    <row r="150" spans="1:23" s="681" customFormat="1" ht="15.75" customHeight="1">
      <c r="A150" s="733"/>
      <c r="B150" s="736" t="s">
        <v>1423</v>
      </c>
      <c r="C150" s="692">
        <v>6</v>
      </c>
      <c r="D150" s="692">
        <v>2</v>
      </c>
      <c r="E150" s="692">
        <v>2</v>
      </c>
      <c r="F150" s="692">
        <v>2</v>
      </c>
      <c r="G150" s="692">
        <v>2</v>
      </c>
      <c r="H150" s="692">
        <v>6</v>
      </c>
      <c r="I150" s="692">
        <v>100</v>
      </c>
      <c r="J150" s="692">
        <v>100</v>
      </c>
      <c r="K150" s="692">
        <v>0</v>
      </c>
      <c r="L150" s="692">
        <v>0</v>
      </c>
      <c r="M150" s="193"/>
      <c r="N150" s="193"/>
      <c r="O150" s="193"/>
      <c r="P150" s="193"/>
      <c r="Q150" s="193"/>
      <c r="R150" s="477"/>
      <c r="S150" s="57"/>
      <c r="T150" s="57"/>
      <c r="U150" s="57"/>
      <c r="V150" s="57"/>
      <c r="W150" s="57"/>
    </row>
    <row r="151" spans="1:23" s="681" customFormat="1" ht="15.75" customHeight="1">
      <c r="A151" s="733"/>
      <c r="B151" s="737" t="s">
        <v>1424</v>
      </c>
      <c r="C151" s="692">
        <v>6</v>
      </c>
      <c r="D151" s="692">
        <v>2</v>
      </c>
      <c r="E151" s="692">
        <v>2</v>
      </c>
      <c r="F151" s="692">
        <v>2</v>
      </c>
      <c r="G151" s="692">
        <v>2</v>
      </c>
      <c r="H151" s="692">
        <v>6</v>
      </c>
      <c r="I151" s="692">
        <v>100</v>
      </c>
      <c r="J151" s="692">
        <v>100</v>
      </c>
      <c r="K151" s="692">
        <v>0</v>
      </c>
      <c r="L151" s="692">
        <v>0</v>
      </c>
      <c r="M151" s="193"/>
      <c r="N151" s="193"/>
      <c r="O151" s="193"/>
      <c r="P151" s="193"/>
      <c r="Q151" s="193"/>
      <c r="R151" s="477"/>
      <c r="S151" s="57"/>
      <c r="T151" s="57"/>
      <c r="U151" s="57"/>
      <c r="V151" s="57"/>
      <c r="W151" s="57"/>
    </row>
    <row r="152" spans="1:23" s="681" customFormat="1" ht="36" customHeight="1">
      <c r="A152" s="671" t="s">
        <v>104</v>
      </c>
      <c r="B152" s="672" t="s">
        <v>273</v>
      </c>
      <c r="C152" s="738">
        <f>C153</f>
        <v>293</v>
      </c>
      <c r="D152" s="738">
        <f t="shared" ref="D152:L152" si="35">D153</f>
        <v>83.6</v>
      </c>
      <c r="E152" s="738">
        <f t="shared" si="35"/>
        <v>438</v>
      </c>
      <c r="F152" s="738">
        <f t="shared" si="35"/>
        <v>81.8</v>
      </c>
      <c r="G152" s="738">
        <f t="shared" si="35"/>
        <v>14942</v>
      </c>
      <c r="H152" s="738">
        <f t="shared" si="35"/>
        <v>49752</v>
      </c>
      <c r="I152" s="738">
        <f t="shared" si="35"/>
        <v>23857.974999999999</v>
      </c>
      <c r="J152" s="738">
        <f t="shared" si="35"/>
        <v>20392.974999999999</v>
      </c>
      <c r="K152" s="738">
        <f t="shared" si="35"/>
        <v>3465</v>
      </c>
      <c r="L152" s="738">
        <f t="shared" si="35"/>
        <v>0</v>
      </c>
      <c r="M152" s="739"/>
      <c r="N152" s="739"/>
      <c r="O152" s="739"/>
      <c r="P152" s="739"/>
      <c r="Q152" s="739"/>
      <c r="R152" s="740"/>
      <c r="S152" s="57"/>
      <c r="T152" s="57"/>
      <c r="U152" s="57"/>
      <c r="V152" s="57"/>
      <c r="W152" s="57"/>
    </row>
    <row r="153" spans="1:23" s="681" customFormat="1" ht="15.75" customHeight="1">
      <c r="A153" s="675">
        <v>1</v>
      </c>
      <c r="B153" s="484" t="s">
        <v>274</v>
      </c>
      <c r="C153" s="684">
        <f>C154+C191</f>
        <v>293</v>
      </c>
      <c r="D153" s="684">
        <f t="shared" ref="D153:L153" si="36">D154+D191</f>
        <v>83.6</v>
      </c>
      <c r="E153" s="684">
        <f t="shared" si="36"/>
        <v>438</v>
      </c>
      <c r="F153" s="684">
        <f t="shared" si="36"/>
        <v>81.8</v>
      </c>
      <c r="G153" s="684">
        <f t="shared" si="36"/>
        <v>14942</v>
      </c>
      <c r="H153" s="684">
        <f t="shared" si="36"/>
        <v>49752</v>
      </c>
      <c r="I153" s="684">
        <f>I154+I191</f>
        <v>23857.974999999999</v>
      </c>
      <c r="J153" s="684">
        <f t="shared" si="36"/>
        <v>20392.974999999999</v>
      </c>
      <c r="K153" s="684">
        <f t="shared" si="36"/>
        <v>3465</v>
      </c>
      <c r="L153" s="684">
        <f t="shared" si="36"/>
        <v>0</v>
      </c>
      <c r="M153" s="193"/>
      <c r="N153" s="193"/>
      <c r="O153" s="193"/>
      <c r="P153" s="193"/>
      <c r="Q153" s="193"/>
      <c r="R153" s="477"/>
      <c r="S153" s="57"/>
      <c r="T153" s="57"/>
      <c r="U153" s="57"/>
      <c r="V153" s="57"/>
      <c r="W153" s="57"/>
    </row>
    <row r="154" spans="1:23" s="681" customFormat="1" ht="15.75" customHeight="1">
      <c r="A154" s="675" t="s">
        <v>249</v>
      </c>
      <c r="B154" s="484" t="s">
        <v>275</v>
      </c>
      <c r="C154" s="680">
        <f>C155+C158+C161+C164+C167+C170+C173+C176+C179+C182+C185+C188</f>
        <v>291</v>
      </c>
      <c r="D154" s="680">
        <f t="shared" ref="D154:L154" si="37">D155+D158+D161+D164+D167+D170+D173+D176+D179+D182+D185+D188</f>
        <v>83.6</v>
      </c>
      <c r="E154" s="680">
        <f t="shared" si="37"/>
        <v>436</v>
      </c>
      <c r="F154" s="680">
        <f t="shared" si="37"/>
        <v>81.8</v>
      </c>
      <c r="G154" s="680">
        <f t="shared" si="37"/>
        <v>14942</v>
      </c>
      <c r="H154" s="680">
        <f>H155+H158+H161+H164+H167+H170+H173+H176+H179+H182+H185+H188</f>
        <v>49752</v>
      </c>
      <c r="I154" s="680">
        <f>I155+I158+I161+I164+I167+I170+I173+I176+I179+I182+I185+I188</f>
        <v>23613.974999999999</v>
      </c>
      <c r="J154" s="680">
        <f>J155+J158+J161+J164+J167+J170+J173+J176+J179+J182+J185+J188</f>
        <v>20148.974999999999</v>
      </c>
      <c r="K154" s="680">
        <f t="shared" si="37"/>
        <v>3465</v>
      </c>
      <c r="L154" s="680">
        <f t="shared" si="37"/>
        <v>0</v>
      </c>
      <c r="M154" s="193"/>
      <c r="N154" s="193"/>
      <c r="O154" s="193"/>
      <c r="P154" s="193"/>
      <c r="Q154" s="193"/>
      <c r="R154" s="477"/>
      <c r="S154" s="57"/>
      <c r="T154" s="57"/>
      <c r="U154" s="57"/>
      <c r="V154" s="57"/>
      <c r="W154" s="57"/>
    </row>
    <row r="155" spans="1:23" s="681" customFormat="1" ht="13.2">
      <c r="A155" s="682" t="s">
        <v>251</v>
      </c>
      <c r="B155" s="484" t="s">
        <v>708</v>
      </c>
      <c r="C155" s="475">
        <f>SUM(C156:C157)</f>
        <v>28</v>
      </c>
      <c r="D155" s="475">
        <f t="shared" ref="D155:L155" si="38">SUM(D156:D157)</f>
        <v>8</v>
      </c>
      <c r="E155" s="475">
        <f t="shared" si="38"/>
        <v>8</v>
      </c>
      <c r="F155" s="475">
        <f t="shared" si="38"/>
        <v>6.8000000000000007</v>
      </c>
      <c r="G155" s="475">
        <f t="shared" si="38"/>
        <v>152</v>
      </c>
      <c r="H155" s="475">
        <f t="shared" si="38"/>
        <v>552</v>
      </c>
      <c r="I155" s="475">
        <f t="shared" si="38"/>
        <v>402.6</v>
      </c>
      <c r="J155" s="475">
        <f t="shared" si="38"/>
        <v>402.6</v>
      </c>
      <c r="K155" s="475">
        <f t="shared" si="38"/>
        <v>0</v>
      </c>
      <c r="L155" s="475">
        <f t="shared" si="38"/>
        <v>0</v>
      </c>
      <c r="M155" s="311"/>
      <c r="N155" s="311"/>
      <c r="O155" s="311"/>
      <c r="P155" s="311"/>
      <c r="Q155" s="311"/>
      <c r="R155" s="475"/>
      <c r="S155" s="57"/>
      <c r="T155" s="57"/>
      <c r="U155" s="57"/>
      <c r="V155" s="57"/>
      <c r="W155" s="57"/>
    </row>
    <row r="156" spans="1:23" s="681" customFormat="1" ht="13.2">
      <c r="A156" s="685"/>
      <c r="B156" s="686" t="s">
        <v>1410</v>
      </c>
      <c r="C156" s="193">
        <v>28</v>
      </c>
      <c r="D156" s="193">
        <v>8</v>
      </c>
      <c r="E156" s="193">
        <v>8</v>
      </c>
      <c r="F156" s="193">
        <v>6.8000000000000007</v>
      </c>
      <c r="G156" s="193">
        <v>152</v>
      </c>
      <c r="H156" s="193">
        <v>552</v>
      </c>
      <c r="I156" s="193">
        <v>402.6</v>
      </c>
      <c r="J156" s="193">
        <v>402.6</v>
      </c>
      <c r="K156" s="741">
        <v>0</v>
      </c>
      <c r="L156" s="741">
        <v>0</v>
      </c>
      <c r="M156" s="311"/>
      <c r="N156" s="311"/>
      <c r="O156" s="311"/>
      <c r="P156" s="311"/>
      <c r="Q156" s="311"/>
      <c r="R156" s="475"/>
      <c r="S156" s="57"/>
      <c r="T156" s="57"/>
      <c r="U156" s="57"/>
      <c r="V156" s="57"/>
      <c r="W156" s="57"/>
    </row>
    <row r="157" spans="1:23" s="681" customFormat="1" ht="13.2">
      <c r="A157" s="685"/>
      <c r="B157" s="686" t="s">
        <v>1411</v>
      </c>
      <c r="C157" s="742">
        <v>0</v>
      </c>
      <c r="D157" s="742">
        <v>0</v>
      </c>
      <c r="E157" s="742">
        <v>0</v>
      </c>
      <c r="F157" s="742">
        <v>0</v>
      </c>
      <c r="G157" s="742">
        <v>0</v>
      </c>
      <c r="H157" s="742">
        <v>0</v>
      </c>
      <c r="I157" s="742">
        <v>0</v>
      </c>
      <c r="J157" s="742">
        <v>0</v>
      </c>
      <c r="K157" s="742">
        <v>0</v>
      </c>
      <c r="L157" s="742">
        <v>0</v>
      </c>
      <c r="M157" s="311"/>
      <c r="N157" s="311"/>
      <c r="O157" s="311"/>
      <c r="P157" s="311"/>
      <c r="Q157" s="311"/>
      <c r="R157" s="475"/>
      <c r="S157" s="57"/>
      <c r="T157" s="57"/>
      <c r="U157" s="57"/>
      <c r="V157" s="57"/>
      <c r="W157" s="57"/>
    </row>
    <row r="158" spans="1:23" s="681" customFormat="1" ht="15.75" customHeight="1">
      <c r="A158" s="685" t="s">
        <v>253</v>
      </c>
      <c r="B158" s="484" t="s">
        <v>709</v>
      </c>
      <c r="C158" s="311">
        <v>0</v>
      </c>
      <c r="D158" s="311">
        <v>0</v>
      </c>
      <c r="E158" s="311">
        <v>0</v>
      </c>
      <c r="F158" s="311">
        <v>0</v>
      </c>
      <c r="G158" s="311">
        <v>0</v>
      </c>
      <c r="H158" s="311">
        <v>0</v>
      </c>
      <c r="I158" s="311">
        <v>0</v>
      </c>
      <c r="J158" s="311">
        <v>0</v>
      </c>
      <c r="K158" s="311">
        <v>0</v>
      </c>
      <c r="L158" s="311">
        <v>0</v>
      </c>
      <c r="M158" s="311"/>
      <c r="N158" s="311"/>
      <c r="O158" s="311"/>
      <c r="P158" s="311"/>
      <c r="Q158" s="311"/>
      <c r="R158" s="475"/>
      <c r="S158" s="57"/>
      <c r="T158" s="57"/>
      <c r="U158" s="57"/>
      <c r="V158" s="57"/>
      <c r="W158" s="57"/>
    </row>
    <row r="159" spans="1:23" s="681" customFormat="1" ht="15.75" customHeight="1">
      <c r="A159" s="689"/>
      <c r="B159" s="686" t="s">
        <v>1410</v>
      </c>
      <c r="C159" s="193">
        <v>0</v>
      </c>
      <c r="D159" s="193">
        <v>0</v>
      </c>
      <c r="E159" s="193">
        <v>0</v>
      </c>
      <c r="F159" s="193">
        <v>0</v>
      </c>
      <c r="G159" s="193">
        <v>0</v>
      </c>
      <c r="H159" s="193">
        <v>0</v>
      </c>
      <c r="I159" s="193">
        <v>0</v>
      </c>
      <c r="J159" s="193">
        <v>0</v>
      </c>
      <c r="K159" s="311">
        <v>0</v>
      </c>
      <c r="L159" s="311">
        <v>0</v>
      </c>
      <c r="M159" s="311"/>
      <c r="N159" s="311"/>
      <c r="O159" s="311"/>
      <c r="P159" s="311"/>
      <c r="Q159" s="311"/>
      <c r="R159" s="475"/>
      <c r="S159" s="57"/>
      <c r="T159" s="57"/>
      <c r="U159" s="57"/>
      <c r="V159" s="57"/>
      <c r="W159" s="57"/>
    </row>
    <row r="160" spans="1:23" s="681" customFormat="1" ht="15.75" customHeight="1">
      <c r="A160" s="689"/>
      <c r="B160" s="686" t="s">
        <v>1411</v>
      </c>
      <c r="C160" s="193">
        <v>0</v>
      </c>
      <c r="D160" s="193">
        <v>0</v>
      </c>
      <c r="E160" s="193">
        <v>0</v>
      </c>
      <c r="F160" s="193">
        <v>0</v>
      </c>
      <c r="G160" s="193">
        <v>0</v>
      </c>
      <c r="H160" s="193">
        <v>0</v>
      </c>
      <c r="I160" s="193">
        <v>0</v>
      </c>
      <c r="J160" s="193">
        <v>0</v>
      </c>
      <c r="K160" s="311">
        <v>0</v>
      </c>
      <c r="L160" s="311">
        <v>0</v>
      </c>
      <c r="M160" s="311"/>
      <c r="N160" s="311"/>
      <c r="O160" s="311"/>
      <c r="P160" s="311"/>
      <c r="Q160" s="311"/>
      <c r="R160" s="475"/>
      <c r="S160" s="57"/>
      <c r="T160" s="57"/>
      <c r="U160" s="57"/>
      <c r="V160" s="57"/>
      <c r="W160" s="57"/>
    </row>
    <row r="161" spans="1:23" s="681" customFormat="1" ht="15.75" customHeight="1">
      <c r="A161" s="689" t="s">
        <v>254</v>
      </c>
      <c r="B161" s="484" t="s">
        <v>710</v>
      </c>
      <c r="C161" s="475">
        <v>0</v>
      </c>
      <c r="D161" s="475">
        <v>0</v>
      </c>
      <c r="E161" s="475">
        <v>0</v>
      </c>
      <c r="F161" s="475">
        <v>0</v>
      </c>
      <c r="G161" s="475">
        <v>0</v>
      </c>
      <c r="H161" s="475">
        <v>0</v>
      </c>
      <c r="I161" s="475">
        <v>0</v>
      </c>
      <c r="J161" s="311">
        <v>0</v>
      </c>
      <c r="K161" s="311">
        <v>0</v>
      </c>
      <c r="L161" s="311">
        <v>0</v>
      </c>
      <c r="M161" s="311"/>
      <c r="N161" s="311"/>
      <c r="O161" s="311"/>
      <c r="P161" s="311"/>
      <c r="Q161" s="311"/>
      <c r="R161" s="475"/>
      <c r="S161" s="57"/>
      <c r="T161" s="57"/>
      <c r="U161" s="57"/>
      <c r="V161" s="57"/>
      <c r="W161" s="57"/>
    </row>
    <row r="162" spans="1:23" s="681" customFormat="1" ht="15.75" customHeight="1">
      <c r="A162" s="689"/>
      <c r="B162" s="686" t="s">
        <v>1410</v>
      </c>
      <c r="C162" s="477">
        <v>0</v>
      </c>
      <c r="D162" s="477">
        <v>0</v>
      </c>
      <c r="E162" s="477">
        <v>0</v>
      </c>
      <c r="F162" s="477">
        <v>0</v>
      </c>
      <c r="G162" s="477">
        <v>0</v>
      </c>
      <c r="H162" s="477">
        <v>0</v>
      </c>
      <c r="I162" s="477">
        <v>0</v>
      </c>
      <c r="J162" s="311">
        <v>0</v>
      </c>
      <c r="K162" s="311">
        <v>0</v>
      </c>
      <c r="L162" s="311">
        <v>0</v>
      </c>
      <c r="M162" s="311"/>
      <c r="N162" s="311"/>
      <c r="O162" s="311"/>
      <c r="P162" s="311"/>
      <c r="Q162" s="311"/>
      <c r="R162" s="475"/>
      <c r="S162" s="57"/>
      <c r="T162" s="57"/>
      <c r="U162" s="57"/>
      <c r="V162" s="57"/>
      <c r="W162" s="57"/>
    </row>
    <row r="163" spans="1:23" s="681" customFormat="1" ht="15.75" customHeight="1">
      <c r="A163" s="689"/>
      <c r="B163" s="686" t="s">
        <v>1411</v>
      </c>
      <c r="C163" s="477">
        <v>0</v>
      </c>
      <c r="D163" s="477">
        <v>0</v>
      </c>
      <c r="E163" s="477">
        <v>0</v>
      </c>
      <c r="F163" s="477">
        <v>0</v>
      </c>
      <c r="G163" s="477">
        <v>0</v>
      </c>
      <c r="H163" s="477">
        <v>0</v>
      </c>
      <c r="I163" s="477">
        <v>0</v>
      </c>
      <c r="J163" s="311">
        <v>0</v>
      </c>
      <c r="K163" s="311">
        <v>0</v>
      </c>
      <c r="L163" s="311">
        <v>0</v>
      </c>
      <c r="M163" s="311"/>
      <c r="N163" s="311"/>
      <c r="O163" s="311"/>
      <c r="P163" s="311"/>
      <c r="Q163" s="311"/>
      <c r="R163" s="475"/>
      <c r="S163" s="57"/>
      <c r="T163" s="57"/>
      <c r="U163" s="57"/>
      <c r="V163" s="57"/>
      <c r="W163" s="57"/>
    </row>
    <row r="164" spans="1:23" s="681" customFormat="1" ht="15.75" customHeight="1">
      <c r="A164" s="690" t="s">
        <v>255</v>
      </c>
      <c r="B164" s="484" t="s">
        <v>711</v>
      </c>
      <c r="C164" s="475">
        <v>0</v>
      </c>
      <c r="D164" s="475">
        <v>0</v>
      </c>
      <c r="E164" s="475">
        <v>0</v>
      </c>
      <c r="F164" s="475">
        <v>0</v>
      </c>
      <c r="G164" s="475">
        <v>0</v>
      </c>
      <c r="H164" s="475">
        <v>0</v>
      </c>
      <c r="I164" s="475">
        <v>0</v>
      </c>
      <c r="J164" s="311">
        <v>0</v>
      </c>
      <c r="K164" s="311">
        <v>0</v>
      </c>
      <c r="L164" s="311">
        <v>0</v>
      </c>
      <c r="M164" s="311"/>
      <c r="N164" s="311"/>
      <c r="O164" s="311"/>
      <c r="P164" s="311"/>
      <c r="Q164" s="311"/>
      <c r="R164" s="475"/>
      <c r="S164" s="57"/>
      <c r="T164" s="57"/>
      <c r="U164" s="57"/>
      <c r="V164" s="57"/>
      <c r="W164" s="57"/>
    </row>
    <row r="165" spans="1:23" s="681" customFormat="1" ht="15.75" customHeight="1">
      <c r="A165" s="689"/>
      <c r="B165" s="686" t="s">
        <v>1410</v>
      </c>
      <c r="C165" s="477">
        <v>0</v>
      </c>
      <c r="D165" s="477">
        <v>0</v>
      </c>
      <c r="E165" s="477">
        <v>0</v>
      </c>
      <c r="F165" s="477">
        <v>0</v>
      </c>
      <c r="G165" s="477">
        <v>0</v>
      </c>
      <c r="H165" s="477">
        <v>0</v>
      </c>
      <c r="I165" s="477">
        <v>0</v>
      </c>
      <c r="J165" s="193">
        <v>0</v>
      </c>
      <c r="K165" s="193">
        <v>0</v>
      </c>
      <c r="L165" s="311">
        <v>0</v>
      </c>
      <c r="M165" s="311"/>
      <c r="N165" s="311"/>
      <c r="O165" s="311"/>
      <c r="P165" s="311"/>
      <c r="Q165" s="311"/>
      <c r="R165" s="475"/>
      <c r="S165" s="57"/>
      <c r="T165" s="57"/>
      <c r="U165" s="57"/>
      <c r="V165" s="57"/>
      <c r="W165" s="57"/>
    </row>
    <row r="166" spans="1:23" s="681" customFormat="1" ht="15.75" customHeight="1">
      <c r="A166" s="689"/>
      <c r="B166" s="686" t="s">
        <v>1411</v>
      </c>
      <c r="C166" s="477">
        <v>0</v>
      </c>
      <c r="D166" s="477">
        <v>0</v>
      </c>
      <c r="E166" s="477">
        <v>0</v>
      </c>
      <c r="F166" s="477">
        <v>0</v>
      </c>
      <c r="G166" s="477">
        <v>0</v>
      </c>
      <c r="H166" s="477">
        <v>0</v>
      </c>
      <c r="I166" s="477">
        <v>0</v>
      </c>
      <c r="J166" s="193">
        <v>0</v>
      </c>
      <c r="K166" s="193">
        <v>0</v>
      </c>
      <c r="L166" s="311">
        <v>0</v>
      </c>
      <c r="M166" s="311"/>
      <c r="N166" s="311"/>
      <c r="O166" s="311"/>
      <c r="P166" s="311"/>
      <c r="Q166" s="311"/>
      <c r="R166" s="475"/>
      <c r="S166" s="57"/>
      <c r="T166" s="57"/>
      <c r="U166" s="57"/>
      <c r="V166" s="57"/>
      <c r="W166" s="57"/>
    </row>
    <row r="167" spans="1:23" s="681" customFormat="1" ht="15.75" customHeight="1">
      <c r="A167" s="685" t="s">
        <v>256</v>
      </c>
      <c r="B167" s="484" t="s">
        <v>712</v>
      </c>
      <c r="C167" s="475">
        <f>SUM(C168:C169)</f>
        <v>31</v>
      </c>
      <c r="D167" s="475">
        <f t="shared" ref="D167:L167" si="39">SUM(D168:D169)</f>
        <v>8.6000000000000014</v>
      </c>
      <c r="E167" s="475">
        <f t="shared" si="39"/>
        <v>24</v>
      </c>
      <c r="F167" s="475">
        <f t="shared" si="39"/>
        <v>8</v>
      </c>
      <c r="G167" s="475">
        <f t="shared" si="39"/>
        <v>800</v>
      </c>
      <c r="H167" s="475">
        <f t="shared" si="39"/>
        <v>3320</v>
      </c>
      <c r="I167" s="475">
        <f t="shared" si="39"/>
        <v>1150.875</v>
      </c>
      <c r="J167" s="475">
        <f t="shared" si="39"/>
        <v>1150.875</v>
      </c>
      <c r="K167" s="475">
        <f t="shared" si="39"/>
        <v>0</v>
      </c>
      <c r="L167" s="475">
        <f t="shared" si="39"/>
        <v>0</v>
      </c>
      <c r="M167" s="193"/>
      <c r="N167" s="193"/>
      <c r="O167" s="193"/>
      <c r="P167" s="193"/>
      <c r="Q167" s="193"/>
      <c r="R167" s="477"/>
      <c r="S167" s="57"/>
      <c r="T167" s="57"/>
      <c r="U167" s="57"/>
      <c r="V167" s="57"/>
      <c r="W167" s="57"/>
    </row>
    <row r="168" spans="1:23" s="681" customFormat="1" ht="15.75" customHeight="1">
      <c r="A168" s="689"/>
      <c r="B168" s="686" t="s">
        <v>1410</v>
      </c>
      <c r="C168" s="477">
        <v>22</v>
      </c>
      <c r="D168" s="477">
        <v>5.3000000000000007</v>
      </c>
      <c r="E168" s="477">
        <v>15</v>
      </c>
      <c r="F168" s="477">
        <v>5</v>
      </c>
      <c r="G168" s="477">
        <v>500</v>
      </c>
      <c r="H168" s="477">
        <v>2330</v>
      </c>
      <c r="I168" s="477">
        <v>816.75</v>
      </c>
      <c r="J168" s="193">
        <v>816.75</v>
      </c>
      <c r="K168" s="193">
        <v>0</v>
      </c>
      <c r="L168" s="193">
        <v>0</v>
      </c>
      <c r="M168" s="193"/>
      <c r="N168" s="193"/>
      <c r="O168" s="193"/>
      <c r="P168" s="193"/>
      <c r="Q168" s="193"/>
      <c r="R168" s="477"/>
      <c r="S168" s="57"/>
      <c r="T168" s="57"/>
      <c r="U168" s="57"/>
      <c r="V168" s="57"/>
      <c r="W168" s="57"/>
    </row>
    <row r="169" spans="1:23" s="681" customFormat="1" ht="15.75" customHeight="1">
      <c r="A169" s="689"/>
      <c r="B169" s="686" t="s">
        <v>1411</v>
      </c>
      <c r="C169" s="477">
        <v>9</v>
      </c>
      <c r="D169" s="477">
        <v>3.3000000000000003</v>
      </c>
      <c r="E169" s="477">
        <v>9</v>
      </c>
      <c r="F169" s="477">
        <v>3</v>
      </c>
      <c r="G169" s="477">
        <v>300</v>
      </c>
      <c r="H169" s="477">
        <v>990</v>
      </c>
      <c r="I169" s="477">
        <v>334.125</v>
      </c>
      <c r="J169" s="193">
        <v>334.125</v>
      </c>
      <c r="K169" s="193">
        <v>0</v>
      </c>
      <c r="L169" s="193">
        <v>0</v>
      </c>
      <c r="M169" s="193"/>
      <c r="N169" s="193"/>
      <c r="O169" s="193"/>
      <c r="P169" s="193"/>
      <c r="Q169" s="193"/>
      <c r="R169" s="477"/>
      <c r="S169" s="57"/>
      <c r="T169" s="57"/>
      <c r="U169" s="57"/>
      <c r="V169" s="57"/>
      <c r="W169" s="57"/>
    </row>
    <row r="170" spans="1:23" s="681" customFormat="1" ht="15.75" customHeight="1">
      <c r="A170" s="689" t="s">
        <v>257</v>
      </c>
      <c r="B170" s="484" t="s">
        <v>713</v>
      </c>
      <c r="C170" s="475">
        <f>SUM(C171:C172)</f>
        <v>30</v>
      </c>
      <c r="D170" s="475">
        <f t="shared" ref="D170:L170" si="40">SUM(D171:D172)</f>
        <v>8</v>
      </c>
      <c r="E170" s="475">
        <f t="shared" si="40"/>
        <v>8</v>
      </c>
      <c r="F170" s="475">
        <f t="shared" si="40"/>
        <v>8</v>
      </c>
      <c r="G170" s="475">
        <f t="shared" si="40"/>
        <v>240</v>
      </c>
      <c r="H170" s="475">
        <f t="shared" si="40"/>
        <v>900</v>
      </c>
      <c r="I170" s="475">
        <f t="shared" si="40"/>
        <v>495</v>
      </c>
      <c r="J170" s="475">
        <f t="shared" si="40"/>
        <v>495</v>
      </c>
      <c r="K170" s="475">
        <f t="shared" si="40"/>
        <v>0</v>
      </c>
      <c r="L170" s="475">
        <f t="shared" si="40"/>
        <v>0</v>
      </c>
      <c r="M170" s="193"/>
      <c r="N170" s="193"/>
      <c r="O170" s="193"/>
      <c r="P170" s="193"/>
      <c r="Q170" s="193"/>
      <c r="R170" s="477"/>
      <c r="S170" s="57"/>
      <c r="T170" s="57"/>
      <c r="U170" s="57"/>
      <c r="V170" s="57"/>
      <c r="W170" s="57"/>
    </row>
    <row r="171" spans="1:23" s="681" customFormat="1" ht="15.75" customHeight="1">
      <c r="A171" s="689"/>
      <c r="B171" s="686" t="s">
        <v>1410</v>
      </c>
      <c r="C171" s="691">
        <v>16</v>
      </c>
      <c r="D171" s="691">
        <v>4</v>
      </c>
      <c r="E171" s="691">
        <v>4</v>
      </c>
      <c r="F171" s="691">
        <v>4</v>
      </c>
      <c r="G171" s="691">
        <v>120</v>
      </c>
      <c r="H171" s="691">
        <v>480</v>
      </c>
      <c r="I171" s="691">
        <v>264</v>
      </c>
      <c r="J171" s="692">
        <v>264</v>
      </c>
      <c r="K171" s="692">
        <v>0</v>
      </c>
      <c r="L171" s="692">
        <v>0</v>
      </c>
      <c r="M171" s="193"/>
      <c r="N171" s="193"/>
      <c r="O171" s="193"/>
      <c r="P171" s="193"/>
      <c r="Q171" s="193"/>
      <c r="R171" s="477"/>
      <c r="S171" s="57"/>
      <c r="T171" s="57"/>
      <c r="U171" s="57"/>
      <c r="V171" s="57"/>
      <c r="W171" s="57"/>
    </row>
    <row r="172" spans="1:23" s="681" customFormat="1" ht="15.75" customHeight="1">
      <c r="A172" s="689"/>
      <c r="B172" s="686" t="s">
        <v>1411</v>
      </c>
      <c r="C172" s="691">
        <v>14</v>
      </c>
      <c r="D172" s="691">
        <v>4</v>
      </c>
      <c r="E172" s="691">
        <v>4</v>
      </c>
      <c r="F172" s="691">
        <v>4</v>
      </c>
      <c r="G172" s="691">
        <v>120</v>
      </c>
      <c r="H172" s="691">
        <v>420</v>
      </c>
      <c r="I172" s="691">
        <v>231</v>
      </c>
      <c r="J172" s="692">
        <v>231</v>
      </c>
      <c r="K172" s="692">
        <v>0</v>
      </c>
      <c r="L172" s="692">
        <v>0</v>
      </c>
      <c r="M172" s="193"/>
      <c r="N172" s="193"/>
      <c r="O172" s="193"/>
      <c r="P172" s="193"/>
      <c r="Q172" s="193"/>
      <c r="R172" s="477"/>
      <c r="S172" s="57"/>
      <c r="T172" s="57"/>
      <c r="U172" s="57"/>
      <c r="V172" s="57"/>
      <c r="W172" s="57"/>
    </row>
    <row r="173" spans="1:23" s="681" customFormat="1" ht="15.75" customHeight="1">
      <c r="A173" s="689" t="s">
        <v>716</v>
      </c>
      <c r="B173" s="484" t="s">
        <v>714</v>
      </c>
      <c r="C173" s="475">
        <f>SUM(C174:C175)</f>
        <v>45</v>
      </c>
      <c r="D173" s="475">
        <f t="shared" ref="D173:L173" si="41">SUM(D174:D175)</f>
        <v>10</v>
      </c>
      <c r="E173" s="475">
        <f t="shared" si="41"/>
        <v>10</v>
      </c>
      <c r="F173" s="475">
        <f t="shared" si="41"/>
        <v>10</v>
      </c>
      <c r="G173" s="475">
        <f t="shared" si="41"/>
        <v>200</v>
      </c>
      <c r="H173" s="475">
        <f t="shared" si="41"/>
        <v>900</v>
      </c>
      <c r="I173" s="475">
        <f t="shared" si="41"/>
        <v>742.5</v>
      </c>
      <c r="J173" s="475">
        <f t="shared" si="41"/>
        <v>742.5</v>
      </c>
      <c r="K173" s="475">
        <f t="shared" si="41"/>
        <v>0</v>
      </c>
      <c r="L173" s="475">
        <f t="shared" si="41"/>
        <v>0</v>
      </c>
      <c r="M173" s="193"/>
      <c r="N173" s="193"/>
      <c r="O173" s="193"/>
      <c r="P173" s="193"/>
      <c r="Q173" s="193"/>
      <c r="R173" s="477"/>
      <c r="S173" s="57"/>
      <c r="T173" s="57"/>
      <c r="U173" s="57"/>
      <c r="V173" s="57"/>
      <c r="W173" s="57"/>
    </row>
    <row r="174" spans="1:23" s="681" customFormat="1" ht="15.75" customHeight="1">
      <c r="A174" s="689"/>
      <c r="B174" s="686" t="s">
        <v>1410</v>
      </c>
      <c r="C174" s="477">
        <v>23</v>
      </c>
      <c r="D174" s="477">
        <v>5</v>
      </c>
      <c r="E174" s="477">
        <v>5</v>
      </c>
      <c r="F174" s="477">
        <v>5</v>
      </c>
      <c r="G174" s="477">
        <v>100</v>
      </c>
      <c r="H174" s="477">
        <v>460</v>
      </c>
      <c r="I174" s="477">
        <v>379.5</v>
      </c>
      <c r="J174" s="193">
        <v>379.5</v>
      </c>
      <c r="K174" s="193">
        <v>0</v>
      </c>
      <c r="L174" s="193">
        <v>0</v>
      </c>
      <c r="M174" s="193"/>
      <c r="N174" s="193"/>
      <c r="O174" s="193"/>
      <c r="P174" s="193"/>
      <c r="Q174" s="193"/>
      <c r="R174" s="477"/>
      <c r="S174" s="57"/>
      <c r="T174" s="57"/>
      <c r="U174" s="57"/>
      <c r="V174" s="57"/>
      <c r="W174" s="57"/>
    </row>
    <row r="175" spans="1:23" s="681" customFormat="1" ht="15.75" customHeight="1">
      <c r="A175" s="689"/>
      <c r="B175" s="686" t="s">
        <v>1411</v>
      </c>
      <c r="C175" s="477">
        <v>22</v>
      </c>
      <c r="D175" s="477">
        <v>5</v>
      </c>
      <c r="E175" s="477">
        <v>5</v>
      </c>
      <c r="F175" s="477">
        <v>5</v>
      </c>
      <c r="G175" s="477">
        <v>100</v>
      </c>
      <c r="H175" s="477">
        <v>440</v>
      </c>
      <c r="I175" s="477">
        <v>363</v>
      </c>
      <c r="J175" s="193">
        <v>363</v>
      </c>
      <c r="K175" s="193">
        <v>0</v>
      </c>
      <c r="L175" s="193">
        <v>0</v>
      </c>
      <c r="M175" s="193"/>
      <c r="N175" s="193"/>
      <c r="O175" s="193"/>
      <c r="P175" s="193"/>
      <c r="Q175" s="193"/>
      <c r="R175" s="477"/>
      <c r="S175" s="57"/>
      <c r="T175" s="57"/>
      <c r="U175" s="57"/>
      <c r="V175" s="57"/>
      <c r="W175" s="57"/>
    </row>
    <row r="176" spans="1:23" s="681" customFormat="1" ht="15.75" customHeight="1">
      <c r="A176" s="690" t="s">
        <v>717</v>
      </c>
      <c r="B176" s="484" t="s">
        <v>715</v>
      </c>
      <c r="C176" s="475">
        <v>0</v>
      </c>
      <c r="D176" s="475">
        <v>0</v>
      </c>
      <c r="E176" s="475">
        <v>0</v>
      </c>
      <c r="F176" s="475">
        <v>0</v>
      </c>
      <c r="G176" s="475">
        <v>0</v>
      </c>
      <c r="H176" s="475">
        <v>0</v>
      </c>
      <c r="I176" s="475">
        <v>0</v>
      </c>
      <c r="J176" s="311">
        <v>0</v>
      </c>
      <c r="K176" s="311">
        <v>0</v>
      </c>
      <c r="L176" s="311">
        <v>0</v>
      </c>
      <c r="M176" s="193"/>
      <c r="N176" s="193"/>
      <c r="O176" s="193"/>
      <c r="P176" s="193"/>
      <c r="Q176" s="193"/>
      <c r="R176" s="477"/>
      <c r="S176" s="57"/>
      <c r="T176" s="57"/>
      <c r="U176" s="57"/>
      <c r="V176" s="57"/>
      <c r="W176" s="57"/>
    </row>
    <row r="177" spans="1:23" s="681" customFormat="1" ht="15.75" customHeight="1">
      <c r="A177" s="689"/>
      <c r="B177" s="686" t="s">
        <v>1410</v>
      </c>
      <c r="C177" s="477">
        <v>0</v>
      </c>
      <c r="D177" s="477">
        <v>0</v>
      </c>
      <c r="E177" s="477">
        <v>0</v>
      </c>
      <c r="F177" s="477">
        <v>0</v>
      </c>
      <c r="G177" s="477">
        <v>0</v>
      </c>
      <c r="H177" s="477">
        <v>0</v>
      </c>
      <c r="I177" s="477">
        <v>0</v>
      </c>
      <c r="J177" s="193">
        <v>0</v>
      </c>
      <c r="K177" s="193">
        <v>0</v>
      </c>
      <c r="L177" s="311">
        <v>0</v>
      </c>
      <c r="M177" s="193"/>
      <c r="N177" s="193"/>
      <c r="O177" s="193"/>
      <c r="P177" s="193"/>
      <c r="Q177" s="193"/>
      <c r="R177" s="477"/>
      <c r="S177" s="57"/>
      <c r="T177" s="57"/>
      <c r="U177" s="57"/>
      <c r="V177" s="57"/>
      <c r="W177" s="57"/>
    </row>
    <row r="178" spans="1:23" s="681" customFormat="1" ht="15.75" customHeight="1">
      <c r="A178" s="689"/>
      <c r="B178" s="686" t="s">
        <v>1411</v>
      </c>
      <c r="C178" s="477">
        <v>0</v>
      </c>
      <c r="D178" s="477">
        <v>0</v>
      </c>
      <c r="E178" s="477">
        <v>0</v>
      </c>
      <c r="F178" s="477">
        <v>0</v>
      </c>
      <c r="G178" s="477">
        <v>0</v>
      </c>
      <c r="H178" s="477">
        <v>0</v>
      </c>
      <c r="I178" s="477">
        <v>0</v>
      </c>
      <c r="J178" s="193">
        <v>0</v>
      </c>
      <c r="K178" s="193">
        <v>0</v>
      </c>
      <c r="L178" s="311">
        <v>0</v>
      </c>
      <c r="M178" s="193"/>
      <c r="N178" s="193"/>
      <c r="O178" s="193"/>
      <c r="P178" s="193"/>
      <c r="Q178" s="193"/>
      <c r="R178" s="477"/>
      <c r="S178" s="57"/>
      <c r="T178" s="57"/>
      <c r="U178" s="57"/>
      <c r="V178" s="57"/>
      <c r="W178" s="57"/>
    </row>
    <row r="179" spans="1:23" s="681" customFormat="1" ht="15.75" customHeight="1">
      <c r="A179" s="685" t="s">
        <v>718</v>
      </c>
      <c r="B179" s="484" t="s">
        <v>719</v>
      </c>
      <c r="C179" s="475">
        <v>8</v>
      </c>
      <c r="D179" s="475">
        <v>4</v>
      </c>
      <c r="E179" s="475">
        <v>16</v>
      </c>
      <c r="F179" s="475">
        <v>4</v>
      </c>
      <c r="G179" s="475">
        <v>120</v>
      </c>
      <c r="H179" s="475">
        <v>240</v>
      </c>
      <c r="I179" s="475">
        <v>528</v>
      </c>
      <c r="J179" s="712">
        <f>I179</f>
        <v>528</v>
      </c>
      <c r="K179" s="712">
        <v>0</v>
      </c>
      <c r="L179" s="700">
        <v>0</v>
      </c>
      <c r="M179" s="700"/>
      <c r="N179" s="700"/>
      <c r="O179" s="700"/>
      <c r="P179" s="700"/>
      <c r="Q179" s="700"/>
      <c r="R179" s="477"/>
      <c r="S179" s="57"/>
      <c r="T179" s="57"/>
      <c r="U179" s="57"/>
      <c r="V179" s="57"/>
      <c r="W179" s="57"/>
    </row>
    <row r="180" spans="1:23" s="681" customFormat="1" ht="15.75" customHeight="1">
      <c r="A180" s="689"/>
      <c r="B180" s="686" t="s">
        <v>1410</v>
      </c>
      <c r="C180" s="701">
        <v>4</v>
      </c>
      <c r="D180" s="701">
        <v>2</v>
      </c>
      <c r="E180" s="701">
        <v>8</v>
      </c>
      <c r="F180" s="701">
        <v>2</v>
      </c>
      <c r="G180" s="701">
        <v>60</v>
      </c>
      <c r="H180" s="701">
        <v>120</v>
      </c>
      <c r="I180" s="701">
        <v>264</v>
      </c>
      <c r="J180" s="743">
        <v>264</v>
      </c>
      <c r="K180" s="700">
        <v>0</v>
      </c>
      <c r="L180" s="700">
        <v>0</v>
      </c>
      <c r="M180" s="700"/>
      <c r="N180" s="700"/>
      <c r="O180" s="700"/>
      <c r="P180" s="700"/>
      <c r="Q180" s="700"/>
      <c r="R180" s="477"/>
      <c r="S180" s="57"/>
      <c r="T180" s="57"/>
      <c r="U180" s="57"/>
      <c r="V180" s="57"/>
      <c r="W180" s="57"/>
    </row>
    <row r="181" spans="1:23" s="681" customFormat="1" ht="15.75" customHeight="1">
      <c r="A181" s="689"/>
      <c r="B181" s="686" t="s">
        <v>1411</v>
      </c>
      <c r="C181" s="701">
        <v>4</v>
      </c>
      <c r="D181" s="701">
        <v>2</v>
      </c>
      <c r="E181" s="701">
        <v>8</v>
      </c>
      <c r="F181" s="701">
        <v>2</v>
      </c>
      <c r="G181" s="701">
        <v>60</v>
      </c>
      <c r="H181" s="701">
        <v>120</v>
      </c>
      <c r="I181" s="701">
        <v>264</v>
      </c>
      <c r="J181" s="743">
        <v>264</v>
      </c>
      <c r="K181" s="700">
        <v>0</v>
      </c>
      <c r="L181" s="700">
        <v>0</v>
      </c>
      <c r="M181" s="700"/>
      <c r="N181" s="700"/>
      <c r="O181" s="700"/>
      <c r="P181" s="700"/>
      <c r="Q181" s="700"/>
      <c r="R181" s="477"/>
      <c r="S181" s="57"/>
      <c r="T181" s="57"/>
      <c r="U181" s="57"/>
      <c r="V181" s="57"/>
      <c r="W181" s="57"/>
    </row>
    <row r="182" spans="1:23" s="681" customFormat="1" ht="15.75" customHeight="1">
      <c r="A182" s="689" t="s">
        <v>721</v>
      </c>
      <c r="B182" s="484" t="s">
        <v>720</v>
      </c>
      <c r="C182" s="744">
        <v>58</v>
      </c>
      <c r="D182" s="744">
        <v>17</v>
      </c>
      <c r="E182" s="744">
        <v>170</v>
      </c>
      <c r="F182" s="744">
        <v>17</v>
      </c>
      <c r="G182" s="744">
        <v>1190</v>
      </c>
      <c r="H182" s="744">
        <v>4060</v>
      </c>
      <c r="I182" s="744">
        <v>9570</v>
      </c>
      <c r="J182" s="744">
        <v>6105</v>
      </c>
      <c r="K182" s="744">
        <f>I182-J182</f>
        <v>3465</v>
      </c>
      <c r="L182" s="193">
        <v>0</v>
      </c>
      <c r="M182" s="193"/>
      <c r="N182" s="193"/>
      <c r="O182" s="193"/>
      <c r="P182" s="193"/>
      <c r="Q182" s="193"/>
      <c r="R182" s="477"/>
      <c r="S182" s="57"/>
      <c r="T182" s="57"/>
      <c r="U182" s="57"/>
      <c r="V182" s="57"/>
      <c r="W182" s="57"/>
    </row>
    <row r="183" spans="1:23" s="681" customFormat="1" ht="15.75" customHeight="1">
      <c r="A183" s="689"/>
      <c r="B183" s="686" t="s">
        <v>1410</v>
      </c>
      <c r="C183" s="477">
        <f>C182/2</f>
        <v>29</v>
      </c>
      <c r="D183" s="477">
        <f t="shared" ref="D183:K183" si="42">D182/2</f>
        <v>8.5</v>
      </c>
      <c r="E183" s="477">
        <f t="shared" si="42"/>
        <v>85</v>
      </c>
      <c r="F183" s="477">
        <f t="shared" si="42"/>
        <v>8.5</v>
      </c>
      <c r="G183" s="477">
        <f t="shared" si="42"/>
        <v>595</v>
      </c>
      <c r="H183" s="477">
        <f t="shared" si="42"/>
        <v>2030</v>
      </c>
      <c r="I183" s="477">
        <f t="shared" si="42"/>
        <v>4785</v>
      </c>
      <c r="J183" s="477">
        <f t="shared" si="42"/>
        <v>3052.5</v>
      </c>
      <c r="K183" s="477">
        <f t="shared" si="42"/>
        <v>1732.5</v>
      </c>
      <c r="L183" s="193">
        <v>0</v>
      </c>
      <c r="M183" s="193"/>
      <c r="N183" s="193"/>
      <c r="O183" s="193"/>
      <c r="P183" s="193"/>
      <c r="Q183" s="193"/>
      <c r="R183" s="477"/>
      <c r="S183" s="57"/>
      <c r="T183" s="57"/>
      <c r="U183" s="57"/>
      <c r="V183" s="57"/>
      <c r="W183" s="57"/>
    </row>
    <row r="184" spans="1:23" s="681" customFormat="1" ht="15.75" customHeight="1">
      <c r="A184" s="689"/>
      <c r="B184" s="686" t="s">
        <v>1411</v>
      </c>
      <c r="C184" s="477">
        <f>C182/2</f>
        <v>29</v>
      </c>
      <c r="D184" s="477">
        <f t="shared" ref="D184:K184" si="43">D182/2</f>
        <v>8.5</v>
      </c>
      <c r="E184" s="477">
        <f t="shared" si="43"/>
        <v>85</v>
      </c>
      <c r="F184" s="477">
        <f t="shared" si="43"/>
        <v>8.5</v>
      </c>
      <c r="G184" s="477">
        <f t="shared" si="43"/>
        <v>595</v>
      </c>
      <c r="H184" s="477">
        <f t="shared" si="43"/>
        <v>2030</v>
      </c>
      <c r="I184" s="477">
        <f t="shared" si="43"/>
        <v>4785</v>
      </c>
      <c r="J184" s="477">
        <f t="shared" si="43"/>
        <v>3052.5</v>
      </c>
      <c r="K184" s="477">
        <f t="shared" si="43"/>
        <v>1732.5</v>
      </c>
      <c r="L184" s="193">
        <v>0</v>
      </c>
      <c r="M184" s="193"/>
      <c r="N184" s="193"/>
      <c r="O184" s="193"/>
      <c r="P184" s="193"/>
      <c r="Q184" s="193"/>
      <c r="R184" s="477"/>
      <c r="S184" s="57"/>
      <c r="T184" s="57"/>
      <c r="U184" s="57"/>
      <c r="V184" s="57"/>
      <c r="W184" s="57"/>
    </row>
    <row r="185" spans="1:23" s="681" customFormat="1" ht="15.75" customHeight="1">
      <c r="A185" s="689" t="s">
        <v>722</v>
      </c>
      <c r="B185" s="484" t="s">
        <v>724</v>
      </c>
      <c r="C185" s="475">
        <v>63</v>
      </c>
      <c r="D185" s="475">
        <v>19</v>
      </c>
      <c r="E185" s="475">
        <v>128</v>
      </c>
      <c r="F185" s="475">
        <v>19</v>
      </c>
      <c r="G185" s="475">
        <v>7740</v>
      </c>
      <c r="H185" s="475">
        <v>25780</v>
      </c>
      <c r="I185" s="475">
        <v>7029</v>
      </c>
      <c r="J185" s="311">
        <f>I185</f>
        <v>7029</v>
      </c>
      <c r="K185" s="311">
        <v>0</v>
      </c>
      <c r="L185" s="311">
        <v>0</v>
      </c>
      <c r="M185" s="193"/>
      <c r="N185" s="193"/>
      <c r="O185" s="193"/>
      <c r="P185" s="193"/>
      <c r="Q185" s="193"/>
      <c r="R185" s="477"/>
      <c r="S185" s="57"/>
      <c r="T185" s="57"/>
      <c r="U185" s="57"/>
      <c r="V185" s="57"/>
      <c r="W185" s="57"/>
    </row>
    <row r="186" spans="1:23" s="681" customFormat="1" ht="15.75" customHeight="1">
      <c r="A186" s="689"/>
      <c r="B186" s="686" t="s">
        <v>1410</v>
      </c>
      <c r="C186" s="477">
        <f>C185/2</f>
        <v>31.5</v>
      </c>
      <c r="D186" s="477">
        <v>15</v>
      </c>
      <c r="E186" s="477">
        <v>67</v>
      </c>
      <c r="F186" s="477">
        <v>10</v>
      </c>
      <c r="G186" s="477">
        <f t="shared" ref="G186:K186" si="44">G185/2</f>
        <v>3870</v>
      </c>
      <c r="H186" s="477">
        <f t="shared" si="44"/>
        <v>12890</v>
      </c>
      <c r="I186" s="477">
        <f t="shared" si="44"/>
        <v>3514.5</v>
      </c>
      <c r="J186" s="477">
        <f t="shared" si="44"/>
        <v>3514.5</v>
      </c>
      <c r="K186" s="477">
        <f t="shared" si="44"/>
        <v>0</v>
      </c>
      <c r="L186" s="193">
        <v>0</v>
      </c>
      <c r="M186" s="193"/>
      <c r="N186" s="193"/>
      <c r="O186" s="193"/>
      <c r="P186" s="193"/>
      <c r="Q186" s="193"/>
      <c r="R186" s="477"/>
      <c r="S186" s="57"/>
      <c r="T186" s="57"/>
      <c r="U186" s="57"/>
      <c r="V186" s="57"/>
      <c r="W186" s="57"/>
    </row>
    <row r="187" spans="1:23" s="681" customFormat="1" ht="15.75" customHeight="1">
      <c r="A187" s="689"/>
      <c r="B187" s="686" t="s">
        <v>1411</v>
      </c>
      <c r="C187" s="477">
        <f>C185/2</f>
        <v>31.5</v>
      </c>
      <c r="D187" s="477">
        <v>16</v>
      </c>
      <c r="E187" s="477">
        <v>67</v>
      </c>
      <c r="F187" s="477">
        <v>9</v>
      </c>
      <c r="G187" s="477">
        <f t="shared" ref="G187:K187" si="45">G185/2</f>
        <v>3870</v>
      </c>
      <c r="H187" s="477">
        <f t="shared" si="45"/>
        <v>12890</v>
      </c>
      <c r="I187" s="477">
        <f t="shared" si="45"/>
        <v>3514.5</v>
      </c>
      <c r="J187" s="477">
        <f t="shared" si="45"/>
        <v>3514.5</v>
      </c>
      <c r="K187" s="477">
        <f t="shared" si="45"/>
        <v>0</v>
      </c>
      <c r="L187" s="193">
        <v>0</v>
      </c>
      <c r="M187" s="193"/>
      <c r="N187" s="193"/>
      <c r="O187" s="193"/>
      <c r="P187" s="193"/>
      <c r="Q187" s="193"/>
      <c r="R187" s="477"/>
      <c r="S187" s="57"/>
      <c r="T187" s="57"/>
      <c r="U187" s="57"/>
      <c r="V187" s="57"/>
      <c r="W187" s="57"/>
    </row>
    <row r="188" spans="1:23" s="681" customFormat="1" ht="15.75" customHeight="1">
      <c r="A188" s="690" t="s">
        <v>723</v>
      </c>
      <c r="B188" s="484" t="s">
        <v>725</v>
      </c>
      <c r="C188" s="475">
        <f>SUM(C189:C190)</f>
        <v>28</v>
      </c>
      <c r="D188" s="475">
        <f t="shared" ref="D188:K188" si="46">SUM(D189:D190)</f>
        <v>9</v>
      </c>
      <c r="E188" s="475">
        <f t="shared" si="46"/>
        <v>72</v>
      </c>
      <c r="F188" s="475">
        <f t="shared" si="46"/>
        <v>9</v>
      </c>
      <c r="G188" s="475">
        <f t="shared" si="46"/>
        <v>4500</v>
      </c>
      <c r="H188" s="475">
        <f t="shared" si="46"/>
        <v>14000</v>
      </c>
      <c r="I188" s="475">
        <f t="shared" si="46"/>
        <v>3696</v>
      </c>
      <c r="J188" s="475">
        <f>I188</f>
        <v>3696</v>
      </c>
      <c r="K188" s="477">
        <f t="shared" si="46"/>
        <v>0</v>
      </c>
      <c r="L188" s="193">
        <v>0</v>
      </c>
      <c r="M188" s="193"/>
      <c r="N188" s="193"/>
      <c r="O188" s="193"/>
      <c r="P188" s="193"/>
      <c r="Q188" s="193"/>
      <c r="R188" s="477"/>
      <c r="S188" s="57"/>
      <c r="T188" s="57"/>
      <c r="U188" s="57"/>
      <c r="V188" s="57"/>
      <c r="W188" s="57"/>
    </row>
    <row r="189" spans="1:23" s="681" customFormat="1" ht="15.75" customHeight="1">
      <c r="A189" s="689"/>
      <c r="B189" s="686" t="s">
        <v>1410</v>
      </c>
      <c r="C189" s="477">
        <v>14</v>
      </c>
      <c r="D189" s="477">
        <v>4</v>
      </c>
      <c r="E189" s="477">
        <v>36</v>
      </c>
      <c r="F189" s="477">
        <v>4</v>
      </c>
      <c r="G189" s="477">
        <v>2000</v>
      </c>
      <c r="H189" s="477">
        <v>7000</v>
      </c>
      <c r="I189" s="477">
        <v>1696</v>
      </c>
      <c r="J189" s="193">
        <f>I189</f>
        <v>1696</v>
      </c>
      <c r="K189" s="193">
        <v>0</v>
      </c>
      <c r="L189" s="193">
        <v>0</v>
      </c>
      <c r="M189" s="193"/>
      <c r="N189" s="193"/>
      <c r="O189" s="193"/>
      <c r="P189" s="193"/>
      <c r="Q189" s="193"/>
      <c r="R189" s="477"/>
      <c r="S189" s="57"/>
      <c r="T189" s="57"/>
      <c r="U189" s="57"/>
      <c r="V189" s="57"/>
      <c r="W189" s="57"/>
    </row>
    <row r="190" spans="1:23" s="681" customFormat="1" ht="15.75" customHeight="1">
      <c r="A190" s="689"/>
      <c r="B190" s="686" t="s">
        <v>1411</v>
      </c>
      <c r="C190" s="477">
        <v>14</v>
      </c>
      <c r="D190" s="477">
        <v>5</v>
      </c>
      <c r="E190" s="477">
        <v>36</v>
      </c>
      <c r="F190" s="477">
        <v>5</v>
      </c>
      <c r="G190" s="477">
        <v>2500</v>
      </c>
      <c r="H190" s="477">
        <v>7000</v>
      </c>
      <c r="I190" s="477">
        <v>2000</v>
      </c>
      <c r="J190" s="193">
        <f>I190</f>
        <v>2000</v>
      </c>
      <c r="K190" s="193">
        <v>0</v>
      </c>
      <c r="L190" s="193">
        <v>0</v>
      </c>
      <c r="M190" s="193"/>
      <c r="N190" s="193"/>
      <c r="O190" s="193"/>
      <c r="P190" s="193"/>
      <c r="Q190" s="193"/>
      <c r="R190" s="477"/>
      <c r="S190" s="57"/>
      <c r="T190" s="57"/>
      <c r="U190" s="57"/>
      <c r="V190" s="57"/>
      <c r="W190" s="57"/>
    </row>
    <row r="191" spans="1:23" s="681" customFormat="1" ht="15.75" customHeight="1">
      <c r="A191" s="702" t="s">
        <v>258</v>
      </c>
      <c r="B191" s="703" t="s">
        <v>276</v>
      </c>
      <c r="C191" s="714">
        <f>C192</f>
        <v>2</v>
      </c>
      <c r="D191" s="714">
        <f t="shared" ref="D191:L191" si="47">D192</f>
        <v>0</v>
      </c>
      <c r="E191" s="714">
        <f t="shared" si="47"/>
        <v>2</v>
      </c>
      <c r="F191" s="714">
        <f t="shared" si="47"/>
        <v>0</v>
      </c>
      <c r="G191" s="714">
        <f t="shared" si="47"/>
        <v>0</v>
      </c>
      <c r="H191" s="714">
        <f t="shared" si="47"/>
        <v>0</v>
      </c>
      <c r="I191" s="714">
        <f t="shared" si="47"/>
        <v>244</v>
      </c>
      <c r="J191" s="714">
        <f t="shared" si="47"/>
        <v>244</v>
      </c>
      <c r="K191" s="714">
        <f t="shared" si="47"/>
        <v>0</v>
      </c>
      <c r="L191" s="714">
        <f t="shared" si="47"/>
        <v>0</v>
      </c>
      <c r="M191" s="193"/>
      <c r="N191" s="193"/>
      <c r="O191" s="193"/>
      <c r="P191" s="193"/>
      <c r="Q191" s="193"/>
      <c r="R191" s="477"/>
      <c r="S191" s="57"/>
      <c r="T191" s="57"/>
      <c r="U191" s="57"/>
      <c r="V191" s="57"/>
      <c r="W191" s="57"/>
    </row>
    <row r="192" spans="1:23" s="681" customFormat="1" ht="15.75" customHeight="1">
      <c r="A192" s="745" t="s">
        <v>260</v>
      </c>
      <c r="B192" s="735" t="s">
        <v>1425</v>
      </c>
      <c r="C192" s="683">
        <f>SUM(C193:C194)</f>
        <v>2</v>
      </c>
      <c r="D192" s="683">
        <f t="shared" ref="D192:L192" si="48">SUM(D193:D194)</f>
        <v>0</v>
      </c>
      <c r="E192" s="683">
        <f t="shared" si="48"/>
        <v>2</v>
      </c>
      <c r="F192" s="683">
        <f t="shared" si="48"/>
        <v>0</v>
      </c>
      <c r="G192" s="683">
        <f t="shared" si="48"/>
        <v>0</v>
      </c>
      <c r="H192" s="683">
        <f t="shared" si="48"/>
        <v>0</v>
      </c>
      <c r="I192" s="683">
        <f t="shared" si="48"/>
        <v>244</v>
      </c>
      <c r="J192" s="683">
        <f t="shared" si="48"/>
        <v>244</v>
      </c>
      <c r="K192" s="683">
        <f t="shared" si="48"/>
        <v>0</v>
      </c>
      <c r="L192" s="683">
        <f t="shared" si="48"/>
        <v>0</v>
      </c>
      <c r="M192" s="193"/>
      <c r="N192" s="193"/>
      <c r="O192" s="193"/>
      <c r="P192" s="193"/>
      <c r="Q192" s="193"/>
      <c r="R192" s="477"/>
      <c r="S192" s="57"/>
      <c r="T192" s="57"/>
      <c r="U192" s="57"/>
      <c r="V192" s="57"/>
      <c r="W192" s="57"/>
    </row>
    <row r="193" spans="1:23" s="681" customFormat="1" ht="15.75" customHeight="1">
      <c r="A193" s="745"/>
      <c r="B193" s="686" t="s">
        <v>1410</v>
      </c>
      <c r="C193" s="692">
        <v>1</v>
      </c>
      <c r="D193" s="692">
        <v>0</v>
      </c>
      <c r="E193" s="692">
        <v>1</v>
      </c>
      <c r="F193" s="692">
        <v>0</v>
      </c>
      <c r="G193" s="692">
        <v>0</v>
      </c>
      <c r="H193" s="692">
        <v>0</v>
      </c>
      <c r="I193" s="710">
        <v>84</v>
      </c>
      <c r="J193" s="710">
        <v>84</v>
      </c>
      <c r="K193" s="710">
        <v>0</v>
      </c>
      <c r="L193" s="710">
        <v>0</v>
      </c>
      <c r="M193" s="193"/>
      <c r="N193" s="193"/>
      <c r="O193" s="193"/>
      <c r="P193" s="193"/>
      <c r="Q193" s="193"/>
      <c r="R193" s="477"/>
      <c r="S193" s="57"/>
      <c r="T193" s="57"/>
      <c r="U193" s="57"/>
      <c r="V193" s="57"/>
      <c r="W193" s="57"/>
    </row>
    <row r="194" spans="1:23" s="681" customFormat="1" ht="15.75" customHeight="1">
      <c r="A194" s="745"/>
      <c r="B194" s="686" t="s">
        <v>1411</v>
      </c>
      <c r="C194" s="692">
        <v>1</v>
      </c>
      <c r="D194" s="692">
        <v>0</v>
      </c>
      <c r="E194" s="692">
        <v>1</v>
      </c>
      <c r="F194" s="692">
        <v>0</v>
      </c>
      <c r="G194" s="692">
        <v>0</v>
      </c>
      <c r="H194" s="692">
        <v>0</v>
      </c>
      <c r="I194" s="710">
        <v>160</v>
      </c>
      <c r="J194" s="710">
        <v>160</v>
      </c>
      <c r="K194" s="710">
        <v>0</v>
      </c>
      <c r="L194" s="710">
        <v>0</v>
      </c>
      <c r="M194" s="193"/>
      <c r="N194" s="193"/>
      <c r="O194" s="193"/>
      <c r="P194" s="193"/>
      <c r="Q194" s="193"/>
      <c r="R194" s="477"/>
      <c r="S194" s="57"/>
      <c r="T194" s="57"/>
      <c r="U194" s="57"/>
      <c r="V194" s="57"/>
      <c r="W194" s="57"/>
    </row>
    <row r="195" spans="1:23" s="681" customFormat="1" ht="15.75" hidden="1" customHeight="1">
      <c r="A195" s="675">
        <v>2</v>
      </c>
      <c r="B195" s="676" t="s">
        <v>277</v>
      </c>
      <c r="C195" s="193"/>
      <c r="D195" s="193"/>
      <c r="E195" s="193"/>
      <c r="F195" s="193"/>
      <c r="G195" s="193"/>
      <c r="H195" s="193"/>
      <c r="I195" s="193"/>
      <c r="J195" s="193"/>
      <c r="K195" s="193"/>
      <c r="L195" s="193"/>
      <c r="M195" s="193"/>
      <c r="N195" s="193"/>
      <c r="O195" s="193"/>
      <c r="P195" s="193"/>
      <c r="Q195" s="193"/>
      <c r="R195" s="477"/>
      <c r="S195" s="57"/>
      <c r="T195" s="57"/>
      <c r="U195" s="57"/>
      <c r="V195" s="57"/>
      <c r="W195" s="57"/>
    </row>
    <row r="196" spans="1:23" s="681" customFormat="1" ht="15.75" hidden="1" customHeight="1">
      <c r="A196" s="675" t="s">
        <v>249</v>
      </c>
      <c r="B196" s="484" t="s">
        <v>278</v>
      </c>
      <c r="C196" s="193"/>
      <c r="D196" s="193"/>
      <c r="E196" s="193"/>
      <c r="F196" s="193"/>
      <c r="G196" s="193"/>
      <c r="H196" s="193"/>
      <c r="I196" s="193"/>
      <c r="J196" s="193"/>
      <c r="K196" s="193"/>
      <c r="L196" s="193"/>
      <c r="M196" s="193"/>
      <c r="N196" s="193"/>
      <c r="O196" s="193"/>
      <c r="P196" s="193"/>
      <c r="Q196" s="193"/>
      <c r="R196" s="477"/>
      <c r="S196" s="57"/>
      <c r="T196" s="57"/>
      <c r="U196" s="57"/>
      <c r="V196" s="57"/>
      <c r="W196" s="57"/>
    </row>
    <row r="197" spans="1:23" s="681" customFormat="1" ht="15.75" hidden="1" customHeight="1">
      <c r="A197" s="746" t="s">
        <v>251</v>
      </c>
      <c r="B197" s="483" t="s">
        <v>252</v>
      </c>
      <c r="C197" s="193"/>
      <c r="D197" s="193"/>
      <c r="E197" s="193"/>
      <c r="F197" s="193"/>
      <c r="G197" s="193"/>
      <c r="H197" s="193"/>
      <c r="I197" s="193"/>
      <c r="J197" s="193"/>
      <c r="K197" s="193"/>
      <c r="L197" s="193"/>
      <c r="M197" s="193"/>
      <c r="N197" s="193"/>
      <c r="O197" s="193"/>
      <c r="P197" s="193"/>
      <c r="Q197" s="193"/>
      <c r="R197" s="477"/>
      <c r="S197" s="57"/>
      <c r="T197" s="57"/>
      <c r="U197" s="57"/>
      <c r="V197" s="57"/>
      <c r="W197" s="57"/>
    </row>
    <row r="198" spans="1:23" s="681" customFormat="1" ht="15.75" hidden="1" customHeight="1">
      <c r="A198" s="747" t="s">
        <v>253</v>
      </c>
      <c r="B198" s="483" t="s">
        <v>252</v>
      </c>
      <c r="C198" s="193"/>
      <c r="D198" s="193"/>
      <c r="E198" s="193"/>
      <c r="F198" s="193"/>
      <c r="G198" s="193"/>
      <c r="H198" s="193"/>
      <c r="I198" s="193"/>
      <c r="J198" s="193"/>
      <c r="K198" s="193"/>
      <c r="L198" s="193"/>
      <c r="M198" s="193"/>
      <c r="N198" s="193"/>
      <c r="O198" s="193"/>
      <c r="P198" s="193"/>
      <c r="Q198" s="193"/>
      <c r="R198" s="477"/>
      <c r="S198" s="57"/>
      <c r="T198" s="57"/>
      <c r="U198" s="57"/>
      <c r="V198" s="57"/>
      <c r="W198" s="57"/>
    </row>
    <row r="199" spans="1:23" s="681" customFormat="1" ht="15.75" hidden="1" customHeight="1">
      <c r="A199" s="745" t="s">
        <v>254</v>
      </c>
      <c r="B199" s="483" t="s">
        <v>252</v>
      </c>
      <c r="C199" s="193"/>
      <c r="D199" s="193"/>
      <c r="E199" s="193"/>
      <c r="F199" s="193"/>
      <c r="G199" s="193"/>
      <c r="H199" s="193"/>
      <c r="I199" s="193"/>
      <c r="J199" s="193"/>
      <c r="K199" s="193"/>
      <c r="L199" s="193"/>
      <c r="M199" s="193"/>
      <c r="N199" s="193"/>
      <c r="O199" s="193"/>
      <c r="P199" s="193"/>
      <c r="Q199" s="193"/>
      <c r="R199" s="477"/>
      <c r="S199" s="57"/>
      <c r="T199" s="57"/>
      <c r="U199" s="57"/>
      <c r="V199" s="57"/>
      <c r="W199" s="57"/>
    </row>
    <row r="200" spans="1:23" s="681" customFormat="1" ht="15.75" hidden="1" customHeight="1">
      <c r="A200" s="733" t="s">
        <v>255</v>
      </c>
      <c r="B200" s="483" t="s">
        <v>252</v>
      </c>
      <c r="C200" s="193"/>
      <c r="D200" s="193"/>
      <c r="E200" s="193"/>
      <c r="F200" s="193"/>
      <c r="G200" s="193"/>
      <c r="H200" s="193"/>
      <c r="I200" s="193"/>
      <c r="J200" s="193"/>
      <c r="K200" s="193"/>
      <c r="L200" s="193"/>
      <c r="M200" s="193"/>
      <c r="N200" s="193"/>
      <c r="O200" s="193"/>
      <c r="P200" s="193"/>
      <c r="Q200" s="193"/>
      <c r="R200" s="477"/>
      <c r="S200" s="57"/>
      <c r="T200" s="57"/>
      <c r="U200" s="57"/>
      <c r="V200" s="57"/>
      <c r="W200" s="57"/>
    </row>
    <row r="201" spans="1:23" s="681" customFormat="1" ht="15.75" hidden="1" customHeight="1">
      <c r="A201" s="747" t="s">
        <v>256</v>
      </c>
      <c r="B201" s="483" t="s">
        <v>252</v>
      </c>
      <c r="C201" s="193"/>
      <c r="D201" s="193"/>
      <c r="E201" s="193"/>
      <c r="F201" s="193"/>
      <c r="G201" s="193"/>
      <c r="H201" s="193"/>
      <c r="I201" s="193"/>
      <c r="J201" s="193"/>
      <c r="K201" s="193"/>
      <c r="L201" s="193"/>
      <c r="M201" s="193"/>
      <c r="N201" s="193"/>
      <c r="O201" s="193"/>
      <c r="P201" s="193"/>
      <c r="Q201" s="193"/>
      <c r="R201" s="477"/>
      <c r="S201" s="57"/>
      <c r="T201" s="57"/>
      <c r="U201" s="57"/>
      <c r="V201" s="57"/>
      <c r="W201" s="57"/>
    </row>
    <row r="202" spans="1:23" s="681" customFormat="1" ht="15.75" hidden="1" customHeight="1">
      <c r="A202" s="748" t="s">
        <v>258</v>
      </c>
      <c r="B202" s="735"/>
      <c r="C202" s="193"/>
      <c r="D202" s="193"/>
      <c r="E202" s="193"/>
      <c r="F202" s="193"/>
      <c r="G202" s="193"/>
      <c r="H202" s="193"/>
      <c r="I202" s="193"/>
      <c r="J202" s="193"/>
      <c r="K202" s="193"/>
      <c r="L202" s="193"/>
      <c r="M202" s="193"/>
      <c r="N202" s="193"/>
      <c r="O202" s="193"/>
      <c r="P202" s="193"/>
      <c r="Q202" s="193"/>
      <c r="R202" s="477"/>
      <c r="S202" s="57"/>
      <c r="T202" s="57"/>
      <c r="U202" s="57"/>
      <c r="V202" s="57"/>
      <c r="W202" s="57"/>
    </row>
    <row r="203" spans="1:23" s="681" customFormat="1" ht="26.4" hidden="1">
      <c r="A203" s="749" t="s">
        <v>279</v>
      </c>
      <c r="B203" s="750" t="s">
        <v>280</v>
      </c>
      <c r="C203" s="193"/>
      <c r="D203" s="193"/>
      <c r="E203" s="193"/>
      <c r="F203" s="193"/>
      <c r="G203" s="193"/>
      <c r="H203" s="193"/>
      <c r="I203" s="193"/>
      <c r="J203" s="193"/>
      <c r="K203" s="193"/>
      <c r="L203" s="193"/>
      <c r="M203" s="193"/>
      <c r="N203" s="193"/>
      <c r="O203" s="193"/>
      <c r="P203" s="193"/>
      <c r="Q203" s="193"/>
      <c r="R203" s="477"/>
      <c r="S203" s="57"/>
      <c r="T203" s="57"/>
      <c r="U203" s="57"/>
      <c r="V203" s="57"/>
      <c r="W203" s="57"/>
    </row>
    <row r="204" spans="1:23" s="681" customFormat="1" ht="15.75" hidden="1" customHeight="1">
      <c r="A204" s="751"/>
      <c r="B204" s="676"/>
      <c r="C204" s="193"/>
      <c r="D204" s="193"/>
      <c r="E204" s="193"/>
      <c r="F204" s="193"/>
      <c r="G204" s="193"/>
      <c r="H204" s="193"/>
      <c r="I204" s="193"/>
      <c r="J204" s="193"/>
      <c r="K204" s="193"/>
      <c r="L204" s="193"/>
      <c r="M204" s="193"/>
      <c r="N204" s="193"/>
      <c r="O204" s="193"/>
      <c r="P204" s="193"/>
      <c r="Q204" s="193"/>
      <c r="R204" s="477"/>
      <c r="S204" s="57"/>
      <c r="T204" s="57"/>
      <c r="U204" s="57"/>
      <c r="V204" s="57"/>
      <c r="W204" s="57"/>
    </row>
    <row r="205" spans="1:23" s="681" customFormat="1" ht="15.75" hidden="1" customHeight="1">
      <c r="A205" s="751"/>
      <c r="B205" s="676"/>
      <c r="C205" s="193"/>
      <c r="D205" s="193"/>
      <c r="E205" s="193"/>
      <c r="F205" s="193"/>
      <c r="G205" s="193"/>
      <c r="H205" s="193"/>
      <c r="I205" s="193"/>
      <c r="J205" s="193"/>
      <c r="K205" s="193"/>
      <c r="L205" s="193"/>
      <c r="M205" s="193"/>
      <c r="N205" s="193"/>
      <c r="O205" s="193"/>
      <c r="P205" s="193"/>
      <c r="Q205" s="193"/>
      <c r="R205" s="477"/>
      <c r="S205" s="57"/>
      <c r="T205" s="57"/>
      <c r="U205" s="57"/>
      <c r="V205" s="57"/>
      <c r="W205" s="57"/>
    </row>
    <row r="206" spans="1:23" s="755" customFormat="1" ht="20.25" customHeight="1">
      <c r="A206" s="752" t="s">
        <v>279</v>
      </c>
      <c r="B206" s="753" t="s">
        <v>1426</v>
      </c>
      <c r="C206" s="413"/>
      <c r="D206" s="413"/>
      <c r="E206" s="413"/>
      <c r="F206" s="725">
        <f>F203+F9</f>
        <v>0</v>
      </c>
      <c r="G206" s="725"/>
      <c r="H206" s="413"/>
      <c r="I206" s="725">
        <f t="shared" ref="I206:Q206" si="49">I203+I9</f>
        <v>0</v>
      </c>
      <c r="J206" s="725">
        <f t="shared" si="49"/>
        <v>0</v>
      </c>
      <c r="K206" s="725">
        <f t="shared" si="49"/>
        <v>0</v>
      </c>
      <c r="L206" s="725">
        <f t="shared" si="49"/>
        <v>0</v>
      </c>
      <c r="M206" s="725">
        <f t="shared" si="49"/>
        <v>0</v>
      </c>
      <c r="N206" s="725">
        <f t="shared" si="49"/>
        <v>0</v>
      </c>
      <c r="O206" s="725">
        <f t="shared" si="49"/>
        <v>0</v>
      </c>
      <c r="P206" s="725">
        <f t="shared" si="49"/>
        <v>0</v>
      </c>
      <c r="Q206" s="725">
        <f t="shared" si="49"/>
        <v>0</v>
      </c>
      <c r="R206" s="693"/>
      <c r="S206" s="754"/>
      <c r="T206" s="754"/>
      <c r="U206" s="754"/>
      <c r="V206" s="754"/>
      <c r="W206" s="754"/>
    </row>
    <row r="207" spans="1:23" s="755" customFormat="1" ht="26.4">
      <c r="A207" s="756" t="s">
        <v>81</v>
      </c>
      <c r="B207" s="676" t="s">
        <v>247</v>
      </c>
      <c r="C207" s="738">
        <f>C208+C213+C218</f>
        <v>1674</v>
      </c>
      <c r="D207" s="738">
        <f t="shared" ref="D207:L207" si="50">D208+D213+D218</f>
        <v>494.04000000000008</v>
      </c>
      <c r="E207" s="738">
        <f t="shared" si="50"/>
        <v>1643.7966666666666</v>
      </c>
      <c r="F207" s="738">
        <f t="shared" si="50"/>
        <v>505.70000000000005</v>
      </c>
      <c r="G207" s="738">
        <f t="shared" si="50"/>
        <v>36758</v>
      </c>
      <c r="H207" s="738">
        <f t="shared" si="50"/>
        <v>131901.29999999999</v>
      </c>
      <c r="I207" s="738">
        <f>I208+I213+I218</f>
        <v>109943.9455</v>
      </c>
      <c r="J207" s="738">
        <f>J208+J213+J218</f>
        <v>92140.445500000002</v>
      </c>
      <c r="K207" s="738">
        <f>K208+K213+K218</f>
        <v>8305.375</v>
      </c>
      <c r="L207" s="738">
        <f t="shared" si="50"/>
        <v>9498.125</v>
      </c>
      <c r="M207" s="738">
        <f>'[1]Bieu 3a-Tong gio chuan chi tiet'!G276</f>
        <v>39238</v>
      </c>
      <c r="R207" s="693"/>
      <c r="S207" s="754"/>
      <c r="T207" s="754"/>
      <c r="U207" s="754"/>
      <c r="V207" s="754"/>
      <c r="W207" s="754"/>
    </row>
    <row r="208" spans="1:23" s="755" customFormat="1" ht="13.2">
      <c r="A208" s="756">
        <v>1</v>
      </c>
      <c r="B208" s="676" t="s">
        <v>248</v>
      </c>
      <c r="C208" s="757">
        <f>C209+C212</f>
        <v>1151</v>
      </c>
      <c r="D208" s="757">
        <f>D209+D212</f>
        <v>305.54000000000008</v>
      </c>
      <c r="E208" s="757">
        <f t="shared" ref="E208:M208" si="51">E209+E212</f>
        <v>1033.7966666666666</v>
      </c>
      <c r="F208" s="757">
        <f t="shared" si="51"/>
        <v>328.70000000000005</v>
      </c>
      <c r="G208" s="757">
        <f t="shared" si="51"/>
        <v>33521</v>
      </c>
      <c r="H208" s="757">
        <f t="shared" si="51"/>
        <v>118509.3</v>
      </c>
      <c r="I208" s="757">
        <f>I209+I212</f>
        <v>66114.207999999999</v>
      </c>
      <c r="J208" s="757">
        <f>J209+J212</f>
        <v>58605.457999999999</v>
      </c>
      <c r="K208" s="757">
        <f>K209+K212</f>
        <v>2987.75</v>
      </c>
      <c r="L208" s="757">
        <f t="shared" si="51"/>
        <v>4521</v>
      </c>
      <c r="M208" s="757">
        <f t="shared" si="51"/>
        <v>0</v>
      </c>
      <c r="N208" s="413"/>
      <c r="O208" s="413"/>
      <c r="P208" s="413"/>
      <c r="Q208" s="413"/>
      <c r="R208" s="693"/>
      <c r="S208" s="754"/>
      <c r="T208" s="754"/>
      <c r="U208" s="754"/>
      <c r="V208" s="754"/>
      <c r="W208" s="754"/>
    </row>
    <row r="209" spans="1:23" s="755" customFormat="1" ht="13.2">
      <c r="A209" s="752" t="s">
        <v>249</v>
      </c>
      <c r="B209" s="753" t="s">
        <v>250</v>
      </c>
      <c r="C209" s="680">
        <f>C210+C211</f>
        <v>1068</v>
      </c>
      <c r="D209" s="680">
        <f t="shared" ref="D209:M209" si="52">D210+D211</f>
        <v>289.94000000000005</v>
      </c>
      <c r="E209" s="680">
        <f t="shared" si="52"/>
        <v>886.79666666666674</v>
      </c>
      <c r="F209" s="680">
        <f t="shared" si="52"/>
        <v>313.10000000000002</v>
      </c>
      <c r="G209" s="680">
        <f t="shared" si="52"/>
        <v>32657</v>
      </c>
      <c r="H209" s="680">
        <f t="shared" si="52"/>
        <v>114943.1</v>
      </c>
      <c r="I209" s="680">
        <f t="shared" si="52"/>
        <v>55633.207999999999</v>
      </c>
      <c r="J209" s="680">
        <f t="shared" si="52"/>
        <v>51187.457999999999</v>
      </c>
      <c r="K209" s="680">
        <f>K210+K211</f>
        <v>2707.75</v>
      </c>
      <c r="L209" s="680">
        <f t="shared" si="52"/>
        <v>1738</v>
      </c>
      <c r="M209" s="680">
        <f t="shared" si="52"/>
        <v>0</v>
      </c>
      <c r="N209" s="413"/>
      <c r="O209" s="413"/>
      <c r="P209" s="413"/>
      <c r="Q209" s="413"/>
      <c r="R209" s="693"/>
      <c r="S209" s="754"/>
      <c r="T209" s="754"/>
      <c r="U209" s="754"/>
      <c r="V209" s="754"/>
      <c r="W209" s="754"/>
    </row>
    <row r="210" spans="1:23" s="755" customFormat="1" ht="13.2">
      <c r="A210" s="752"/>
      <c r="B210" s="758" t="s">
        <v>1410</v>
      </c>
      <c r="C210" s="503">
        <f>C14+C17+C20+C23+C26+C29+C32+C35+C38+C41+C44+C47</f>
        <v>503</v>
      </c>
      <c r="D210" s="503">
        <f t="shared" ref="D210:M211" si="53">D14+D17+D20+D23+D26+D29+D32+D35+D38+D41+D44+D47</f>
        <v>130.30000000000001</v>
      </c>
      <c r="E210" s="503">
        <f t="shared" si="53"/>
        <v>402.09000000000003</v>
      </c>
      <c r="F210" s="503">
        <f t="shared" si="53"/>
        <v>138.5</v>
      </c>
      <c r="G210" s="503">
        <f t="shared" si="53"/>
        <v>11531</v>
      </c>
      <c r="H210" s="503">
        <f t="shared" si="53"/>
        <v>45292.299999999996</v>
      </c>
      <c r="I210" s="503">
        <f t="shared" si="53"/>
        <v>25330.158000000003</v>
      </c>
      <c r="J210" s="503">
        <f t="shared" si="53"/>
        <v>23145.908000000003</v>
      </c>
      <c r="K210" s="503">
        <f>K14+K17+K20+K23+K26+K29+K32+K35+K38+K41+K44+K47</f>
        <v>1427.25</v>
      </c>
      <c r="L210" s="503">
        <f t="shared" si="53"/>
        <v>757</v>
      </c>
      <c r="M210" s="503">
        <f t="shared" si="53"/>
        <v>0</v>
      </c>
      <c r="N210" s="413"/>
      <c r="O210" s="413"/>
      <c r="P210" s="413"/>
      <c r="Q210" s="413"/>
      <c r="R210" s="693"/>
      <c r="S210" s="754"/>
      <c r="T210" s="754"/>
      <c r="U210" s="754"/>
      <c r="V210" s="754"/>
      <c r="W210" s="754"/>
    </row>
    <row r="211" spans="1:23" s="755" customFormat="1" ht="13.2">
      <c r="A211" s="752"/>
      <c r="B211" s="758" t="s">
        <v>1411</v>
      </c>
      <c r="C211" s="503">
        <f>C15+C18+C21+C24+C27+C30+C33+C36+C39+C42+C45+C48</f>
        <v>565</v>
      </c>
      <c r="D211" s="503">
        <f t="shared" si="53"/>
        <v>159.64000000000001</v>
      </c>
      <c r="E211" s="503">
        <f t="shared" si="53"/>
        <v>484.70666666666671</v>
      </c>
      <c r="F211" s="503">
        <f t="shared" si="53"/>
        <v>174.60000000000002</v>
      </c>
      <c r="G211" s="503">
        <f t="shared" si="53"/>
        <v>21126</v>
      </c>
      <c r="H211" s="503">
        <f t="shared" si="53"/>
        <v>69650.8</v>
      </c>
      <c r="I211" s="503">
        <f t="shared" si="53"/>
        <v>30303.05</v>
      </c>
      <c r="J211" s="503">
        <f t="shared" si="53"/>
        <v>28041.55</v>
      </c>
      <c r="K211" s="503">
        <f>K15+K18+K21+K24+K27+K30+K33+K36+K39+K42+K45+K48</f>
        <v>1280.5</v>
      </c>
      <c r="L211" s="503">
        <f t="shared" si="53"/>
        <v>981</v>
      </c>
      <c r="M211" s="503">
        <f t="shared" si="53"/>
        <v>0</v>
      </c>
      <c r="N211" s="413"/>
      <c r="O211" s="413"/>
      <c r="P211" s="413"/>
      <c r="Q211" s="413"/>
      <c r="R211" s="693"/>
      <c r="S211" s="754"/>
      <c r="T211" s="754"/>
      <c r="U211" s="754"/>
      <c r="V211" s="754"/>
      <c r="W211" s="754"/>
    </row>
    <row r="212" spans="1:23" s="755" customFormat="1" ht="13.2">
      <c r="A212" s="752" t="s">
        <v>258</v>
      </c>
      <c r="B212" s="412" t="s">
        <v>267</v>
      </c>
      <c r="C212" s="727">
        <f>C49</f>
        <v>83</v>
      </c>
      <c r="D212" s="727">
        <f>D49</f>
        <v>15.600000000000001</v>
      </c>
      <c r="E212" s="727">
        <f t="shared" ref="E212:M212" si="54">E49</f>
        <v>147</v>
      </c>
      <c r="F212" s="727">
        <f t="shared" si="54"/>
        <v>15.6</v>
      </c>
      <c r="G212" s="727">
        <f t="shared" si="54"/>
        <v>864</v>
      </c>
      <c r="H212" s="727">
        <f t="shared" si="54"/>
        <v>3566.2</v>
      </c>
      <c r="I212" s="727">
        <f t="shared" si="54"/>
        <v>10481</v>
      </c>
      <c r="J212" s="727">
        <f t="shared" si="54"/>
        <v>7418</v>
      </c>
      <c r="K212" s="727">
        <f t="shared" si="54"/>
        <v>280</v>
      </c>
      <c r="L212" s="727">
        <f t="shared" si="54"/>
        <v>2783</v>
      </c>
      <c r="M212" s="727">
        <f t="shared" si="54"/>
        <v>0</v>
      </c>
      <c r="N212" s="413"/>
      <c r="O212" s="413"/>
      <c r="P212" s="413"/>
      <c r="Q212" s="413"/>
      <c r="R212" s="693"/>
      <c r="S212" s="754"/>
      <c r="T212" s="754"/>
      <c r="U212" s="754"/>
      <c r="V212" s="754"/>
      <c r="W212" s="754"/>
    </row>
    <row r="213" spans="1:23" s="755" customFormat="1" ht="20.25" customHeight="1">
      <c r="A213" s="752">
        <v>2</v>
      </c>
      <c r="B213" s="676" t="s">
        <v>282</v>
      </c>
      <c r="C213" s="757">
        <f>C214+C217</f>
        <v>496</v>
      </c>
      <c r="D213" s="757">
        <f t="shared" ref="D213:M213" si="55">D214+D217</f>
        <v>179.5</v>
      </c>
      <c r="E213" s="757">
        <f t="shared" si="55"/>
        <v>595</v>
      </c>
      <c r="F213" s="757">
        <f t="shared" si="55"/>
        <v>173</v>
      </c>
      <c r="G213" s="757">
        <f t="shared" si="55"/>
        <v>3152</v>
      </c>
      <c r="H213" s="757">
        <f t="shared" si="55"/>
        <v>13167</v>
      </c>
      <c r="I213" s="757">
        <f>I214+I217</f>
        <v>42087.887499999997</v>
      </c>
      <c r="J213" s="757">
        <f>J214+J217</f>
        <v>32213.137500000001</v>
      </c>
      <c r="K213" s="757">
        <f t="shared" si="55"/>
        <v>5177.625</v>
      </c>
      <c r="L213" s="757">
        <f t="shared" si="55"/>
        <v>4697.125</v>
      </c>
      <c r="M213" s="757">
        <f t="shared" si="55"/>
        <v>0</v>
      </c>
      <c r="N213" s="413"/>
      <c r="O213" s="413"/>
      <c r="P213" s="413"/>
      <c r="Q213" s="413"/>
      <c r="R213" s="693"/>
      <c r="S213" s="754"/>
      <c r="T213" s="754"/>
      <c r="U213" s="754"/>
      <c r="V213" s="754"/>
      <c r="W213" s="754"/>
    </row>
    <row r="214" spans="1:23" s="755" customFormat="1" ht="20.25" customHeight="1">
      <c r="A214" s="752" t="s">
        <v>249</v>
      </c>
      <c r="B214" s="753" t="s">
        <v>266</v>
      </c>
      <c r="C214" s="680">
        <f>C215+C216</f>
        <v>450</v>
      </c>
      <c r="D214" s="680">
        <f t="shared" ref="D214:M214" si="56">D215+D216</f>
        <v>173.5</v>
      </c>
      <c r="E214" s="680">
        <f t="shared" si="56"/>
        <v>245</v>
      </c>
      <c r="F214" s="680">
        <f t="shared" si="56"/>
        <v>167</v>
      </c>
      <c r="G214" s="680">
        <f t="shared" si="56"/>
        <v>2364</v>
      </c>
      <c r="H214" s="680">
        <f t="shared" si="56"/>
        <v>7765</v>
      </c>
      <c r="I214" s="680">
        <f t="shared" si="56"/>
        <v>13282.887500000001</v>
      </c>
      <c r="J214" s="680">
        <f>J215+J216</f>
        <v>12258.137500000001</v>
      </c>
      <c r="K214" s="680">
        <f t="shared" si="56"/>
        <v>587.625</v>
      </c>
      <c r="L214" s="680">
        <f t="shared" si="56"/>
        <v>437.125</v>
      </c>
      <c r="M214" s="680">
        <f t="shared" si="56"/>
        <v>0</v>
      </c>
      <c r="N214" s="413"/>
      <c r="O214" s="413"/>
      <c r="P214" s="413"/>
      <c r="Q214" s="413"/>
      <c r="R214" s="693"/>
      <c r="S214" s="754"/>
      <c r="T214" s="754"/>
      <c r="U214" s="754"/>
      <c r="V214" s="754"/>
      <c r="W214" s="754"/>
    </row>
    <row r="215" spans="1:23" s="755" customFormat="1" ht="20.25" customHeight="1">
      <c r="A215" s="752"/>
      <c r="B215" s="758" t="s">
        <v>1410</v>
      </c>
      <c r="C215" s="503">
        <f>C89+C92+C95+C98+C101+C104+C107+C110+C113+C116+C119+C122</f>
        <v>242</v>
      </c>
      <c r="D215" s="503">
        <f t="shared" ref="D215:M216" si="57">D89+D92+D95+D98+D101+D104+D107+D110+D113+D116+D119+D122</f>
        <v>93.5</v>
      </c>
      <c r="E215" s="503">
        <f t="shared" si="57"/>
        <v>138</v>
      </c>
      <c r="F215" s="503">
        <f t="shared" si="57"/>
        <v>89</v>
      </c>
      <c r="G215" s="503">
        <f t="shared" si="57"/>
        <v>1417</v>
      </c>
      <c r="H215" s="503">
        <f t="shared" si="57"/>
        <v>4402</v>
      </c>
      <c r="I215" s="503">
        <f t="shared" si="57"/>
        <v>8139.0124999999998</v>
      </c>
      <c r="J215" s="503">
        <f>J89+J92+J95+J98+J101+J104+J107+J110+J113+J116+J119+J122</f>
        <v>7314.8874999999998</v>
      </c>
      <c r="K215" s="503">
        <f t="shared" si="57"/>
        <v>439.125</v>
      </c>
      <c r="L215" s="503">
        <f t="shared" si="57"/>
        <v>385</v>
      </c>
      <c r="M215" s="503">
        <f t="shared" si="57"/>
        <v>0</v>
      </c>
      <c r="N215" s="413"/>
      <c r="O215" s="413"/>
      <c r="P215" s="413"/>
      <c r="Q215" s="413"/>
      <c r="R215" s="693"/>
      <c r="S215" s="754"/>
      <c r="T215" s="754"/>
      <c r="U215" s="754"/>
      <c r="V215" s="754"/>
      <c r="W215" s="754"/>
    </row>
    <row r="216" spans="1:23" s="755" customFormat="1" ht="20.25" customHeight="1">
      <c r="A216" s="752"/>
      <c r="B216" s="758" t="s">
        <v>1411</v>
      </c>
      <c r="C216" s="503">
        <f>C90+C93+C96+C99+C102+C105+C108+C111+C114+C117+C120+C123</f>
        <v>208</v>
      </c>
      <c r="D216" s="503">
        <f t="shared" si="57"/>
        <v>80</v>
      </c>
      <c r="E216" s="503">
        <f t="shared" si="57"/>
        <v>107</v>
      </c>
      <c r="F216" s="503">
        <f t="shared" si="57"/>
        <v>78</v>
      </c>
      <c r="G216" s="503">
        <f t="shared" si="57"/>
        <v>947</v>
      </c>
      <c r="H216" s="503">
        <f t="shared" si="57"/>
        <v>3363</v>
      </c>
      <c r="I216" s="503">
        <f t="shared" si="57"/>
        <v>5143.875</v>
      </c>
      <c r="J216" s="503">
        <f>J90+J93+J96+J99+J102+J105+J108+J111+J114+J117+J120+J123</f>
        <v>4943.25</v>
      </c>
      <c r="K216" s="503">
        <f t="shared" si="57"/>
        <v>148.5</v>
      </c>
      <c r="L216" s="503">
        <f t="shared" si="57"/>
        <v>52.125</v>
      </c>
      <c r="M216" s="503">
        <f t="shared" si="57"/>
        <v>0</v>
      </c>
      <c r="N216" s="413"/>
      <c r="O216" s="413"/>
      <c r="P216" s="413"/>
      <c r="Q216" s="413"/>
      <c r="R216" s="693"/>
      <c r="S216" s="754"/>
      <c r="T216" s="754"/>
      <c r="U216" s="754"/>
      <c r="V216" s="754"/>
      <c r="W216" s="754"/>
    </row>
    <row r="217" spans="1:23" s="760" customFormat="1" ht="15.75" customHeight="1">
      <c r="A217" s="752" t="s">
        <v>258</v>
      </c>
      <c r="B217" s="412" t="s">
        <v>267</v>
      </c>
      <c r="C217" s="503">
        <f>C124</f>
        <v>46</v>
      </c>
      <c r="D217" s="503">
        <f t="shared" ref="D217:M217" si="58">D124</f>
        <v>6</v>
      </c>
      <c r="E217" s="503">
        <f t="shared" si="58"/>
        <v>350</v>
      </c>
      <c r="F217" s="503">
        <f t="shared" si="58"/>
        <v>6</v>
      </c>
      <c r="G217" s="503">
        <f t="shared" si="58"/>
        <v>788</v>
      </c>
      <c r="H217" s="503">
        <f t="shared" si="58"/>
        <v>5402</v>
      </c>
      <c r="I217" s="503">
        <f>I124</f>
        <v>28805</v>
      </c>
      <c r="J217" s="503">
        <f t="shared" si="58"/>
        <v>19955</v>
      </c>
      <c r="K217" s="503">
        <f t="shared" si="58"/>
        <v>4590</v>
      </c>
      <c r="L217" s="503">
        <f t="shared" si="58"/>
        <v>4260</v>
      </c>
      <c r="M217" s="503">
        <f t="shared" si="58"/>
        <v>0</v>
      </c>
      <c r="N217" s="413"/>
      <c r="O217" s="413"/>
      <c r="P217" s="413"/>
      <c r="Q217" s="413"/>
      <c r="R217" s="693"/>
      <c r="S217" s="759"/>
      <c r="T217" s="759"/>
      <c r="U217" s="759"/>
      <c r="V217" s="759"/>
      <c r="W217" s="759"/>
    </row>
    <row r="218" spans="1:23" s="755" customFormat="1" ht="20.25" customHeight="1">
      <c r="A218" s="752">
        <v>3</v>
      </c>
      <c r="B218" s="753" t="s">
        <v>268</v>
      </c>
      <c r="C218" s="732">
        <f>SUM(C219:C221)</f>
        <v>27</v>
      </c>
      <c r="D218" s="732">
        <f t="shared" ref="D218:M218" si="59">SUM(D219:D221)</f>
        <v>9</v>
      </c>
      <c r="E218" s="732">
        <f t="shared" si="59"/>
        <v>15</v>
      </c>
      <c r="F218" s="732">
        <f t="shared" si="59"/>
        <v>4</v>
      </c>
      <c r="G218" s="732">
        <f t="shared" si="59"/>
        <v>85</v>
      </c>
      <c r="H218" s="732">
        <f t="shared" si="59"/>
        <v>225</v>
      </c>
      <c r="I218" s="732">
        <f>SUM(I219:I221)</f>
        <v>1741.85</v>
      </c>
      <c r="J218" s="732">
        <f t="shared" si="59"/>
        <v>1321.85</v>
      </c>
      <c r="K218" s="732">
        <f t="shared" si="59"/>
        <v>140</v>
      </c>
      <c r="L218" s="732">
        <f t="shared" si="59"/>
        <v>280</v>
      </c>
      <c r="M218" s="732">
        <f t="shared" si="59"/>
        <v>0</v>
      </c>
      <c r="N218" s="413"/>
      <c r="O218" s="413"/>
      <c r="P218" s="413"/>
      <c r="Q218" s="413"/>
      <c r="R218" s="693"/>
      <c r="S218" s="754"/>
      <c r="T218" s="754"/>
      <c r="U218" s="754"/>
      <c r="V218" s="754"/>
      <c r="W218" s="754"/>
    </row>
    <row r="219" spans="1:23" s="755" customFormat="1" ht="20.25" customHeight="1">
      <c r="A219" s="752" t="s">
        <v>249</v>
      </c>
      <c r="B219" s="753" t="s">
        <v>269</v>
      </c>
      <c r="C219" s="413">
        <f>C138</f>
        <v>15</v>
      </c>
      <c r="D219" s="413">
        <f t="shared" ref="D219:M219" si="60">D138</f>
        <v>5</v>
      </c>
      <c r="E219" s="413">
        <f t="shared" si="60"/>
        <v>11</v>
      </c>
      <c r="F219" s="413"/>
      <c r="G219" s="413">
        <f t="shared" si="60"/>
        <v>71</v>
      </c>
      <c r="H219" s="413">
        <f t="shared" si="60"/>
        <v>213</v>
      </c>
      <c r="I219" s="413">
        <f t="shared" si="60"/>
        <v>741.84999999999991</v>
      </c>
      <c r="J219" s="413">
        <f t="shared" si="60"/>
        <v>661.84999999999991</v>
      </c>
      <c r="K219" s="413">
        <f t="shared" si="60"/>
        <v>0</v>
      </c>
      <c r="L219" s="413">
        <f t="shared" si="60"/>
        <v>80</v>
      </c>
      <c r="M219" s="413">
        <f t="shared" si="60"/>
        <v>0</v>
      </c>
      <c r="N219" s="413"/>
      <c r="O219" s="413"/>
      <c r="P219" s="413"/>
      <c r="Q219" s="413"/>
      <c r="R219" s="693"/>
      <c r="S219" s="754"/>
      <c r="T219" s="754"/>
      <c r="U219" s="754"/>
      <c r="V219" s="754"/>
      <c r="W219" s="754"/>
    </row>
    <row r="220" spans="1:23" s="755" customFormat="1" ht="20.25" customHeight="1">
      <c r="A220" s="752" t="s">
        <v>258</v>
      </c>
      <c r="B220" s="412" t="s">
        <v>270</v>
      </c>
      <c r="C220" s="413">
        <f>C143</f>
        <v>0</v>
      </c>
      <c r="D220" s="413">
        <f t="shared" ref="D220:M220" si="61">D143</f>
        <v>0</v>
      </c>
      <c r="E220" s="413">
        <f t="shared" si="61"/>
        <v>0</v>
      </c>
      <c r="F220" s="413">
        <f t="shared" si="61"/>
        <v>0</v>
      </c>
      <c r="G220" s="413">
        <f t="shared" si="61"/>
        <v>5</v>
      </c>
      <c r="H220" s="413">
        <f t="shared" si="61"/>
        <v>0</v>
      </c>
      <c r="I220" s="413">
        <f t="shared" si="61"/>
        <v>300</v>
      </c>
      <c r="J220" s="413">
        <f t="shared" si="61"/>
        <v>150</v>
      </c>
      <c r="K220" s="413">
        <f t="shared" si="61"/>
        <v>90</v>
      </c>
      <c r="L220" s="413">
        <f t="shared" si="61"/>
        <v>60</v>
      </c>
      <c r="M220" s="413">
        <f t="shared" si="61"/>
        <v>0</v>
      </c>
      <c r="N220" s="413"/>
      <c r="O220" s="413"/>
      <c r="P220" s="413"/>
      <c r="Q220" s="413"/>
      <c r="R220" s="693"/>
      <c r="S220" s="754"/>
      <c r="T220" s="754"/>
      <c r="U220" s="754"/>
      <c r="V220" s="754"/>
      <c r="W220" s="754"/>
    </row>
    <row r="221" spans="1:23" s="755" customFormat="1" ht="20.25" customHeight="1">
      <c r="A221" s="752" t="s">
        <v>271</v>
      </c>
      <c r="B221" s="753" t="s">
        <v>1427</v>
      </c>
      <c r="C221" s="413">
        <f>C146</f>
        <v>12</v>
      </c>
      <c r="D221" s="413">
        <f t="shared" ref="D221:M221" si="62">D146</f>
        <v>4</v>
      </c>
      <c r="E221" s="413">
        <f t="shared" si="62"/>
        <v>4</v>
      </c>
      <c r="F221" s="413">
        <f t="shared" si="62"/>
        <v>4</v>
      </c>
      <c r="G221" s="413">
        <f t="shared" si="62"/>
        <v>9</v>
      </c>
      <c r="H221" s="413">
        <f t="shared" si="62"/>
        <v>12</v>
      </c>
      <c r="I221" s="413">
        <f t="shared" si="62"/>
        <v>700</v>
      </c>
      <c r="J221" s="413">
        <f t="shared" si="62"/>
        <v>510</v>
      </c>
      <c r="K221" s="413">
        <f t="shared" si="62"/>
        <v>50</v>
      </c>
      <c r="L221" s="413">
        <f t="shared" si="62"/>
        <v>140</v>
      </c>
      <c r="M221" s="413">
        <f t="shared" si="62"/>
        <v>0</v>
      </c>
      <c r="N221" s="413"/>
      <c r="O221" s="413"/>
      <c r="P221" s="413"/>
      <c r="Q221" s="413"/>
      <c r="R221" s="693"/>
      <c r="S221" s="754"/>
      <c r="T221" s="754"/>
      <c r="U221" s="754"/>
      <c r="V221" s="754"/>
      <c r="W221" s="754"/>
    </row>
    <row r="222" spans="1:23" s="755" customFormat="1" ht="25.05" customHeight="1">
      <c r="A222" s="756" t="s">
        <v>104</v>
      </c>
      <c r="B222" s="676" t="s">
        <v>273</v>
      </c>
      <c r="C222" s="738">
        <f>C223</f>
        <v>293</v>
      </c>
      <c r="D222" s="738">
        <f t="shared" ref="D222:M222" si="63">D223</f>
        <v>83.6</v>
      </c>
      <c r="E222" s="738">
        <f t="shared" si="63"/>
        <v>438</v>
      </c>
      <c r="F222" s="738">
        <f t="shared" si="63"/>
        <v>81.8</v>
      </c>
      <c r="G222" s="738">
        <f t="shared" si="63"/>
        <v>14942</v>
      </c>
      <c r="H222" s="738">
        <f t="shared" si="63"/>
        <v>49752</v>
      </c>
      <c r="I222" s="738">
        <f>I223</f>
        <v>23857.974999999999</v>
      </c>
      <c r="J222" s="738">
        <f t="shared" si="63"/>
        <v>20392.974999999999</v>
      </c>
      <c r="K222" s="738">
        <f t="shared" si="63"/>
        <v>3465</v>
      </c>
      <c r="L222" s="738">
        <f t="shared" si="63"/>
        <v>0</v>
      </c>
      <c r="M222" s="738">
        <f t="shared" si="63"/>
        <v>0</v>
      </c>
      <c r="N222" s="413"/>
      <c r="O222" s="413"/>
      <c r="P222" s="413"/>
      <c r="Q222" s="413"/>
      <c r="R222" s="693"/>
      <c r="S222" s="754"/>
      <c r="T222" s="754"/>
      <c r="U222" s="754"/>
      <c r="V222" s="754"/>
      <c r="W222" s="754"/>
    </row>
    <row r="223" spans="1:23" s="755" customFormat="1" ht="25.05" customHeight="1">
      <c r="A223" s="756">
        <v>1</v>
      </c>
      <c r="B223" s="753" t="s">
        <v>274</v>
      </c>
      <c r="C223" s="757">
        <f>C224+C227</f>
        <v>293</v>
      </c>
      <c r="D223" s="757">
        <f t="shared" ref="D223:M223" si="64">D224+D227</f>
        <v>83.6</v>
      </c>
      <c r="E223" s="757">
        <f t="shared" si="64"/>
        <v>438</v>
      </c>
      <c r="F223" s="757">
        <f t="shared" si="64"/>
        <v>81.8</v>
      </c>
      <c r="G223" s="757">
        <f t="shared" si="64"/>
        <v>14942</v>
      </c>
      <c r="H223" s="757">
        <f t="shared" si="64"/>
        <v>49752</v>
      </c>
      <c r="I223" s="757">
        <f t="shared" si="64"/>
        <v>23857.974999999999</v>
      </c>
      <c r="J223" s="757">
        <f t="shared" si="64"/>
        <v>20392.974999999999</v>
      </c>
      <c r="K223" s="757">
        <f t="shared" si="64"/>
        <v>3465</v>
      </c>
      <c r="L223" s="757">
        <f t="shared" si="64"/>
        <v>0</v>
      </c>
      <c r="M223" s="757">
        <f t="shared" si="64"/>
        <v>0</v>
      </c>
      <c r="N223" s="413"/>
      <c r="O223" s="413"/>
      <c r="P223" s="413"/>
      <c r="Q223" s="413"/>
      <c r="R223" s="693"/>
      <c r="S223" s="754"/>
      <c r="T223" s="754"/>
      <c r="U223" s="754"/>
      <c r="V223" s="754"/>
      <c r="W223" s="754"/>
    </row>
    <row r="224" spans="1:23" s="755" customFormat="1" ht="25.05" customHeight="1">
      <c r="A224" s="756" t="s">
        <v>249</v>
      </c>
      <c r="B224" s="753" t="s">
        <v>275</v>
      </c>
      <c r="C224" s="411">
        <f>C154</f>
        <v>291</v>
      </c>
      <c r="D224" s="411">
        <f t="shared" ref="D224:M224" si="65">D154</f>
        <v>83.6</v>
      </c>
      <c r="E224" s="411">
        <f t="shared" si="65"/>
        <v>436</v>
      </c>
      <c r="F224" s="411">
        <f t="shared" si="65"/>
        <v>81.8</v>
      </c>
      <c r="G224" s="411">
        <f t="shared" si="65"/>
        <v>14942</v>
      </c>
      <c r="H224" s="411">
        <f t="shared" si="65"/>
        <v>49752</v>
      </c>
      <c r="I224" s="411">
        <f>I154</f>
        <v>23613.974999999999</v>
      </c>
      <c r="J224" s="411">
        <f t="shared" si="65"/>
        <v>20148.974999999999</v>
      </c>
      <c r="K224" s="411">
        <f t="shared" si="65"/>
        <v>3465</v>
      </c>
      <c r="L224" s="411">
        <f t="shared" si="65"/>
        <v>0</v>
      </c>
      <c r="M224" s="411">
        <f t="shared" si="65"/>
        <v>0</v>
      </c>
      <c r="N224" s="413"/>
      <c r="O224" s="413"/>
      <c r="P224" s="413"/>
      <c r="Q224" s="413"/>
      <c r="R224" s="693"/>
      <c r="S224" s="754"/>
      <c r="T224" s="754"/>
      <c r="U224" s="754"/>
      <c r="V224" s="754"/>
      <c r="W224" s="754"/>
    </row>
    <row r="225" spans="1:23" s="755" customFormat="1" ht="21" customHeight="1">
      <c r="A225" s="756"/>
      <c r="B225" s="758" t="s">
        <v>1410</v>
      </c>
      <c r="C225" s="727">
        <f>C156+C159+C162+C165+C168+C171+C174+C177+C180+C183+C186+C189</f>
        <v>167.5</v>
      </c>
      <c r="D225" s="727">
        <f t="shared" ref="D225:L225" si="66">D156+D159+D162+D165+D168+D171+D174+D177+D180+D183+D186+D189</f>
        <v>51.8</v>
      </c>
      <c r="E225" s="727">
        <f t="shared" si="66"/>
        <v>228</v>
      </c>
      <c r="F225" s="727">
        <f t="shared" si="66"/>
        <v>45.3</v>
      </c>
      <c r="G225" s="503">
        <f>G156+G159+G162+G165+G168+G171+G174+G177+G180+G183+G186+G189</f>
        <v>7397</v>
      </c>
      <c r="H225" s="727">
        <f t="shared" si="66"/>
        <v>25862</v>
      </c>
      <c r="I225" s="727">
        <f t="shared" si="66"/>
        <v>12122.35</v>
      </c>
      <c r="J225" s="727">
        <f t="shared" si="66"/>
        <v>10389.85</v>
      </c>
      <c r="K225" s="727">
        <f t="shared" si="66"/>
        <v>1732.5</v>
      </c>
      <c r="L225" s="727">
        <f t="shared" si="66"/>
        <v>0</v>
      </c>
      <c r="M225" s="727"/>
      <c r="N225" s="413"/>
      <c r="O225" s="413"/>
      <c r="P225" s="413"/>
      <c r="Q225" s="413"/>
      <c r="R225" s="693"/>
      <c r="S225" s="754"/>
      <c r="T225" s="754"/>
      <c r="U225" s="754"/>
      <c r="V225" s="754"/>
      <c r="W225" s="754"/>
    </row>
    <row r="226" spans="1:23" s="755" customFormat="1" ht="20.25" customHeight="1">
      <c r="A226" s="756"/>
      <c r="B226" s="758" t="s">
        <v>1411</v>
      </c>
      <c r="C226" s="727">
        <f>C224-C225</f>
        <v>123.5</v>
      </c>
      <c r="D226" s="727">
        <f t="shared" ref="D226:M226" si="67">D224-D225</f>
        <v>31.799999999999997</v>
      </c>
      <c r="E226" s="727">
        <f t="shared" si="67"/>
        <v>208</v>
      </c>
      <c r="F226" s="727">
        <f t="shared" si="67"/>
        <v>36.5</v>
      </c>
      <c r="G226" s="727">
        <f t="shared" si="67"/>
        <v>7545</v>
      </c>
      <c r="H226" s="727">
        <f t="shared" si="67"/>
        <v>23890</v>
      </c>
      <c r="I226" s="727">
        <f t="shared" si="67"/>
        <v>11491.624999999998</v>
      </c>
      <c r="J226" s="727">
        <f t="shared" si="67"/>
        <v>9759.1249999999982</v>
      </c>
      <c r="K226" s="727">
        <f t="shared" si="67"/>
        <v>1732.5</v>
      </c>
      <c r="L226" s="727">
        <f t="shared" si="67"/>
        <v>0</v>
      </c>
      <c r="M226" s="727">
        <f t="shared" si="67"/>
        <v>0</v>
      </c>
      <c r="N226" s="413"/>
      <c r="O226" s="413"/>
      <c r="P226" s="413"/>
      <c r="Q226" s="413"/>
      <c r="R226" s="693"/>
      <c r="S226" s="754"/>
      <c r="T226" s="754"/>
      <c r="U226" s="754"/>
      <c r="V226" s="754"/>
      <c r="W226" s="754"/>
    </row>
    <row r="227" spans="1:23" s="755" customFormat="1" ht="20.25" customHeight="1">
      <c r="A227" s="752" t="s">
        <v>258</v>
      </c>
      <c r="B227" s="412" t="s">
        <v>276</v>
      </c>
      <c r="C227" s="680">
        <f>C191</f>
        <v>2</v>
      </c>
      <c r="D227" s="680">
        <f t="shared" ref="D227:L227" si="68">D191</f>
        <v>0</v>
      </c>
      <c r="E227" s="680">
        <f t="shared" si="68"/>
        <v>2</v>
      </c>
      <c r="F227" s="680">
        <f t="shared" si="68"/>
        <v>0</v>
      </c>
      <c r="G227" s="680">
        <f t="shared" si="68"/>
        <v>0</v>
      </c>
      <c r="H227" s="680">
        <f t="shared" si="68"/>
        <v>0</v>
      </c>
      <c r="I227" s="680">
        <f t="shared" si="68"/>
        <v>244</v>
      </c>
      <c r="J227" s="680">
        <f t="shared" si="68"/>
        <v>244</v>
      </c>
      <c r="K227" s="680">
        <f t="shared" si="68"/>
        <v>0</v>
      </c>
      <c r="L227" s="680">
        <f t="shared" si="68"/>
        <v>0</v>
      </c>
      <c r="M227" s="413"/>
      <c r="N227" s="413"/>
      <c r="O227" s="413"/>
      <c r="P227" s="413"/>
      <c r="Q227" s="413"/>
      <c r="R227" s="693"/>
      <c r="S227" s="754"/>
      <c r="T227" s="754"/>
      <c r="U227" s="754"/>
      <c r="V227" s="754"/>
      <c r="W227" s="754"/>
    </row>
    <row r="228" spans="1:23" s="755" customFormat="1" ht="20.25" customHeight="1">
      <c r="A228" s="752"/>
      <c r="B228" s="676" t="s">
        <v>283</v>
      </c>
      <c r="C228" s="503">
        <f>C227-C229</f>
        <v>0</v>
      </c>
      <c r="D228" s="503">
        <f t="shared" ref="D228:M228" si="69">D227-D229</f>
        <v>0</v>
      </c>
      <c r="E228" s="503">
        <f t="shared" si="69"/>
        <v>0</v>
      </c>
      <c r="F228" s="503">
        <f t="shared" si="69"/>
        <v>0</v>
      </c>
      <c r="G228" s="503">
        <f t="shared" si="69"/>
        <v>0</v>
      </c>
      <c r="H228" s="503">
        <f t="shared" si="69"/>
        <v>0</v>
      </c>
      <c r="I228" s="503">
        <f t="shared" si="69"/>
        <v>0</v>
      </c>
      <c r="J228" s="503">
        <f t="shared" si="69"/>
        <v>0</v>
      </c>
      <c r="K228" s="503">
        <f t="shared" si="69"/>
        <v>0</v>
      </c>
      <c r="L228" s="503">
        <f t="shared" si="69"/>
        <v>0</v>
      </c>
      <c r="M228" s="503">
        <f t="shared" si="69"/>
        <v>0</v>
      </c>
      <c r="N228" s="413"/>
      <c r="O228" s="413"/>
      <c r="P228" s="413"/>
      <c r="Q228" s="413"/>
      <c r="R228" s="693"/>
      <c r="S228" s="754"/>
      <c r="T228" s="754"/>
      <c r="U228" s="754"/>
      <c r="V228" s="754"/>
      <c r="W228" s="754"/>
    </row>
    <row r="229" spans="1:23" s="755" customFormat="1" ht="20.25" customHeight="1">
      <c r="A229" s="727"/>
      <c r="B229" s="676" t="s">
        <v>284</v>
      </c>
      <c r="C229" s="503">
        <f>C192</f>
        <v>2</v>
      </c>
      <c r="D229" s="503">
        <f t="shared" ref="D229:M229" si="70">D192</f>
        <v>0</v>
      </c>
      <c r="E229" s="503">
        <f t="shared" si="70"/>
        <v>2</v>
      </c>
      <c r="F229" s="503">
        <f t="shared" si="70"/>
        <v>0</v>
      </c>
      <c r="G229" s="503">
        <f t="shared" si="70"/>
        <v>0</v>
      </c>
      <c r="H229" s="503">
        <f t="shared" si="70"/>
        <v>0</v>
      </c>
      <c r="I229" s="503">
        <f t="shared" si="70"/>
        <v>244</v>
      </c>
      <c r="J229" s="503">
        <f t="shared" si="70"/>
        <v>244</v>
      </c>
      <c r="K229" s="503">
        <f t="shared" si="70"/>
        <v>0</v>
      </c>
      <c r="L229" s="503">
        <f t="shared" si="70"/>
        <v>0</v>
      </c>
      <c r="M229" s="503">
        <f t="shared" si="70"/>
        <v>0</v>
      </c>
      <c r="N229" s="413"/>
      <c r="O229" s="413"/>
      <c r="P229" s="413"/>
      <c r="Q229" s="413"/>
      <c r="R229" s="693"/>
      <c r="S229" s="754"/>
      <c r="T229" s="754"/>
      <c r="U229" s="754"/>
      <c r="V229" s="754"/>
      <c r="W229" s="754"/>
    </row>
    <row r="230" spans="1:23" s="762" customFormat="1" ht="20.25" customHeight="1">
      <c r="A230" s="745"/>
      <c r="B230" s="368" t="s">
        <v>1436</v>
      </c>
      <c r="C230" s="688">
        <f>C207+C222</f>
        <v>1967</v>
      </c>
      <c r="D230" s="688">
        <f t="shared" ref="D230:M230" si="71">D207+D222</f>
        <v>577.6400000000001</v>
      </c>
      <c r="E230" s="688">
        <f t="shared" si="71"/>
        <v>2081.7966666666666</v>
      </c>
      <c r="F230" s="688">
        <f t="shared" si="71"/>
        <v>587.5</v>
      </c>
      <c r="G230" s="688">
        <f t="shared" si="71"/>
        <v>51700</v>
      </c>
      <c r="H230" s="688">
        <f t="shared" si="71"/>
        <v>181653.3</v>
      </c>
      <c r="I230" s="688">
        <f>I207+I222</f>
        <v>133801.92050000001</v>
      </c>
      <c r="J230" s="688">
        <f>J207+J222</f>
        <v>112533.42050000001</v>
      </c>
      <c r="K230" s="688">
        <f>K207+K222</f>
        <v>11770.375</v>
      </c>
      <c r="L230" s="688">
        <f t="shared" si="71"/>
        <v>9498.125</v>
      </c>
      <c r="M230" s="688">
        <f t="shared" si="71"/>
        <v>39238</v>
      </c>
      <c r="N230" s="688">
        <f>'Bieu 3a-Tong gio chuan chi tiet'!O276</f>
        <v>33587</v>
      </c>
      <c r="O230" s="688">
        <f>J230-N230</f>
        <v>78946.420500000007</v>
      </c>
      <c r="P230" s="761">
        <f>'Bieu 3a-Tong gio chuan chi tiet'!P276</f>
        <v>33338</v>
      </c>
      <c r="Q230" s="761">
        <f>'Bieu 3a-Tong gio chuan chi tiet'!Q276</f>
        <v>25691</v>
      </c>
      <c r="R230" s="477"/>
      <c r="S230" s="60"/>
      <c r="T230" s="60"/>
      <c r="U230" s="60"/>
      <c r="V230" s="60"/>
      <c r="W230" s="60"/>
    </row>
    <row r="231" spans="1:23" s="762" customFormat="1" ht="20.25" customHeight="1">
      <c r="A231" s="745"/>
      <c r="B231" s="483" t="s">
        <v>708</v>
      </c>
      <c r="C231" s="818">
        <f>C13+C88+C50+C139+C147+C155+C125</f>
        <v>264</v>
      </c>
      <c r="D231" s="818">
        <f t="shared" ref="D231:Q231" si="72">D13+D88+D50+D139+D147+D155+D125</f>
        <v>78</v>
      </c>
      <c r="E231" s="818">
        <f t="shared" si="72"/>
        <v>184</v>
      </c>
      <c r="F231" s="818">
        <f t="shared" si="72"/>
        <v>93.1</v>
      </c>
      <c r="G231" s="818">
        <f t="shared" si="72"/>
        <v>10336</v>
      </c>
      <c r="H231" s="818">
        <f t="shared" si="72"/>
        <v>37202</v>
      </c>
      <c r="I231" s="818">
        <f t="shared" si="72"/>
        <v>19026.724999999999</v>
      </c>
      <c r="J231" s="818">
        <f t="shared" si="72"/>
        <v>17012.474999999999</v>
      </c>
      <c r="K231" s="818">
        <f t="shared" si="72"/>
        <v>612.125</v>
      </c>
      <c r="L231" s="818">
        <f t="shared" si="72"/>
        <v>1402.125</v>
      </c>
      <c r="M231" s="818">
        <f t="shared" si="72"/>
        <v>5860</v>
      </c>
      <c r="N231" s="818">
        <f>N13</f>
        <v>5615.5</v>
      </c>
      <c r="O231" s="818">
        <f>J231-N231</f>
        <v>11396.974999999999</v>
      </c>
      <c r="P231" s="818">
        <f t="shared" si="72"/>
        <v>5962.75</v>
      </c>
      <c r="Q231" s="818">
        <f t="shared" si="72"/>
        <v>3455</v>
      </c>
      <c r="R231" s="477"/>
      <c r="S231" s="60"/>
      <c r="T231" s="60"/>
      <c r="U231" s="60"/>
      <c r="V231" s="60"/>
      <c r="W231" s="60"/>
    </row>
    <row r="232" spans="1:23" s="762" customFormat="1" ht="20.25" customHeight="1">
      <c r="A232" s="745"/>
      <c r="B232" s="483" t="s">
        <v>709</v>
      </c>
      <c r="C232" s="818">
        <f>C16+C53+C91+C126+C158</f>
        <v>127</v>
      </c>
      <c r="D232" s="818">
        <f t="shared" ref="D232:Q232" si="73">D16+D53+D91+D126+D158</f>
        <v>25.240000000000002</v>
      </c>
      <c r="E232" s="818">
        <f t="shared" si="73"/>
        <v>32</v>
      </c>
      <c r="F232" s="818">
        <f t="shared" si="73"/>
        <v>37</v>
      </c>
      <c r="G232" s="818">
        <f t="shared" si="73"/>
        <v>710</v>
      </c>
      <c r="H232" s="818">
        <f t="shared" si="73"/>
        <v>2740.4</v>
      </c>
      <c r="I232" s="818">
        <f t="shared" si="73"/>
        <v>2673</v>
      </c>
      <c r="J232" s="818">
        <f t="shared" si="73"/>
        <v>2673</v>
      </c>
      <c r="K232" s="818">
        <f t="shared" si="73"/>
        <v>0</v>
      </c>
      <c r="L232" s="818">
        <f t="shared" si="73"/>
        <v>0</v>
      </c>
      <c r="M232" s="818">
        <f t="shared" si="73"/>
        <v>2560</v>
      </c>
      <c r="N232" s="818">
        <f>N16</f>
        <v>2149</v>
      </c>
      <c r="O232" s="818">
        <f t="shared" ref="O232:O242" si="74">J232-N232</f>
        <v>524</v>
      </c>
      <c r="P232" s="818">
        <f t="shared" si="73"/>
        <v>1898.25</v>
      </c>
      <c r="Q232" s="818">
        <f t="shared" si="73"/>
        <v>1630</v>
      </c>
      <c r="R232" s="477"/>
      <c r="S232" s="60"/>
      <c r="T232" s="60"/>
      <c r="U232" s="60"/>
      <c r="V232" s="60"/>
      <c r="W232" s="60"/>
    </row>
    <row r="233" spans="1:23" s="762" customFormat="1" ht="20.25" customHeight="1">
      <c r="A233" s="745"/>
      <c r="B233" s="483" t="s">
        <v>710</v>
      </c>
      <c r="C233" s="818">
        <f>C19+C56+C94+C127+C140+C161</f>
        <v>170</v>
      </c>
      <c r="D233" s="818">
        <f t="shared" ref="D233:Q233" si="75">D19+D56+D94+D127+D140+D161</f>
        <v>49.474999999999994</v>
      </c>
      <c r="E233" s="818">
        <f t="shared" si="75"/>
        <v>106</v>
      </c>
      <c r="F233" s="818">
        <f t="shared" si="75"/>
        <v>48</v>
      </c>
      <c r="G233" s="818">
        <f t="shared" si="75"/>
        <v>1619</v>
      </c>
      <c r="H233" s="818">
        <f t="shared" si="75"/>
        <v>5960.2</v>
      </c>
      <c r="I233" s="818">
        <f t="shared" si="75"/>
        <v>5063.75</v>
      </c>
      <c r="J233" s="818">
        <f t="shared" si="75"/>
        <v>3803.75</v>
      </c>
      <c r="K233" s="818">
        <f t="shared" si="75"/>
        <v>980</v>
      </c>
      <c r="L233" s="818">
        <f t="shared" si="75"/>
        <v>280</v>
      </c>
      <c r="M233" s="818">
        <f t="shared" si="75"/>
        <v>3410</v>
      </c>
      <c r="N233" s="818">
        <f>N19</f>
        <v>2842</v>
      </c>
      <c r="O233" s="818">
        <f t="shared" si="74"/>
        <v>961.75</v>
      </c>
      <c r="P233" s="818">
        <f t="shared" si="75"/>
        <v>3716.25</v>
      </c>
      <c r="Q233" s="818">
        <f t="shared" si="75"/>
        <v>2725</v>
      </c>
      <c r="R233" s="477"/>
      <c r="S233" s="60"/>
      <c r="T233" s="60"/>
      <c r="U233" s="60"/>
      <c r="V233" s="60"/>
      <c r="W233" s="60"/>
    </row>
    <row r="234" spans="1:23" s="762" customFormat="1" ht="20.25" customHeight="1">
      <c r="A234" s="745"/>
      <c r="B234" s="483" t="s">
        <v>711</v>
      </c>
      <c r="C234" s="818">
        <f>C22+C59+C97+C128+C164</f>
        <v>121</v>
      </c>
      <c r="D234" s="818">
        <f t="shared" ref="D234:Q234" si="76">D22+D59+D97+D128+D164</f>
        <v>59.5</v>
      </c>
      <c r="E234" s="818">
        <f t="shared" si="76"/>
        <v>75</v>
      </c>
      <c r="F234" s="818">
        <f t="shared" si="76"/>
        <v>43</v>
      </c>
      <c r="G234" s="818">
        <f t="shared" si="76"/>
        <v>706</v>
      </c>
      <c r="H234" s="818">
        <f t="shared" si="76"/>
        <v>1866.5</v>
      </c>
      <c r="I234" s="818">
        <f t="shared" si="76"/>
        <v>6134.875</v>
      </c>
      <c r="J234" s="818">
        <f t="shared" si="76"/>
        <v>6134.875</v>
      </c>
      <c r="K234" s="818">
        <f t="shared" si="76"/>
        <v>0</v>
      </c>
      <c r="L234" s="818">
        <f t="shared" si="76"/>
        <v>0</v>
      </c>
      <c r="M234" s="818">
        <f t="shared" si="76"/>
        <v>3710</v>
      </c>
      <c r="N234" s="818">
        <f>N22</f>
        <v>2994.5</v>
      </c>
      <c r="O234" s="818">
        <f t="shared" si="74"/>
        <v>3140.375</v>
      </c>
      <c r="P234" s="818">
        <f t="shared" si="76"/>
        <v>2632</v>
      </c>
      <c r="Q234" s="818">
        <f t="shared" si="76"/>
        <v>2176</v>
      </c>
      <c r="R234" s="477"/>
      <c r="S234" s="60"/>
      <c r="T234" s="60"/>
      <c r="U234" s="60"/>
      <c r="V234" s="60"/>
      <c r="W234" s="60"/>
    </row>
    <row r="235" spans="1:23" s="762" customFormat="1" ht="20.25" customHeight="1">
      <c r="A235" s="745"/>
      <c r="B235" s="483" t="s">
        <v>712</v>
      </c>
      <c r="C235" s="818">
        <f>C25+C62+C100+C129+C167</f>
        <v>96</v>
      </c>
      <c r="D235" s="818">
        <f t="shared" ref="D235:Q235" si="77">D25+D62+D100+D129+D167</f>
        <v>26.225000000000001</v>
      </c>
      <c r="E235" s="818">
        <f t="shared" si="77"/>
        <v>69</v>
      </c>
      <c r="F235" s="818">
        <f t="shared" si="77"/>
        <v>25.5</v>
      </c>
      <c r="G235" s="818">
        <f t="shared" si="77"/>
        <v>3714</v>
      </c>
      <c r="H235" s="818">
        <f t="shared" si="77"/>
        <v>14368</v>
      </c>
      <c r="I235" s="818">
        <f t="shared" si="77"/>
        <v>5882.2625000000007</v>
      </c>
      <c r="J235" s="818">
        <f t="shared" si="77"/>
        <v>5882.2625000000007</v>
      </c>
      <c r="K235" s="818">
        <f t="shared" si="77"/>
        <v>0</v>
      </c>
      <c r="L235" s="818">
        <f t="shared" si="77"/>
        <v>0</v>
      </c>
      <c r="M235" s="818">
        <f t="shared" si="77"/>
        <v>1080</v>
      </c>
      <c r="N235" s="818">
        <f>N25</f>
        <v>958.5</v>
      </c>
      <c r="O235" s="818">
        <f t="shared" si="74"/>
        <v>4923.7625000000007</v>
      </c>
      <c r="P235" s="818">
        <f t="shared" si="77"/>
        <v>762.75</v>
      </c>
      <c r="Q235" s="818">
        <f t="shared" si="77"/>
        <v>665</v>
      </c>
      <c r="R235" s="477"/>
      <c r="S235" s="60"/>
      <c r="T235" s="60"/>
      <c r="U235" s="60"/>
      <c r="V235" s="60"/>
      <c r="W235" s="60"/>
    </row>
    <row r="236" spans="1:23" s="762" customFormat="1" ht="20.25" customHeight="1">
      <c r="A236" s="745"/>
      <c r="B236" s="483" t="s">
        <v>713</v>
      </c>
      <c r="C236" s="818">
        <f>C28+C65+C103+C130+C149+C170+C192</f>
        <v>202</v>
      </c>
      <c r="D236" s="818">
        <f t="shared" ref="D236:Q236" si="78">D28+D65+D103+D130+D149+D170+D192</f>
        <v>46.2</v>
      </c>
      <c r="E236" s="818">
        <f t="shared" si="78"/>
        <v>76</v>
      </c>
      <c r="F236" s="818">
        <f t="shared" si="78"/>
        <v>46.3</v>
      </c>
      <c r="G236" s="818">
        <f t="shared" si="78"/>
        <v>2692</v>
      </c>
      <c r="H236" s="818">
        <f t="shared" si="78"/>
        <v>9842.7999999999993</v>
      </c>
      <c r="I236" s="818">
        <f t="shared" si="78"/>
        <v>9495.2999999999993</v>
      </c>
      <c r="J236" s="818">
        <f t="shared" si="78"/>
        <v>7220.3</v>
      </c>
      <c r="K236" s="818">
        <f t="shared" si="78"/>
        <v>1505</v>
      </c>
      <c r="L236" s="818">
        <f t="shared" si="78"/>
        <v>770</v>
      </c>
      <c r="M236" s="818">
        <f t="shared" si="78"/>
        <v>4160</v>
      </c>
      <c r="N236" s="818">
        <f>N28</f>
        <v>3740.5</v>
      </c>
      <c r="O236" s="818">
        <f t="shared" si="74"/>
        <v>3479.8</v>
      </c>
      <c r="P236" s="818">
        <f t="shared" si="78"/>
        <v>3875.5</v>
      </c>
      <c r="Q236" s="818">
        <f t="shared" si="78"/>
        <v>3270</v>
      </c>
      <c r="R236" s="477"/>
      <c r="S236" s="60"/>
      <c r="T236" s="60"/>
      <c r="U236" s="60"/>
      <c r="V236" s="60"/>
      <c r="W236" s="60"/>
    </row>
    <row r="237" spans="1:23" s="762" customFormat="1" ht="20.25" customHeight="1">
      <c r="A237" s="745"/>
      <c r="B237" s="483" t="s">
        <v>1437</v>
      </c>
      <c r="C237" s="818">
        <f>C31+C68+C106+C131+C141+C145+C148+C173</f>
        <v>203</v>
      </c>
      <c r="D237" s="818">
        <f t="shared" ref="D237:Q237" si="79">D31+D68+D106+D131+D141+D145+D148+D173</f>
        <v>59</v>
      </c>
      <c r="E237" s="818">
        <f t="shared" si="79"/>
        <v>69</v>
      </c>
      <c r="F237" s="818">
        <f t="shared" si="79"/>
        <v>63.600000000000009</v>
      </c>
      <c r="G237" s="818">
        <f t="shared" si="79"/>
        <v>1536</v>
      </c>
      <c r="H237" s="818">
        <f t="shared" si="79"/>
        <v>5067.3999999999996</v>
      </c>
      <c r="I237" s="818">
        <f t="shared" si="79"/>
        <v>5800.1</v>
      </c>
      <c r="J237" s="818">
        <f t="shared" si="79"/>
        <v>4791.8500000000004</v>
      </c>
      <c r="K237" s="818">
        <f t="shared" si="79"/>
        <v>888.25</v>
      </c>
      <c r="L237" s="818">
        <f t="shared" si="79"/>
        <v>120</v>
      </c>
      <c r="M237" s="818">
        <f t="shared" si="79"/>
        <v>2470</v>
      </c>
      <c r="N237" s="818">
        <f>N31</f>
        <v>2280</v>
      </c>
      <c r="O237" s="818">
        <f t="shared" si="74"/>
        <v>2511.8500000000004</v>
      </c>
      <c r="P237" s="818">
        <f t="shared" si="79"/>
        <v>3224.75</v>
      </c>
      <c r="Q237" s="818">
        <f t="shared" si="79"/>
        <v>1825</v>
      </c>
      <c r="R237" s="477"/>
      <c r="S237" s="60"/>
      <c r="T237" s="60"/>
      <c r="U237" s="60"/>
      <c r="V237" s="60"/>
      <c r="W237" s="60"/>
    </row>
    <row r="238" spans="1:23" s="762" customFormat="1" ht="20.25" customHeight="1">
      <c r="A238" s="745"/>
      <c r="B238" s="483" t="s">
        <v>715</v>
      </c>
      <c r="C238" s="818">
        <f>C34+C71+C109+C132+C176</f>
        <v>112</v>
      </c>
      <c r="D238" s="818">
        <f t="shared" ref="D238:Q238" si="80">D34+D71+D109+D132+D176</f>
        <v>23.700000000000003</v>
      </c>
      <c r="E238" s="818">
        <f t="shared" si="80"/>
        <v>27</v>
      </c>
      <c r="F238" s="818">
        <f t="shared" si="80"/>
        <v>29</v>
      </c>
      <c r="G238" s="818">
        <f t="shared" si="80"/>
        <v>518</v>
      </c>
      <c r="H238" s="818">
        <f t="shared" si="80"/>
        <v>1594.3999999999999</v>
      </c>
      <c r="I238" s="818">
        <f t="shared" si="80"/>
        <v>4304</v>
      </c>
      <c r="J238" s="818">
        <f t="shared" si="80"/>
        <v>4304</v>
      </c>
      <c r="K238" s="818">
        <f t="shared" si="80"/>
        <v>0</v>
      </c>
      <c r="L238" s="818">
        <f t="shared" si="80"/>
        <v>0</v>
      </c>
      <c r="M238" s="818">
        <f t="shared" si="80"/>
        <v>1800</v>
      </c>
      <c r="N238" s="818">
        <f>N34</f>
        <v>1610</v>
      </c>
      <c r="O238" s="818">
        <f t="shared" si="74"/>
        <v>2694</v>
      </c>
      <c r="P238" s="818">
        <f t="shared" si="80"/>
        <v>2363.25</v>
      </c>
      <c r="Q238" s="818">
        <f t="shared" si="80"/>
        <v>1390</v>
      </c>
      <c r="R238" s="477"/>
      <c r="S238" s="60"/>
      <c r="T238" s="60"/>
      <c r="U238" s="60"/>
      <c r="V238" s="60"/>
      <c r="W238" s="60"/>
    </row>
    <row r="239" spans="1:23" s="762" customFormat="1" ht="20.25" customHeight="1">
      <c r="A239" s="745"/>
      <c r="B239" s="483" t="s">
        <v>719</v>
      </c>
      <c r="C239" s="818">
        <f>C37+C74+C112+C133+C179</f>
        <v>45</v>
      </c>
      <c r="D239" s="818">
        <f t="shared" ref="D239:Q239" si="81">D37+D74+D112+D133+D179</f>
        <v>20</v>
      </c>
      <c r="E239" s="818">
        <f t="shared" si="81"/>
        <v>251</v>
      </c>
      <c r="F239" s="818">
        <f t="shared" si="81"/>
        <v>22</v>
      </c>
      <c r="G239" s="818">
        <f t="shared" si="81"/>
        <v>910</v>
      </c>
      <c r="H239" s="818">
        <f t="shared" si="81"/>
        <v>660</v>
      </c>
      <c r="I239" s="818">
        <f t="shared" si="81"/>
        <v>11277</v>
      </c>
      <c r="J239" s="818">
        <f t="shared" si="81"/>
        <v>7821</v>
      </c>
      <c r="K239" s="818">
        <f t="shared" si="81"/>
        <v>0</v>
      </c>
      <c r="L239" s="818">
        <f t="shared" si="81"/>
        <v>3456</v>
      </c>
      <c r="M239" s="818">
        <f t="shared" si="81"/>
        <v>3710</v>
      </c>
      <c r="N239" s="818">
        <f>N37</f>
        <v>3082.5</v>
      </c>
      <c r="O239" s="818">
        <f t="shared" si="74"/>
        <v>4738.5</v>
      </c>
      <c r="P239" s="818">
        <f t="shared" si="81"/>
        <v>2478</v>
      </c>
      <c r="Q239" s="818">
        <f t="shared" si="81"/>
        <v>2430</v>
      </c>
      <c r="R239" s="477"/>
      <c r="S239" s="60"/>
      <c r="T239" s="60"/>
      <c r="U239" s="60"/>
      <c r="V239" s="60"/>
      <c r="W239" s="60"/>
    </row>
    <row r="240" spans="1:23" s="762" customFormat="1" ht="20.25" customHeight="1">
      <c r="A240" s="745"/>
      <c r="B240" s="483" t="s">
        <v>720</v>
      </c>
      <c r="C240" s="818">
        <f>C40+C77+C115+C134+C182</f>
        <v>183</v>
      </c>
      <c r="D240" s="818">
        <f t="shared" ref="D240:Q240" si="82">D40+D77+D115+D134+D182</f>
        <v>59.2</v>
      </c>
      <c r="E240" s="818">
        <f t="shared" si="82"/>
        <v>311</v>
      </c>
      <c r="F240" s="818">
        <f t="shared" si="82"/>
        <v>58</v>
      </c>
      <c r="G240" s="818">
        <f t="shared" si="82"/>
        <v>2897</v>
      </c>
      <c r="H240" s="818">
        <f t="shared" si="82"/>
        <v>11728</v>
      </c>
      <c r="I240" s="818">
        <f t="shared" si="82"/>
        <v>18698.5</v>
      </c>
      <c r="J240" s="818">
        <f t="shared" si="82"/>
        <v>12443.5</v>
      </c>
      <c r="K240" s="818">
        <f t="shared" si="82"/>
        <v>5785</v>
      </c>
      <c r="L240" s="818">
        <f t="shared" si="82"/>
        <v>470</v>
      </c>
      <c r="M240" s="818">
        <f t="shared" si="82"/>
        <v>2300</v>
      </c>
      <c r="N240" s="818">
        <f>N40</f>
        <v>1859.5</v>
      </c>
      <c r="O240" s="818">
        <f t="shared" si="74"/>
        <v>10584</v>
      </c>
      <c r="P240" s="818">
        <f t="shared" si="82"/>
        <v>1545</v>
      </c>
      <c r="Q240" s="818">
        <f t="shared" si="82"/>
        <v>1680</v>
      </c>
      <c r="R240" s="477"/>
      <c r="S240" s="60"/>
      <c r="T240" s="60"/>
      <c r="U240" s="60"/>
      <c r="V240" s="60"/>
      <c r="W240" s="60"/>
    </row>
    <row r="241" spans="1:23" s="762" customFormat="1" ht="20.25" customHeight="1">
      <c r="A241" s="745"/>
      <c r="B241" s="483" t="s">
        <v>724</v>
      </c>
      <c r="C241" s="818">
        <f>C43+C80+C118+C135+C185</f>
        <v>184</v>
      </c>
      <c r="D241" s="818">
        <f t="shared" ref="D241:Q241" si="83">D43+D80+D118+D135+D185</f>
        <v>56.7</v>
      </c>
      <c r="E241" s="818">
        <f t="shared" si="83"/>
        <v>278.79666666666668</v>
      </c>
      <c r="F241" s="818">
        <f>F43+F80+F118+F135+F185</f>
        <v>56</v>
      </c>
      <c r="G241" s="818">
        <f>G43+G80+G118+G135+G185</f>
        <v>19946</v>
      </c>
      <c r="H241" s="818">
        <f t="shared" si="83"/>
        <v>64378.6</v>
      </c>
      <c r="I241" s="818">
        <f t="shared" si="83"/>
        <v>19269.348000000005</v>
      </c>
      <c r="J241" s="818">
        <f t="shared" si="83"/>
        <v>19269.348000000005</v>
      </c>
      <c r="K241" s="818">
        <f t="shared" si="83"/>
        <v>0</v>
      </c>
      <c r="L241" s="818">
        <f t="shared" si="83"/>
        <v>0</v>
      </c>
      <c r="M241" s="818">
        <f t="shared" si="83"/>
        <v>2762</v>
      </c>
      <c r="N241" s="818">
        <f>N43</f>
        <v>2432</v>
      </c>
      <c r="O241" s="818">
        <f t="shared" si="74"/>
        <v>16837.348000000005</v>
      </c>
      <c r="P241" s="818">
        <f t="shared" si="83"/>
        <v>1685.5</v>
      </c>
      <c r="Q241" s="818">
        <f t="shared" si="83"/>
        <v>1575</v>
      </c>
      <c r="R241" s="477"/>
      <c r="S241" s="60"/>
      <c r="T241" s="60"/>
      <c r="U241" s="60"/>
      <c r="V241" s="60"/>
      <c r="W241" s="60"/>
    </row>
    <row r="242" spans="1:23" s="762" customFormat="1" ht="20.25" customHeight="1">
      <c r="A242" s="745"/>
      <c r="B242" s="483" t="s">
        <v>725</v>
      </c>
      <c r="C242" s="818">
        <f>C46+C83+C121+C136+C142+C188</f>
        <v>260</v>
      </c>
      <c r="D242" s="818">
        <f t="shared" ref="D242:Q242" si="84">D46+D83+D121+D136+D142+D188</f>
        <v>74.400000000000006</v>
      </c>
      <c r="E242" s="818">
        <f t="shared" si="84"/>
        <v>603</v>
      </c>
      <c r="F242" s="818">
        <f t="shared" si="84"/>
        <v>75</v>
      </c>
      <c r="G242" s="818">
        <f t="shared" si="84"/>
        <v>6116</v>
      </c>
      <c r="H242" s="818">
        <f t="shared" si="84"/>
        <v>22805</v>
      </c>
      <c r="I242" s="818">
        <f t="shared" si="84"/>
        <v>26177.1</v>
      </c>
      <c r="J242" s="818">
        <f t="shared" si="84"/>
        <v>21177.1</v>
      </c>
      <c r="K242" s="818">
        <f t="shared" si="84"/>
        <v>2000</v>
      </c>
      <c r="L242" s="818">
        <f t="shared" si="84"/>
        <v>3000</v>
      </c>
      <c r="M242" s="818">
        <f t="shared" si="84"/>
        <v>4590</v>
      </c>
      <c r="N242" s="818">
        <f>N46</f>
        <v>4023</v>
      </c>
      <c r="O242" s="818">
        <f t="shared" si="74"/>
        <v>17154.099999999999</v>
      </c>
      <c r="P242" s="818">
        <f t="shared" si="84"/>
        <v>3194</v>
      </c>
      <c r="Q242" s="818">
        <f t="shared" si="84"/>
        <v>2870</v>
      </c>
      <c r="R242" s="477"/>
      <c r="S242" s="60"/>
      <c r="T242" s="60"/>
      <c r="U242" s="60"/>
      <c r="V242" s="60"/>
      <c r="W242" s="60"/>
    </row>
    <row r="243" spans="1:23" ht="21" customHeight="1">
      <c r="A243" s="813"/>
      <c r="B243" s="52"/>
      <c r="C243" s="1343"/>
      <c r="D243" s="1343"/>
      <c r="E243" s="1343"/>
      <c r="F243" s="1343"/>
      <c r="G243" s="1343"/>
      <c r="H243" s="1343"/>
      <c r="I243" s="1343"/>
      <c r="J243" s="1343"/>
      <c r="K243" s="1343"/>
      <c r="L243" s="1343"/>
      <c r="M243" s="1343"/>
      <c r="N243" s="1343"/>
      <c r="O243" s="1343"/>
      <c r="P243" s="1343"/>
      <c r="Q243" s="1343"/>
      <c r="R243" s="1343"/>
      <c r="S243" s="2"/>
      <c r="T243" s="2"/>
      <c r="U243" s="2"/>
      <c r="V243" s="2"/>
      <c r="W243" s="2"/>
    </row>
    <row r="244" spans="1:23" ht="21" customHeight="1">
      <c r="A244" s="915"/>
      <c r="B244" s="913"/>
      <c r="C244" s="913"/>
      <c r="D244" s="913"/>
      <c r="E244" s="913"/>
      <c r="F244" s="913"/>
      <c r="G244" s="913"/>
      <c r="H244" s="913"/>
      <c r="I244" s="913"/>
      <c r="J244" s="2319" t="s">
        <v>1458</v>
      </c>
      <c r="K244" s="2319"/>
      <c r="L244" s="2319"/>
      <c r="M244" s="2319"/>
      <c r="N244" s="2319"/>
      <c r="O244" s="2319"/>
      <c r="P244" s="1"/>
      <c r="Q244" s="1"/>
      <c r="R244" s="911"/>
      <c r="S244" s="2"/>
      <c r="T244" s="2"/>
      <c r="U244" s="2"/>
      <c r="V244" s="2"/>
      <c r="W244" s="2"/>
    </row>
    <row r="245" spans="1:23" ht="21" customHeight="1">
      <c r="A245" s="915"/>
      <c r="B245" s="913"/>
      <c r="C245" s="913"/>
      <c r="D245" s="913"/>
      <c r="E245" s="913"/>
      <c r="F245" s="913"/>
      <c r="G245" s="913"/>
      <c r="H245" s="913"/>
      <c r="I245" s="913"/>
      <c r="J245" s="2318" t="s">
        <v>1457</v>
      </c>
      <c r="K245" s="2318"/>
      <c r="L245" s="2318"/>
      <c r="M245" s="2318"/>
      <c r="N245" s="2318"/>
      <c r="O245" s="2318"/>
      <c r="P245" s="1"/>
      <c r="Q245" s="1"/>
      <c r="R245" s="911"/>
      <c r="S245" s="2"/>
      <c r="T245" s="2"/>
      <c r="U245" s="2"/>
      <c r="V245" s="2"/>
      <c r="W245" s="2"/>
    </row>
    <row r="246" spans="1:23" ht="21" customHeight="1">
      <c r="A246" s="915"/>
      <c r="B246" s="913"/>
      <c r="C246" s="913"/>
      <c r="D246" s="913"/>
      <c r="E246" s="913"/>
      <c r="F246" s="913"/>
      <c r="G246" s="913"/>
      <c r="H246" s="913"/>
      <c r="I246" s="913"/>
      <c r="J246" s="1098"/>
      <c r="K246" s="1085"/>
      <c r="L246" s="1086"/>
      <c r="M246" s="430"/>
      <c r="N246" s="1097"/>
      <c r="O246" s="1086"/>
      <c r="P246" s="1"/>
      <c r="Q246" s="1"/>
      <c r="R246" s="911"/>
      <c r="S246" s="2"/>
      <c r="T246" s="2"/>
      <c r="U246" s="2"/>
      <c r="V246" s="2"/>
      <c r="W246" s="2"/>
    </row>
    <row r="247" spans="1:23" ht="21" customHeight="1">
      <c r="A247" s="915"/>
      <c r="B247" s="913"/>
      <c r="C247" s="913"/>
      <c r="D247" s="913"/>
      <c r="E247" s="913"/>
      <c r="F247" s="913"/>
      <c r="G247" s="913"/>
      <c r="H247" s="913"/>
      <c r="I247" s="913"/>
      <c r="J247" s="1098"/>
      <c r="K247" s="1342"/>
      <c r="L247" s="1342"/>
      <c r="M247" s="1342"/>
      <c r="N247" s="1342"/>
      <c r="O247" s="1342"/>
      <c r="P247" s="1342"/>
      <c r="Q247" s="1342"/>
      <c r="R247" s="911"/>
      <c r="S247" s="2"/>
      <c r="T247" s="2"/>
      <c r="U247" s="2"/>
      <c r="V247" s="2"/>
      <c r="W247" s="2"/>
    </row>
    <row r="248" spans="1:23" ht="21" customHeight="1">
      <c r="A248" s="915"/>
      <c r="B248" s="913"/>
      <c r="C248" s="913"/>
      <c r="D248" s="913"/>
      <c r="E248" s="913"/>
      <c r="F248" s="913"/>
      <c r="G248" s="913"/>
      <c r="H248" s="913"/>
      <c r="I248" s="913"/>
      <c r="J248" s="1098"/>
      <c r="K248" s="1098"/>
      <c r="L248" s="1086"/>
      <c r="M248" s="430"/>
      <c r="N248" s="1097"/>
      <c r="O248" s="1086"/>
      <c r="P248" s="1"/>
      <c r="Q248" s="1"/>
      <c r="R248" s="911"/>
      <c r="S248" s="2"/>
      <c r="T248" s="2"/>
      <c r="U248" s="2"/>
      <c r="V248" s="2"/>
      <c r="W248" s="2"/>
    </row>
    <row r="249" spans="1:23" ht="21" customHeight="1">
      <c r="A249" s="915"/>
      <c r="B249" s="913"/>
      <c r="C249" s="913"/>
      <c r="D249" s="913"/>
      <c r="E249" s="913"/>
      <c r="F249" s="913"/>
      <c r="G249" s="913"/>
      <c r="H249" s="913"/>
      <c r="I249" s="913"/>
      <c r="J249" s="1098"/>
      <c r="K249" s="1098"/>
      <c r="L249" s="1086"/>
      <c r="M249" s="430"/>
      <c r="N249" s="1097"/>
      <c r="O249" s="1086"/>
      <c r="P249" s="1"/>
      <c r="Q249" s="1"/>
      <c r="R249" s="911"/>
      <c r="S249" s="2"/>
      <c r="T249" s="2"/>
      <c r="U249" s="2"/>
      <c r="V249" s="2"/>
      <c r="W249" s="2"/>
    </row>
    <row r="250" spans="1:23" ht="21" customHeight="1">
      <c r="A250" s="915"/>
      <c r="B250" s="913"/>
      <c r="C250" s="913"/>
      <c r="D250" s="913"/>
      <c r="E250" s="913"/>
      <c r="F250" s="913"/>
      <c r="G250" s="913"/>
      <c r="H250" s="913"/>
      <c r="I250" s="913"/>
      <c r="J250" s="1098"/>
      <c r="K250" s="1098"/>
      <c r="L250" s="1086"/>
      <c r="M250" s="430"/>
      <c r="N250" s="1097"/>
      <c r="O250" s="1086"/>
      <c r="P250" s="1"/>
      <c r="Q250" s="1"/>
      <c r="R250" s="911"/>
      <c r="S250" s="2"/>
      <c r="T250" s="2"/>
      <c r="U250" s="2"/>
      <c r="V250" s="2"/>
      <c r="W250" s="2"/>
    </row>
    <row r="251" spans="1:23" ht="21" customHeight="1">
      <c r="A251" s="915"/>
      <c r="B251" s="913"/>
      <c r="C251" s="913"/>
      <c r="D251" s="913"/>
      <c r="E251" s="913"/>
      <c r="F251" s="913"/>
      <c r="G251" s="913"/>
      <c r="H251" s="913"/>
      <c r="I251" s="913"/>
      <c r="J251" s="2318" t="s">
        <v>1403</v>
      </c>
      <c r="K251" s="2318"/>
      <c r="L251" s="2318"/>
      <c r="M251" s="2318"/>
      <c r="N251" s="2318"/>
      <c r="O251" s="2318"/>
      <c r="P251" s="1"/>
      <c r="Q251" s="1"/>
      <c r="R251" s="911"/>
      <c r="S251" s="2"/>
      <c r="T251" s="2"/>
      <c r="U251" s="2"/>
      <c r="V251" s="2"/>
      <c r="W251" s="2"/>
    </row>
    <row r="252" spans="1:23" ht="21" customHeight="1">
      <c r="A252" s="915"/>
      <c r="B252" s="913"/>
      <c r="C252" s="913"/>
      <c r="D252" s="913"/>
      <c r="E252" s="913"/>
      <c r="F252" s="913"/>
      <c r="G252" s="913"/>
      <c r="H252" s="913"/>
      <c r="I252" s="913"/>
      <c r="J252" s="913"/>
      <c r="K252" s="913"/>
      <c r="L252" s="913"/>
      <c r="M252" s="1"/>
      <c r="N252" s="1"/>
      <c r="O252" s="1"/>
      <c r="P252" s="1"/>
      <c r="Q252" s="1"/>
      <c r="R252" s="911"/>
      <c r="S252" s="2"/>
      <c r="T252" s="2"/>
      <c r="U252" s="2"/>
      <c r="V252" s="2"/>
      <c r="W252" s="2"/>
    </row>
    <row r="253" spans="1:23" ht="21" customHeight="1">
      <c r="A253" s="915"/>
      <c r="B253" s="913"/>
      <c r="C253" s="913"/>
      <c r="D253" s="913"/>
      <c r="E253" s="913"/>
      <c r="F253" s="913"/>
      <c r="G253" s="913"/>
      <c r="H253" s="913"/>
      <c r="I253" s="913"/>
      <c r="J253" s="913"/>
      <c r="K253" s="913"/>
      <c r="L253" s="913"/>
      <c r="M253" s="1"/>
      <c r="N253" s="1"/>
      <c r="O253" s="1"/>
      <c r="P253" s="1"/>
      <c r="Q253" s="1"/>
      <c r="R253" s="911"/>
      <c r="S253" s="2"/>
      <c r="T253" s="2"/>
      <c r="U253" s="2"/>
      <c r="V253" s="2"/>
      <c r="W253" s="2"/>
    </row>
    <row r="254" spans="1:23" ht="21" customHeight="1">
      <c r="A254" s="915"/>
      <c r="B254" s="913"/>
      <c r="C254" s="913"/>
      <c r="D254" s="913"/>
      <c r="E254" s="913"/>
      <c r="F254" s="913"/>
      <c r="G254" s="913"/>
      <c r="H254" s="913"/>
      <c r="I254" s="913"/>
      <c r="J254" s="913"/>
      <c r="K254" s="913"/>
      <c r="L254" s="913"/>
      <c r="M254" s="1"/>
      <c r="N254" s="1"/>
      <c r="O254" s="1"/>
      <c r="P254" s="1"/>
      <c r="Q254" s="1"/>
      <c r="R254" s="911"/>
      <c r="S254" s="2"/>
      <c r="T254" s="2"/>
      <c r="U254" s="2"/>
      <c r="V254" s="2"/>
      <c r="W254" s="2"/>
    </row>
    <row r="255" spans="1:23" ht="21" customHeight="1">
      <c r="A255" s="915"/>
      <c r="B255" s="913"/>
      <c r="C255" s="913"/>
      <c r="D255" s="913"/>
      <c r="E255" s="913"/>
      <c r="F255" s="913"/>
      <c r="G255" s="913"/>
      <c r="H255" s="913"/>
      <c r="I255" s="913"/>
      <c r="J255" s="913"/>
      <c r="K255" s="913"/>
      <c r="L255" s="913"/>
      <c r="M255" s="1"/>
      <c r="N255" s="1"/>
      <c r="O255" s="1"/>
      <c r="P255" s="1"/>
      <c r="Q255" s="1"/>
      <c r="R255" s="911"/>
      <c r="S255" s="2"/>
      <c r="T255" s="2"/>
      <c r="U255" s="2"/>
      <c r="V255" s="2"/>
      <c r="W255" s="2"/>
    </row>
    <row r="256" spans="1:23" ht="21" customHeight="1">
      <c r="A256" s="915"/>
      <c r="B256" s="913"/>
      <c r="C256" s="913"/>
      <c r="D256" s="913"/>
      <c r="E256" s="913"/>
      <c r="F256" s="913"/>
      <c r="G256" s="913"/>
      <c r="H256" s="913"/>
      <c r="I256" s="913"/>
      <c r="J256" s="913"/>
      <c r="K256" s="913"/>
      <c r="L256" s="913"/>
      <c r="M256" s="1"/>
      <c r="N256" s="1"/>
      <c r="O256" s="1"/>
      <c r="P256" s="1"/>
      <c r="Q256" s="1"/>
      <c r="R256" s="911"/>
      <c r="S256" s="2"/>
      <c r="T256" s="2"/>
      <c r="U256" s="2"/>
      <c r="V256" s="2"/>
      <c r="W256" s="2"/>
    </row>
    <row r="257" spans="1:23" ht="21" customHeight="1">
      <c r="A257" s="915"/>
      <c r="B257" s="913"/>
      <c r="C257" s="913"/>
      <c r="D257" s="913"/>
      <c r="E257" s="913"/>
      <c r="F257" s="913"/>
      <c r="G257" s="913"/>
      <c r="H257" s="913"/>
      <c r="I257" s="913"/>
      <c r="J257" s="913"/>
      <c r="K257" s="913"/>
      <c r="L257" s="913"/>
      <c r="M257" s="1"/>
      <c r="N257" s="1"/>
      <c r="O257" s="1"/>
      <c r="P257" s="1"/>
      <c r="Q257" s="1"/>
      <c r="R257" s="911"/>
      <c r="S257" s="2"/>
      <c r="T257" s="2"/>
      <c r="U257" s="2"/>
      <c r="V257" s="2"/>
      <c r="W257" s="2"/>
    </row>
    <row r="258" spans="1:23" ht="21" customHeight="1">
      <c r="A258" s="915"/>
      <c r="B258" s="913"/>
      <c r="C258" s="913"/>
      <c r="D258" s="913"/>
      <c r="E258" s="913"/>
      <c r="F258" s="913"/>
      <c r="G258" s="913"/>
      <c r="H258" s="913"/>
      <c r="I258" s="913"/>
      <c r="J258" s="913"/>
      <c r="K258" s="913"/>
      <c r="L258" s="913"/>
      <c r="M258" s="1"/>
      <c r="N258" s="1"/>
      <c r="O258" s="1"/>
      <c r="P258" s="1"/>
      <c r="Q258" s="1"/>
      <c r="R258" s="911"/>
      <c r="S258" s="2"/>
      <c r="T258" s="2"/>
      <c r="U258" s="2"/>
      <c r="V258" s="2"/>
      <c r="W258" s="2"/>
    </row>
    <row r="259" spans="1:23" ht="21" customHeight="1">
      <c r="A259" s="915"/>
      <c r="B259" s="913"/>
      <c r="C259" s="913"/>
      <c r="D259" s="913"/>
      <c r="E259" s="913"/>
      <c r="F259" s="913"/>
      <c r="G259" s="913"/>
      <c r="H259" s="913"/>
      <c r="I259" s="913"/>
      <c r="J259" s="913"/>
      <c r="K259" s="913"/>
      <c r="L259" s="913"/>
      <c r="M259" s="1"/>
      <c r="N259" s="1"/>
      <c r="O259" s="1"/>
      <c r="P259" s="1"/>
      <c r="Q259" s="1"/>
      <c r="R259" s="911"/>
      <c r="S259" s="2"/>
      <c r="T259" s="2"/>
      <c r="U259" s="2"/>
      <c r="V259" s="2"/>
      <c r="W259" s="2"/>
    </row>
    <row r="260" spans="1:23" ht="21" customHeight="1">
      <c r="A260" s="915"/>
      <c r="B260" s="913"/>
      <c r="C260" s="913"/>
      <c r="D260" s="913"/>
      <c r="E260" s="913"/>
      <c r="F260" s="913"/>
      <c r="G260" s="913"/>
      <c r="H260" s="913"/>
      <c r="I260" s="913"/>
      <c r="J260" s="913"/>
      <c r="K260" s="913"/>
      <c r="L260" s="913"/>
      <c r="M260" s="1"/>
      <c r="N260" s="1"/>
      <c r="O260" s="1"/>
      <c r="P260" s="1"/>
      <c r="Q260" s="1"/>
      <c r="R260" s="911"/>
      <c r="S260" s="2"/>
      <c r="T260" s="2"/>
      <c r="U260" s="2"/>
      <c r="V260" s="2"/>
      <c r="W260" s="2"/>
    </row>
    <row r="261" spans="1:23" ht="21" customHeight="1">
      <c r="A261" s="915"/>
      <c r="B261" s="913"/>
      <c r="C261" s="913"/>
      <c r="D261" s="913"/>
      <c r="E261" s="913"/>
      <c r="F261" s="913"/>
      <c r="G261" s="913"/>
      <c r="H261" s="913"/>
      <c r="I261" s="913"/>
      <c r="J261" s="913"/>
      <c r="K261" s="913"/>
      <c r="L261" s="913"/>
      <c r="M261" s="1"/>
      <c r="N261" s="1"/>
      <c r="O261" s="1"/>
      <c r="P261" s="1"/>
      <c r="Q261" s="1"/>
      <c r="R261" s="911"/>
      <c r="S261" s="2"/>
      <c r="T261" s="2"/>
      <c r="U261" s="2"/>
      <c r="V261" s="2"/>
      <c r="W261" s="2"/>
    </row>
    <row r="262" spans="1:23" ht="21" customHeight="1">
      <c r="A262" s="915"/>
      <c r="B262" s="913"/>
      <c r="C262" s="913"/>
      <c r="D262" s="913"/>
      <c r="E262" s="913"/>
      <c r="F262" s="913"/>
      <c r="G262" s="913"/>
      <c r="H262" s="913"/>
      <c r="I262" s="913"/>
      <c r="J262" s="913"/>
      <c r="K262" s="913"/>
      <c r="L262" s="913"/>
      <c r="M262" s="1"/>
      <c r="N262" s="1"/>
      <c r="O262" s="1"/>
      <c r="P262" s="1"/>
      <c r="Q262" s="1"/>
      <c r="R262" s="911"/>
      <c r="S262" s="2"/>
      <c r="T262" s="2"/>
      <c r="U262" s="2"/>
      <c r="V262" s="2"/>
      <c r="W262" s="2"/>
    </row>
    <row r="263" spans="1:23" ht="21" customHeight="1">
      <c r="A263" s="915"/>
      <c r="B263" s="913"/>
      <c r="C263" s="913"/>
      <c r="D263" s="913"/>
      <c r="E263" s="913"/>
      <c r="F263" s="913"/>
      <c r="G263" s="913"/>
      <c r="H263" s="913"/>
      <c r="I263" s="913"/>
      <c r="J263" s="913"/>
      <c r="K263" s="913"/>
      <c r="L263" s="913"/>
      <c r="M263" s="1"/>
      <c r="N263" s="1"/>
      <c r="O263" s="1"/>
      <c r="P263" s="1"/>
      <c r="Q263" s="1"/>
      <c r="R263" s="911"/>
      <c r="S263" s="2"/>
      <c r="T263" s="2"/>
      <c r="U263" s="2"/>
      <c r="V263" s="2"/>
      <c r="W263" s="2"/>
    </row>
    <row r="264" spans="1:23" ht="21" customHeight="1">
      <c r="A264" s="915"/>
      <c r="B264" s="913"/>
      <c r="C264" s="913"/>
      <c r="D264" s="913"/>
      <c r="E264" s="913"/>
      <c r="F264" s="913"/>
      <c r="G264" s="913"/>
      <c r="H264" s="913"/>
      <c r="I264" s="913"/>
      <c r="J264" s="913"/>
      <c r="K264" s="913"/>
      <c r="L264" s="913"/>
      <c r="M264" s="1"/>
      <c r="N264" s="1"/>
      <c r="O264" s="1"/>
      <c r="P264" s="1"/>
      <c r="Q264" s="1"/>
      <c r="R264" s="911"/>
      <c r="S264" s="2"/>
      <c r="T264" s="2"/>
      <c r="U264" s="2"/>
      <c r="V264" s="2"/>
      <c r="W264" s="2"/>
    </row>
    <row r="265" spans="1:23" ht="21" customHeight="1">
      <c r="A265" s="915"/>
      <c r="B265" s="913"/>
      <c r="C265" s="913"/>
      <c r="D265" s="913"/>
      <c r="E265" s="913"/>
      <c r="F265" s="913"/>
      <c r="G265" s="913"/>
      <c r="H265" s="913"/>
      <c r="I265" s="913"/>
      <c r="J265" s="913"/>
      <c r="K265" s="913"/>
      <c r="L265" s="913"/>
      <c r="M265" s="1"/>
      <c r="N265" s="1"/>
      <c r="O265" s="1"/>
      <c r="P265" s="1"/>
      <c r="Q265" s="1"/>
      <c r="R265" s="911"/>
      <c r="S265" s="2"/>
      <c r="T265" s="2"/>
      <c r="U265" s="2"/>
      <c r="V265" s="2"/>
      <c r="W265" s="2"/>
    </row>
    <row r="266" spans="1:23" ht="21" customHeight="1">
      <c r="A266" s="915"/>
      <c r="B266" s="913"/>
      <c r="C266" s="913"/>
      <c r="D266" s="913"/>
      <c r="E266" s="913"/>
      <c r="F266" s="913"/>
      <c r="G266" s="913"/>
      <c r="H266" s="913"/>
      <c r="I266" s="913"/>
      <c r="J266" s="913"/>
      <c r="K266" s="913"/>
      <c r="L266" s="913"/>
      <c r="M266" s="1"/>
      <c r="N266" s="1"/>
      <c r="O266" s="1"/>
      <c r="P266" s="1"/>
      <c r="Q266" s="1"/>
      <c r="R266" s="911"/>
      <c r="S266" s="2"/>
      <c r="T266" s="2"/>
      <c r="U266" s="2"/>
      <c r="V266" s="2"/>
      <c r="W266" s="2"/>
    </row>
    <row r="267" spans="1:23" ht="21" customHeight="1">
      <c r="A267" s="915"/>
      <c r="B267" s="913"/>
      <c r="C267" s="913"/>
      <c r="D267" s="913"/>
      <c r="E267" s="913"/>
      <c r="F267" s="913"/>
      <c r="G267" s="913"/>
      <c r="H267" s="913"/>
      <c r="I267" s="913"/>
      <c r="J267" s="913"/>
      <c r="K267" s="913"/>
      <c r="L267" s="913"/>
      <c r="M267" s="1"/>
      <c r="N267" s="1"/>
      <c r="O267" s="1"/>
      <c r="P267" s="1"/>
      <c r="Q267" s="1"/>
      <c r="R267" s="911"/>
      <c r="S267" s="2"/>
      <c r="T267" s="2"/>
      <c r="U267" s="2"/>
      <c r="V267" s="2"/>
      <c r="W267" s="2"/>
    </row>
    <row r="268" spans="1:23" ht="21" customHeight="1">
      <c r="A268" s="915"/>
      <c r="B268" s="913"/>
      <c r="C268" s="913"/>
      <c r="D268" s="913"/>
      <c r="E268" s="913"/>
      <c r="F268" s="913"/>
      <c r="G268" s="913"/>
      <c r="H268" s="913"/>
      <c r="I268" s="913"/>
      <c r="J268" s="913"/>
      <c r="K268" s="913"/>
      <c r="L268" s="913"/>
      <c r="M268" s="1"/>
      <c r="N268" s="1"/>
      <c r="O268" s="1"/>
      <c r="P268" s="1"/>
      <c r="Q268" s="1"/>
      <c r="R268" s="911"/>
      <c r="S268" s="2"/>
      <c r="T268" s="2"/>
      <c r="U268" s="2"/>
      <c r="V268" s="2"/>
      <c r="W268" s="2"/>
    </row>
    <row r="269" spans="1:23" ht="21" customHeight="1">
      <c r="A269" s="915"/>
      <c r="B269" s="913"/>
      <c r="C269" s="913"/>
      <c r="D269" s="913"/>
      <c r="E269" s="913"/>
      <c r="F269" s="913"/>
      <c r="G269" s="913"/>
      <c r="H269" s="913"/>
      <c r="I269" s="913"/>
      <c r="J269" s="913"/>
      <c r="K269" s="913"/>
      <c r="L269" s="913"/>
      <c r="M269" s="1"/>
      <c r="N269" s="1"/>
      <c r="O269" s="1"/>
      <c r="P269" s="1"/>
      <c r="Q269" s="1"/>
      <c r="R269" s="911"/>
      <c r="S269" s="2"/>
      <c r="T269" s="2"/>
      <c r="U269" s="2"/>
      <c r="V269" s="2"/>
      <c r="W269" s="2"/>
    </row>
    <row r="270" spans="1:23" ht="21" customHeight="1">
      <c r="A270" s="915"/>
      <c r="B270" s="913"/>
      <c r="C270" s="913"/>
      <c r="D270" s="913"/>
      <c r="E270" s="913"/>
      <c r="F270" s="913"/>
      <c r="G270" s="913"/>
      <c r="H270" s="913"/>
      <c r="I270" s="913"/>
      <c r="J270" s="913"/>
      <c r="K270" s="913"/>
      <c r="L270" s="913"/>
      <c r="M270" s="1"/>
      <c r="N270" s="1"/>
      <c r="O270" s="1"/>
      <c r="P270" s="1"/>
      <c r="Q270" s="1"/>
      <c r="R270" s="911"/>
      <c r="S270" s="2"/>
      <c r="T270" s="2"/>
      <c r="U270" s="2"/>
      <c r="V270" s="2"/>
      <c r="W270" s="2"/>
    </row>
    <row r="271" spans="1:23" ht="21" customHeight="1">
      <c r="A271" s="915"/>
      <c r="B271" s="913"/>
      <c r="C271" s="913"/>
      <c r="D271" s="913"/>
      <c r="E271" s="913"/>
      <c r="F271" s="913"/>
      <c r="G271" s="913"/>
      <c r="H271" s="913"/>
      <c r="I271" s="913"/>
      <c r="J271" s="913"/>
      <c r="K271" s="913"/>
      <c r="L271" s="913"/>
      <c r="M271" s="1"/>
      <c r="N271" s="1"/>
      <c r="O271" s="1"/>
      <c r="P271" s="1"/>
      <c r="Q271" s="1"/>
      <c r="R271" s="911"/>
      <c r="S271" s="2"/>
      <c r="T271" s="2"/>
      <c r="U271" s="2"/>
      <c r="V271" s="2"/>
      <c r="W271" s="2"/>
    </row>
    <row r="272" spans="1:23" ht="21" customHeight="1">
      <c r="A272" s="915"/>
      <c r="B272" s="913"/>
      <c r="C272" s="913"/>
      <c r="D272" s="913"/>
      <c r="E272" s="913"/>
      <c r="F272" s="913"/>
      <c r="G272" s="913"/>
      <c r="H272" s="913"/>
      <c r="I272" s="913"/>
      <c r="J272" s="913"/>
      <c r="K272" s="913"/>
      <c r="L272" s="913"/>
      <c r="M272" s="1"/>
      <c r="N272" s="1"/>
      <c r="O272" s="1"/>
      <c r="P272" s="1"/>
      <c r="Q272" s="1"/>
      <c r="R272" s="911"/>
      <c r="S272" s="2"/>
      <c r="T272" s="2"/>
      <c r="U272" s="2"/>
      <c r="V272" s="2"/>
      <c r="W272" s="2"/>
    </row>
    <row r="273" spans="1:23" ht="21" customHeight="1">
      <c r="A273" s="915"/>
      <c r="B273" s="913"/>
      <c r="C273" s="913"/>
      <c r="D273" s="913"/>
      <c r="E273" s="913"/>
      <c r="F273" s="913"/>
      <c r="G273" s="913"/>
      <c r="H273" s="913"/>
      <c r="I273" s="913"/>
      <c r="J273" s="913"/>
      <c r="K273" s="913"/>
      <c r="L273" s="913"/>
      <c r="M273" s="1"/>
      <c r="N273" s="1"/>
      <c r="O273" s="1"/>
      <c r="P273" s="1"/>
      <c r="Q273" s="1"/>
      <c r="R273" s="911"/>
      <c r="S273" s="2"/>
      <c r="T273" s="2"/>
      <c r="U273" s="2"/>
      <c r="V273" s="2"/>
      <c r="W273" s="2"/>
    </row>
    <row r="274" spans="1:23" ht="21" customHeight="1">
      <c r="A274" s="915"/>
      <c r="B274" s="913"/>
      <c r="C274" s="913"/>
      <c r="D274" s="913"/>
      <c r="E274" s="913"/>
      <c r="F274" s="913"/>
      <c r="G274" s="913"/>
      <c r="H274" s="913"/>
      <c r="I274" s="913"/>
      <c r="J274" s="913"/>
      <c r="K274" s="913"/>
      <c r="L274" s="913"/>
      <c r="M274" s="1"/>
      <c r="N274" s="1"/>
      <c r="O274" s="1"/>
      <c r="P274" s="1"/>
      <c r="Q274" s="1"/>
      <c r="R274" s="911"/>
      <c r="S274" s="2"/>
      <c r="T274" s="2"/>
      <c r="U274" s="2"/>
      <c r="V274" s="2"/>
      <c r="W274" s="2"/>
    </row>
    <row r="275" spans="1:23" ht="21" customHeight="1">
      <c r="A275" s="915"/>
      <c r="B275" s="913"/>
      <c r="C275" s="913"/>
      <c r="D275" s="913"/>
      <c r="E275" s="913"/>
      <c r="F275" s="913"/>
      <c r="G275" s="913"/>
      <c r="H275" s="913"/>
      <c r="I275" s="913"/>
      <c r="J275" s="913"/>
      <c r="K275" s="913"/>
      <c r="L275" s="913"/>
      <c r="M275" s="1"/>
      <c r="N275" s="1"/>
      <c r="O275" s="1"/>
      <c r="P275" s="1"/>
      <c r="Q275" s="1"/>
      <c r="R275" s="911"/>
      <c r="S275" s="2"/>
      <c r="T275" s="2"/>
      <c r="U275" s="2"/>
      <c r="V275" s="2"/>
      <c r="W275" s="2"/>
    </row>
    <row r="276" spans="1:23" ht="21" customHeight="1">
      <c r="A276" s="915"/>
      <c r="B276" s="913"/>
      <c r="C276" s="913"/>
      <c r="D276" s="913"/>
      <c r="E276" s="913"/>
      <c r="F276" s="913"/>
      <c r="G276" s="913"/>
      <c r="H276" s="913"/>
      <c r="I276" s="913"/>
      <c r="J276" s="913"/>
      <c r="K276" s="913"/>
      <c r="L276" s="913"/>
      <c r="M276" s="1"/>
      <c r="N276" s="1"/>
      <c r="O276" s="1"/>
      <c r="P276" s="1"/>
      <c r="Q276" s="1"/>
      <c r="R276" s="911"/>
      <c r="S276" s="2"/>
      <c r="T276" s="2"/>
      <c r="U276" s="2"/>
      <c r="V276" s="2"/>
      <c r="W276" s="2"/>
    </row>
    <row r="277" spans="1:23" ht="21" customHeight="1">
      <c r="A277" s="915"/>
      <c r="B277" s="913"/>
      <c r="C277" s="913"/>
      <c r="D277" s="913"/>
      <c r="E277" s="913"/>
      <c r="F277" s="913"/>
      <c r="G277" s="913"/>
      <c r="H277" s="913"/>
      <c r="I277" s="913"/>
      <c r="J277" s="913"/>
      <c r="K277" s="913"/>
      <c r="L277" s="913"/>
      <c r="M277" s="1"/>
      <c r="N277" s="1"/>
      <c r="O277" s="1"/>
      <c r="P277" s="1"/>
      <c r="Q277" s="1"/>
      <c r="R277" s="911"/>
      <c r="S277" s="2"/>
      <c r="T277" s="2"/>
      <c r="U277" s="2"/>
      <c r="V277" s="2"/>
      <c r="W277" s="2"/>
    </row>
    <row r="278" spans="1:23" ht="21" customHeight="1">
      <c r="A278" s="915"/>
      <c r="B278" s="913"/>
      <c r="C278" s="913"/>
      <c r="D278" s="913"/>
      <c r="E278" s="913"/>
      <c r="F278" s="913"/>
      <c r="G278" s="913"/>
      <c r="H278" s="913"/>
      <c r="I278" s="913"/>
      <c r="J278" s="913"/>
      <c r="K278" s="913"/>
      <c r="L278" s="913"/>
      <c r="M278" s="1"/>
      <c r="N278" s="1"/>
      <c r="O278" s="1"/>
      <c r="P278" s="1"/>
      <c r="Q278" s="1"/>
      <c r="R278" s="911"/>
      <c r="S278" s="2"/>
      <c r="T278" s="2"/>
      <c r="U278" s="2"/>
      <c r="V278" s="2"/>
      <c r="W278" s="2"/>
    </row>
    <row r="279" spans="1:23" ht="21" customHeight="1">
      <c r="A279" s="915"/>
      <c r="B279" s="913"/>
      <c r="C279" s="913"/>
      <c r="D279" s="913"/>
      <c r="E279" s="913"/>
      <c r="F279" s="913"/>
      <c r="G279" s="913"/>
      <c r="H279" s="913"/>
      <c r="I279" s="913"/>
      <c r="J279" s="913"/>
      <c r="K279" s="913"/>
      <c r="L279" s="913"/>
      <c r="M279" s="1"/>
      <c r="N279" s="1"/>
      <c r="O279" s="1"/>
      <c r="P279" s="1"/>
      <c r="Q279" s="1"/>
      <c r="R279" s="911"/>
      <c r="S279" s="2"/>
      <c r="T279" s="2"/>
      <c r="U279" s="2"/>
      <c r="V279" s="2"/>
      <c r="W279" s="2"/>
    </row>
    <row r="280" spans="1:23" ht="21" customHeight="1">
      <c r="A280" s="915"/>
      <c r="B280" s="913"/>
      <c r="C280" s="913"/>
      <c r="D280" s="913"/>
      <c r="E280" s="913"/>
      <c r="F280" s="913"/>
      <c r="G280" s="913"/>
      <c r="H280" s="913"/>
      <c r="I280" s="913"/>
      <c r="J280" s="913"/>
      <c r="K280" s="913"/>
      <c r="L280" s="913"/>
      <c r="M280" s="1"/>
      <c r="N280" s="1"/>
      <c r="O280" s="1"/>
      <c r="P280" s="1"/>
      <c r="Q280" s="1"/>
      <c r="R280" s="911"/>
      <c r="S280" s="2"/>
      <c r="T280" s="2"/>
      <c r="U280" s="2"/>
      <c r="V280" s="2"/>
      <c r="W280" s="2"/>
    </row>
    <row r="281" spans="1:23" ht="21" customHeight="1">
      <c r="A281" s="915"/>
      <c r="B281" s="913"/>
      <c r="C281" s="913"/>
      <c r="D281" s="913"/>
      <c r="E281" s="913"/>
      <c r="F281" s="913"/>
      <c r="G281" s="913"/>
      <c r="H281" s="913"/>
      <c r="I281" s="913"/>
      <c r="J281" s="913"/>
      <c r="K281" s="913"/>
      <c r="L281" s="913"/>
      <c r="M281" s="1"/>
      <c r="N281" s="1"/>
      <c r="O281" s="1"/>
      <c r="P281" s="1"/>
      <c r="Q281" s="1"/>
      <c r="R281" s="911"/>
      <c r="S281" s="2"/>
      <c r="T281" s="2"/>
      <c r="U281" s="2"/>
      <c r="V281" s="2"/>
      <c r="W281" s="2"/>
    </row>
    <row r="282" spans="1:23" ht="21" customHeight="1">
      <c r="A282" s="915"/>
      <c r="B282" s="913"/>
      <c r="C282" s="913"/>
      <c r="D282" s="913"/>
      <c r="E282" s="913"/>
      <c r="F282" s="913"/>
      <c r="G282" s="913"/>
      <c r="H282" s="913"/>
      <c r="I282" s="913"/>
      <c r="J282" s="913"/>
      <c r="K282" s="913"/>
      <c r="L282" s="913"/>
      <c r="M282" s="1"/>
      <c r="N282" s="1"/>
      <c r="O282" s="1"/>
      <c r="P282" s="1"/>
      <c r="Q282" s="1"/>
      <c r="R282" s="911"/>
      <c r="S282" s="2"/>
      <c r="T282" s="2"/>
      <c r="U282" s="2"/>
      <c r="V282" s="2"/>
      <c r="W282" s="2"/>
    </row>
    <row r="283" spans="1:23" ht="21" customHeight="1">
      <c r="A283" s="915"/>
      <c r="B283" s="913"/>
      <c r="C283" s="913"/>
      <c r="D283" s="913"/>
      <c r="E283" s="913"/>
      <c r="F283" s="913"/>
      <c r="G283" s="913"/>
      <c r="H283" s="913"/>
      <c r="I283" s="913"/>
      <c r="J283" s="913"/>
      <c r="K283" s="913"/>
      <c r="L283" s="913"/>
      <c r="M283" s="1"/>
      <c r="N283" s="1"/>
      <c r="O283" s="1"/>
      <c r="P283" s="1"/>
      <c r="Q283" s="1"/>
      <c r="R283" s="911"/>
      <c r="S283" s="2"/>
      <c r="T283" s="2"/>
      <c r="U283" s="2"/>
      <c r="V283" s="2"/>
      <c r="W283" s="2"/>
    </row>
    <row r="284" spans="1:23" ht="21" customHeight="1">
      <c r="A284" s="915"/>
      <c r="B284" s="913"/>
      <c r="C284" s="913"/>
      <c r="D284" s="913"/>
      <c r="E284" s="913"/>
      <c r="F284" s="913"/>
      <c r="G284" s="913"/>
      <c r="H284" s="913"/>
      <c r="I284" s="913"/>
      <c r="J284" s="913"/>
      <c r="K284" s="913"/>
      <c r="L284" s="913"/>
      <c r="M284" s="1"/>
      <c r="N284" s="1"/>
      <c r="O284" s="1"/>
      <c r="P284" s="1"/>
      <c r="Q284" s="1"/>
      <c r="R284" s="911"/>
      <c r="S284" s="2"/>
      <c r="T284" s="2"/>
      <c r="U284" s="2"/>
      <c r="V284" s="2"/>
      <c r="W284" s="2"/>
    </row>
    <row r="285" spans="1:23" ht="39.75" customHeight="1">
      <c r="A285" s="813"/>
      <c r="B285" s="2338" t="s">
        <v>285</v>
      </c>
      <c r="C285" s="2338"/>
      <c r="D285" s="2338"/>
      <c r="E285" s="2338"/>
      <c r="F285" s="2338"/>
      <c r="G285" s="2338"/>
      <c r="H285" s="2338"/>
      <c r="I285" s="2338"/>
      <c r="J285" s="2338"/>
      <c r="K285" s="2338"/>
      <c r="L285" s="2338"/>
      <c r="M285" s="1"/>
      <c r="N285" s="1"/>
      <c r="O285" s="1"/>
      <c r="P285" s="1"/>
      <c r="Q285" s="1"/>
      <c r="R285" s="812"/>
      <c r="S285" s="2"/>
      <c r="T285" s="2"/>
      <c r="U285" s="2"/>
      <c r="V285" s="2"/>
      <c r="W285" s="2"/>
    </row>
    <row r="286" spans="1:23" ht="20.25" customHeight="1">
      <c r="A286" s="813"/>
      <c r="B286" s="2335" t="s">
        <v>286</v>
      </c>
      <c r="C286" s="2335"/>
      <c r="D286" s="2335"/>
      <c r="E286" s="2335"/>
      <c r="F286" s="2335"/>
      <c r="G286" s="2335"/>
      <c r="H286" s="2335"/>
      <c r="I286" s="2335"/>
      <c r="J286" s="2335"/>
      <c r="K286" s="2335"/>
      <c r="L286" s="2335"/>
      <c r="M286" s="1"/>
      <c r="N286" s="1"/>
      <c r="O286" s="1"/>
      <c r="P286" s="1"/>
      <c r="Q286" s="1"/>
      <c r="R286" s="812"/>
      <c r="S286" s="2"/>
      <c r="T286" s="2"/>
      <c r="U286" s="2"/>
      <c r="V286" s="2"/>
      <c r="W286" s="2"/>
    </row>
    <row r="287" spans="1:23" ht="15" customHeight="1">
      <c r="A287" s="813"/>
      <c r="B287" s="61" t="s">
        <v>287</v>
      </c>
      <c r="C287" s="763"/>
      <c r="D287" s="62"/>
      <c r="E287" s="62"/>
      <c r="F287" s="62"/>
      <c r="G287" s="62"/>
      <c r="H287" s="62"/>
      <c r="I287" s="62"/>
      <c r="J287" s="62"/>
      <c r="K287" s="62"/>
      <c r="L287" s="62"/>
      <c r="M287" s="1"/>
      <c r="N287" s="1"/>
      <c r="O287" s="1"/>
      <c r="P287" s="1"/>
      <c r="Q287" s="1"/>
      <c r="R287" s="813"/>
      <c r="S287" s="2"/>
      <c r="T287" s="2"/>
      <c r="U287" s="2"/>
      <c r="V287" s="2"/>
      <c r="W287" s="2"/>
    </row>
    <row r="288" spans="1:23">
      <c r="A288" s="813"/>
      <c r="B288" s="61" t="s">
        <v>288</v>
      </c>
      <c r="C288" s="428"/>
      <c r="D288" s="1"/>
      <c r="E288" s="1"/>
      <c r="F288" s="1"/>
      <c r="G288" s="1"/>
      <c r="H288" s="1"/>
      <c r="I288" s="1"/>
      <c r="J288" s="1"/>
      <c r="K288" s="1"/>
      <c r="L288" s="1"/>
      <c r="M288" s="1"/>
      <c r="N288" s="1"/>
      <c r="O288" s="1"/>
      <c r="P288" s="1"/>
      <c r="Q288" s="1"/>
      <c r="R288" s="2"/>
      <c r="S288" s="2"/>
      <c r="T288" s="2"/>
      <c r="U288" s="2"/>
      <c r="V288" s="2"/>
      <c r="W288" s="2"/>
    </row>
    <row r="289" spans="1:23">
      <c r="A289" s="813"/>
      <c r="B289" s="61" t="s">
        <v>289</v>
      </c>
      <c r="C289" s="428"/>
      <c r="D289" s="1"/>
      <c r="E289" s="1"/>
      <c r="F289" s="1"/>
      <c r="G289" s="1"/>
      <c r="H289" s="1"/>
      <c r="I289" s="1"/>
      <c r="J289" s="1"/>
      <c r="K289" s="1"/>
      <c r="L289" s="1"/>
      <c r="M289" s="1"/>
      <c r="N289" s="1"/>
      <c r="O289" s="1"/>
      <c r="P289" s="1"/>
      <c r="Q289" s="1"/>
      <c r="R289" s="2"/>
      <c r="S289" s="2"/>
      <c r="T289" s="2"/>
      <c r="U289" s="2"/>
      <c r="V289" s="2"/>
      <c r="W289" s="2"/>
    </row>
    <row r="290" spans="1:23">
      <c r="A290" s="813"/>
      <c r="B290" s="61" t="s">
        <v>290</v>
      </c>
      <c r="C290" s="428"/>
      <c r="D290" s="1"/>
      <c r="E290" s="1"/>
      <c r="F290" s="1"/>
      <c r="G290" s="1"/>
      <c r="H290" s="1"/>
      <c r="I290" s="1"/>
      <c r="J290" s="1"/>
      <c r="K290" s="1"/>
      <c r="L290" s="1"/>
      <c r="M290" s="1"/>
      <c r="N290" s="1"/>
      <c r="O290" s="1"/>
      <c r="P290" s="1"/>
      <c r="Q290" s="1"/>
      <c r="R290" s="2"/>
      <c r="S290" s="2"/>
      <c r="T290" s="2"/>
      <c r="U290" s="2"/>
      <c r="V290" s="2"/>
      <c r="W290" s="2"/>
    </row>
    <row r="291" spans="1:23">
      <c r="A291" s="813"/>
      <c r="B291" s="813"/>
      <c r="C291" s="764"/>
      <c r="D291" s="63"/>
      <c r="E291" s="63"/>
      <c r="F291" s="63"/>
      <c r="G291" s="63"/>
      <c r="H291" s="63"/>
      <c r="I291" s="1"/>
      <c r="J291" s="1"/>
      <c r="K291" s="1"/>
      <c r="L291" s="1"/>
      <c r="M291" s="1"/>
      <c r="N291" s="1"/>
      <c r="O291" s="1"/>
      <c r="P291" s="1"/>
      <c r="Q291" s="1"/>
      <c r="R291" s="2"/>
      <c r="S291" s="2"/>
      <c r="T291" s="2"/>
      <c r="U291" s="2"/>
      <c r="V291" s="2"/>
      <c r="W291" s="2"/>
    </row>
    <row r="292" spans="1:23">
      <c r="A292" s="813"/>
      <c r="B292" s="813"/>
      <c r="C292" s="764"/>
      <c r="D292" s="63"/>
      <c r="E292" s="63"/>
      <c r="F292" s="63"/>
      <c r="G292" s="63"/>
      <c r="H292" s="63"/>
      <c r="I292" s="1"/>
      <c r="J292" s="1"/>
      <c r="K292" s="1"/>
      <c r="L292" s="1"/>
      <c r="M292" s="1"/>
      <c r="N292" s="1"/>
      <c r="O292" s="1"/>
      <c r="P292" s="1"/>
      <c r="Q292" s="1"/>
      <c r="R292" s="2"/>
      <c r="S292" s="2"/>
      <c r="T292" s="2"/>
      <c r="U292" s="2"/>
      <c r="V292" s="2"/>
      <c r="W292" s="2"/>
    </row>
    <row r="293" spans="1:23" ht="13.5" customHeight="1">
      <c r="A293" s="813"/>
      <c r="B293" s="813"/>
      <c r="C293" s="764"/>
      <c r="D293" s="61"/>
      <c r="E293" s="61"/>
      <c r="F293" s="61"/>
      <c r="G293" s="61"/>
      <c r="H293" s="61"/>
      <c r="I293" s="1"/>
      <c r="J293" s="1"/>
      <c r="K293" s="1"/>
      <c r="L293" s="1"/>
      <c r="M293" s="1"/>
      <c r="N293" s="1"/>
      <c r="O293" s="1"/>
      <c r="P293" s="1"/>
      <c r="Q293" s="1"/>
      <c r="R293" s="2"/>
      <c r="S293" s="2"/>
      <c r="T293" s="2"/>
      <c r="U293" s="2"/>
      <c r="V293" s="2"/>
      <c r="W293" s="2"/>
    </row>
    <row r="294" spans="1:23">
      <c r="A294" s="813"/>
      <c r="B294" s="813"/>
      <c r="C294" s="428"/>
      <c r="D294" s="1"/>
      <c r="E294" s="1"/>
      <c r="F294" s="1"/>
      <c r="G294" s="1"/>
      <c r="H294" s="1"/>
      <c r="I294" s="1"/>
      <c r="J294" s="1"/>
      <c r="K294" s="1"/>
      <c r="L294" s="1"/>
      <c r="M294" s="1"/>
      <c r="N294" s="1"/>
      <c r="O294" s="1"/>
      <c r="P294" s="1"/>
      <c r="Q294" s="1"/>
      <c r="R294" s="2"/>
      <c r="S294" s="2"/>
      <c r="T294" s="2"/>
      <c r="U294" s="2"/>
      <c r="V294" s="2"/>
      <c r="W294" s="2"/>
    </row>
    <row r="295" spans="1:23">
      <c r="A295" s="813"/>
      <c r="B295" s="813"/>
      <c r="C295" s="428"/>
      <c r="D295" s="1"/>
      <c r="E295" s="1"/>
      <c r="F295" s="1"/>
      <c r="G295" s="1"/>
      <c r="H295" s="1"/>
      <c r="I295" s="1"/>
      <c r="J295" s="1"/>
      <c r="K295" s="1"/>
      <c r="L295" s="1"/>
      <c r="M295" s="1"/>
      <c r="N295" s="1"/>
      <c r="O295" s="1"/>
      <c r="P295" s="1"/>
      <c r="Q295" s="1"/>
      <c r="R295" s="2"/>
      <c r="S295" s="2"/>
      <c r="T295" s="2"/>
      <c r="U295" s="2"/>
      <c r="V295" s="2"/>
      <c r="W295" s="2"/>
    </row>
    <row r="296" spans="1:23">
      <c r="A296" s="813"/>
      <c r="B296" s="813"/>
      <c r="C296" s="428"/>
      <c r="D296" s="1"/>
      <c r="E296" s="1"/>
      <c r="F296" s="1"/>
      <c r="G296" s="1"/>
      <c r="H296" s="1"/>
      <c r="I296" s="1"/>
      <c r="J296" s="1"/>
      <c r="K296" s="1"/>
      <c r="L296" s="1"/>
      <c r="M296" s="1"/>
      <c r="N296" s="1"/>
      <c r="O296" s="1"/>
      <c r="P296" s="1"/>
      <c r="Q296" s="1"/>
      <c r="R296" s="2"/>
      <c r="S296" s="2"/>
      <c r="T296" s="2"/>
      <c r="U296" s="2"/>
      <c r="V296" s="2"/>
      <c r="W296" s="2"/>
    </row>
    <row r="297" spans="1:23">
      <c r="A297" s="813"/>
      <c r="B297" s="813"/>
      <c r="C297" s="428"/>
      <c r="D297" s="1"/>
      <c r="E297" s="1"/>
      <c r="F297" s="1"/>
      <c r="G297" s="1"/>
      <c r="H297" s="1"/>
      <c r="I297" s="1"/>
      <c r="J297" s="1"/>
      <c r="K297" s="1"/>
      <c r="L297" s="1"/>
      <c r="M297" s="1"/>
      <c r="N297" s="1"/>
      <c r="O297" s="1"/>
      <c r="P297" s="1"/>
      <c r="Q297" s="1"/>
      <c r="R297" s="2"/>
      <c r="S297" s="2"/>
      <c r="T297" s="2"/>
      <c r="U297" s="2"/>
      <c r="V297" s="2"/>
      <c r="W297" s="2"/>
    </row>
    <row r="298" spans="1:23">
      <c r="A298" s="813"/>
      <c r="B298" s="813"/>
      <c r="C298" s="428"/>
      <c r="D298" s="1"/>
      <c r="E298" s="1"/>
      <c r="F298" s="1"/>
      <c r="G298" s="1"/>
      <c r="H298" s="1"/>
      <c r="I298" s="1"/>
      <c r="J298" s="1"/>
      <c r="K298" s="1"/>
      <c r="L298" s="1"/>
      <c r="M298" s="1"/>
      <c r="N298" s="1"/>
      <c r="O298" s="1"/>
      <c r="P298" s="1"/>
      <c r="Q298" s="1"/>
      <c r="R298" s="2"/>
      <c r="S298" s="2"/>
      <c r="T298" s="2"/>
      <c r="U298" s="2"/>
      <c r="V298" s="2"/>
      <c r="W298" s="2"/>
    </row>
    <row r="299" spans="1:23">
      <c r="A299" s="813"/>
      <c r="B299" s="813"/>
      <c r="C299" s="428"/>
      <c r="D299" s="1"/>
      <c r="E299" s="1"/>
      <c r="F299" s="1"/>
      <c r="G299" s="1"/>
      <c r="H299" s="1"/>
      <c r="I299" s="1"/>
      <c r="J299" s="1"/>
      <c r="K299" s="1"/>
      <c r="L299" s="1"/>
      <c r="M299" s="1"/>
      <c r="N299" s="1"/>
      <c r="O299" s="1"/>
      <c r="P299" s="1"/>
      <c r="Q299" s="1"/>
      <c r="R299" s="2"/>
      <c r="S299" s="2"/>
      <c r="T299" s="2"/>
      <c r="U299" s="2"/>
      <c r="V299" s="2"/>
      <c r="W299" s="2"/>
    </row>
    <row r="300" spans="1:23">
      <c r="A300" s="813"/>
      <c r="B300" s="813"/>
      <c r="C300" s="428"/>
      <c r="D300" s="1"/>
      <c r="E300" s="1"/>
      <c r="F300" s="1"/>
      <c r="G300" s="1"/>
      <c r="H300" s="1"/>
      <c r="I300" s="1"/>
      <c r="J300" s="1"/>
      <c r="K300" s="1"/>
      <c r="L300" s="1"/>
      <c r="M300" s="1"/>
      <c r="N300" s="1"/>
      <c r="O300" s="1"/>
      <c r="P300" s="1"/>
      <c r="Q300" s="1"/>
      <c r="R300" s="2"/>
      <c r="S300" s="2"/>
      <c r="T300" s="2"/>
      <c r="U300" s="2"/>
      <c r="V300" s="2"/>
      <c r="W300" s="2"/>
    </row>
    <row r="301" spans="1:23">
      <c r="A301" s="813"/>
      <c r="B301" s="813"/>
      <c r="C301" s="428"/>
      <c r="D301" s="1"/>
      <c r="E301" s="1"/>
      <c r="F301" s="1"/>
      <c r="G301" s="1"/>
      <c r="H301" s="1"/>
      <c r="I301" s="1"/>
      <c r="J301" s="1"/>
      <c r="K301" s="1"/>
      <c r="L301" s="1"/>
      <c r="M301" s="1"/>
      <c r="N301" s="1"/>
      <c r="O301" s="1"/>
      <c r="P301" s="1"/>
      <c r="Q301" s="1"/>
      <c r="R301" s="2"/>
      <c r="S301" s="2"/>
      <c r="T301" s="2"/>
      <c r="U301" s="2"/>
      <c r="V301" s="2"/>
      <c r="W301" s="2"/>
    </row>
    <row r="302" spans="1:23">
      <c r="A302" s="813"/>
      <c r="B302" s="813"/>
      <c r="C302" s="428"/>
      <c r="D302" s="1"/>
      <c r="E302" s="1"/>
      <c r="F302" s="1"/>
      <c r="G302" s="1"/>
      <c r="H302" s="1"/>
      <c r="I302" s="1"/>
      <c r="J302" s="1"/>
      <c r="K302" s="1"/>
      <c r="L302" s="1"/>
      <c r="M302" s="1"/>
      <c r="N302" s="1"/>
      <c r="O302" s="1"/>
      <c r="P302" s="1"/>
      <c r="Q302" s="1"/>
      <c r="R302" s="2"/>
      <c r="S302" s="2"/>
      <c r="T302" s="2"/>
      <c r="U302" s="2"/>
      <c r="V302" s="2"/>
      <c r="W302" s="2"/>
    </row>
    <row r="303" spans="1:23">
      <c r="A303" s="813"/>
      <c r="B303" s="813"/>
      <c r="C303" s="428"/>
      <c r="D303" s="1"/>
      <c r="E303" s="1"/>
      <c r="F303" s="1"/>
      <c r="G303" s="1"/>
      <c r="H303" s="1"/>
      <c r="I303" s="1"/>
      <c r="J303" s="1"/>
      <c r="K303" s="1"/>
      <c r="L303" s="1"/>
      <c r="M303" s="1"/>
      <c r="N303" s="1"/>
      <c r="O303" s="1"/>
      <c r="P303" s="1"/>
      <c r="Q303" s="1"/>
      <c r="R303" s="2"/>
      <c r="S303" s="2"/>
      <c r="T303" s="2"/>
      <c r="U303" s="2"/>
      <c r="V303" s="2"/>
      <c r="W303" s="2"/>
    </row>
    <row r="304" spans="1:23">
      <c r="A304" s="813"/>
      <c r="B304" s="813"/>
      <c r="C304" s="428"/>
      <c r="D304" s="1"/>
      <c r="E304" s="1"/>
      <c r="F304" s="1"/>
      <c r="G304" s="1"/>
      <c r="H304" s="1"/>
      <c r="I304" s="1"/>
      <c r="J304" s="1"/>
      <c r="K304" s="1"/>
      <c r="L304" s="1"/>
      <c r="M304" s="1"/>
      <c r="N304" s="1"/>
      <c r="O304" s="1"/>
      <c r="P304" s="1"/>
      <c r="Q304" s="1"/>
      <c r="R304" s="2"/>
      <c r="S304" s="2"/>
      <c r="T304" s="2"/>
      <c r="U304" s="2"/>
      <c r="V304" s="2"/>
      <c r="W304" s="2"/>
    </row>
    <row r="305" spans="1:23">
      <c r="A305" s="813"/>
      <c r="B305" s="813"/>
      <c r="C305" s="428"/>
      <c r="D305" s="1"/>
      <c r="E305" s="1"/>
      <c r="F305" s="1"/>
      <c r="G305" s="1"/>
      <c r="H305" s="1"/>
      <c r="I305" s="1"/>
      <c r="J305" s="1"/>
      <c r="K305" s="1"/>
      <c r="L305" s="1"/>
      <c r="M305" s="1"/>
      <c r="N305" s="1"/>
      <c r="O305" s="1"/>
      <c r="P305" s="1"/>
      <c r="Q305" s="1"/>
      <c r="R305" s="2"/>
      <c r="S305" s="2"/>
      <c r="T305" s="2"/>
      <c r="U305" s="2"/>
      <c r="V305" s="2"/>
      <c r="W305" s="2"/>
    </row>
    <row r="306" spans="1:23">
      <c r="A306" s="813"/>
      <c r="B306" s="813"/>
      <c r="C306" s="428"/>
      <c r="D306" s="1"/>
      <c r="E306" s="1"/>
      <c r="F306" s="1"/>
      <c r="G306" s="1"/>
      <c r="H306" s="1"/>
      <c r="I306" s="1"/>
      <c r="J306" s="1"/>
      <c r="K306" s="1"/>
      <c r="L306" s="1"/>
      <c r="M306" s="1"/>
      <c r="N306" s="1"/>
      <c r="O306" s="1"/>
      <c r="P306" s="1"/>
      <c r="Q306" s="1"/>
      <c r="R306" s="2"/>
      <c r="S306" s="2"/>
      <c r="T306" s="2"/>
      <c r="U306" s="2"/>
      <c r="V306" s="2"/>
      <c r="W306" s="2"/>
    </row>
    <row r="307" spans="1:23">
      <c r="A307" s="813"/>
      <c r="B307" s="813"/>
      <c r="C307" s="428"/>
      <c r="D307" s="1"/>
      <c r="E307" s="1"/>
      <c r="F307" s="1"/>
      <c r="G307" s="1"/>
      <c r="H307" s="1"/>
      <c r="I307" s="1"/>
      <c r="J307" s="1"/>
      <c r="K307" s="1"/>
      <c r="L307" s="1"/>
      <c r="M307" s="1"/>
      <c r="N307" s="1"/>
      <c r="O307" s="1"/>
      <c r="P307" s="1"/>
      <c r="Q307" s="1"/>
      <c r="R307" s="2"/>
      <c r="S307" s="2"/>
      <c r="T307" s="2"/>
      <c r="U307" s="2"/>
      <c r="V307" s="2"/>
      <c r="W307" s="2"/>
    </row>
    <row r="308" spans="1:23">
      <c r="A308" s="813"/>
      <c r="B308" s="813"/>
      <c r="C308" s="428"/>
      <c r="D308" s="1"/>
      <c r="E308" s="1"/>
      <c r="F308" s="1"/>
      <c r="G308" s="1"/>
      <c r="H308" s="1"/>
      <c r="I308" s="1"/>
      <c r="J308" s="1"/>
      <c r="K308" s="1"/>
      <c r="L308" s="1"/>
      <c r="M308" s="1"/>
      <c r="N308" s="1"/>
      <c r="O308" s="1"/>
      <c r="P308" s="1"/>
      <c r="Q308" s="1"/>
      <c r="R308" s="2"/>
      <c r="S308" s="2"/>
      <c r="T308" s="2"/>
      <c r="U308" s="2"/>
      <c r="V308" s="2"/>
      <c r="W308" s="2"/>
    </row>
    <row r="309" spans="1:23">
      <c r="A309" s="813"/>
      <c r="B309" s="813"/>
      <c r="C309" s="428"/>
      <c r="D309" s="1"/>
      <c r="E309" s="1"/>
      <c r="F309" s="1"/>
      <c r="G309" s="1"/>
      <c r="H309" s="1"/>
      <c r="I309" s="1"/>
      <c r="J309" s="1"/>
      <c r="K309" s="1"/>
      <c r="L309" s="1"/>
      <c r="M309" s="1"/>
      <c r="N309" s="1"/>
      <c r="O309" s="1"/>
      <c r="P309" s="1"/>
      <c r="Q309" s="1"/>
      <c r="R309" s="2"/>
      <c r="S309" s="2"/>
      <c r="T309" s="2"/>
      <c r="U309" s="2"/>
      <c r="V309" s="2"/>
      <c r="W309" s="2"/>
    </row>
    <row r="310" spans="1:23">
      <c r="A310" s="813"/>
      <c r="B310" s="813"/>
      <c r="C310" s="428"/>
      <c r="D310" s="1"/>
      <c r="E310" s="1"/>
      <c r="F310" s="1"/>
      <c r="G310" s="1"/>
      <c r="H310" s="1"/>
      <c r="I310" s="1"/>
      <c r="J310" s="1"/>
      <c r="K310" s="1"/>
      <c r="L310" s="1"/>
      <c r="M310" s="1"/>
      <c r="N310" s="1"/>
      <c r="O310" s="1"/>
      <c r="P310" s="1"/>
      <c r="Q310" s="1"/>
      <c r="R310" s="2"/>
      <c r="S310" s="2"/>
      <c r="T310" s="2"/>
      <c r="U310" s="2"/>
      <c r="V310" s="2"/>
      <c r="W310" s="2"/>
    </row>
    <row r="311" spans="1:23">
      <c r="A311" s="813"/>
      <c r="B311" s="813"/>
      <c r="C311" s="428"/>
      <c r="D311" s="1"/>
      <c r="E311" s="1"/>
      <c r="F311" s="1"/>
      <c r="G311" s="1"/>
      <c r="H311" s="1"/>
      <c r="I311" s="1"/>
      <c r="J311" s="1"/>
      <c r="K311" s="1"/>
      <c r="L311" s="1"/>
      <c r="M311" s="1"/>
      <c r="N311" s="1"/>
      <c r="O311" s="1"/>
      <c r="P311" s="1"/>
      <c r="Q311" s="1"/>
      <c r="R311" s="2"/>
      <c r="S311" s="2"/>
      <c r="T311" s="2"/>
      <c r="U311" s="2"/>
      <c r="V311" s="2"/>
      <c r="W311" s="2"/>
    </row>
    <row r="312" spans="1:23">
      <c r="A312" s="813"/>
      <c r="B312" s="813"/>
      <c r="C312" s="428"/>
      <c r="D312" s="1"/>
      <c r="E312" s="1"/>
      <c r="F312" s="1"/>
      <c r="G312" s="1"/>
      <c r="H312" s="1"/>
      <c r="I312" s="1"/>
      <c r="J312" s="1"/>
      <c r="K312" s="1"/>
      <c r="L312" s="1"/>
      <c r="M312" s="1"/>
      <c r="N312" s="1"/>
      <c r="O312" s="1"/>
      <c r="P312" s="1"/>
      <c r="Q312" s="1"/>
      <c r="R312" s="2"/>
      <c r="S312" s="2"/>
      <c r="T312" s="2"/>
      <c r="U312" s="2"/>
      <c r="V312" s="2"/>
      <c r="W312" s="2"/>
    </row>
    <row r="313" spans="1:23">
      <c r="A313" s="813"/>
      <c r="B313" s="813"/>
      <c r="C313" s="428"/>
      <c r="D313" s="1"/>
      <c r="E313" s="1"/>
      <c r="F313" s="1"/>
      <c r="G313" s="1"/>
      <c r="H313" s="1"/>
      <c r="I313" s="1"/>
      <c r="J313" s="1"/>
      <c r="K313" s="1"/>
      <c r="L313" s="1"/>
      <c r="M313" s="1"/>
      <c r="N313" s="1"/>
      <c r="O313" s="1"/>
      <c r="P313" s="1"/>
      <c r="Q313" s="1"/>
      <c r="R313" s="2"/>
      <c r="S313" s="2"/>
      <c r="T313" s="2"/>
      <c r="U313" s="2"/>
      <c r="V313" s="2"/>
      <c r="W313" s="2"/>
    </row>
    <row r="314" spans="1:23">
      <c r="A314" s="813"/>
      <c r="B314" s="813"/>
      <c r="C314" s="428"/>
      <c r="D314" s="1"/>
      <c r="E314" s="1"/>
      <c r="F314" s="1"/>
      <c r="G314" s="1"/>
      <c r="H314" s="1"/>
      <c r="I314" s="1"/>
      <c r="J314" s="1"/>
      <c r="K314" s="1"/>
      <c r="L314" s="1"/>
      <c r="M314" s="1"/>
      <c r="N314" s="1"/>
      <c r="O314" s="1"/>
      <c r="P314" s="1"/>
      <c r="Q314" s="1"/>
      <c r="R314" s="2"/>
      <c r="S314" s="2"/>
      <c r="T314" s="2"/>
      <c r="U314" s="2"/>
      <c r="V314" s="2"/>
      <c r="W314" s="2"/>
    </row>
    <row r="315" spans="1:23">
      <c r="A315" s="813"/>
      <c r="B315" s="813"/>
      <c r="C315" s="428"/>
      <c r="D315" s="1"/>
      <c r="E315" s="1"/>
      <c r="F315" s="1"/>
      <c r="G315" s="1"/>
      <c r="H315" s="1"/>
      <c r="I315" s="1"/>
      <c r="J315" s="1"/>
      <c r="K315" s="1"/>
      <c r="L315" s="1"/>
      <c r="M315" s="1"/>
      <c r="N315" s="1"/>
      <c r="O315" s="1"/>
      <c r="P315" s="1"/>
      <c r="Q315" s="1"/>
      <c r="R315" s="2"/>
      <c r="S315" s="2"/>
      <c r="T315" s="2"/>
      <c r="U315" s="2"/>
      <c r="V315" s="2"/>
      <c r="W315" s="2"/>
    </row>
  </sheetData>
  <mergeCells count="25">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 ref="B286:L286"/>
    <mergeCell ref="J244:O244"/>
    <mergeCell ref="J245:O245"/>
    <mergeCell ref="J251:O251"/>
    <mergeCell ref="Q6:Q7"/>
    <mergeCell ref="B285:L285"/>
    <mergeCell ref="N6:N7"/>
    <mergeCell ref="O6:O7"/>
    <mergeCell ref="P6:P7"/>
    <mergeCell ref="F6:F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3.8"/>
  <cols>
    <col min="1" max="1" width="4.44140625" style="224" customWidth="1"/>
    <col min="2" max="2" width="24.44140625" style="224" customWidth="1"/>
    <col min="3" max="3" width="12" style="224" customWidth="1"/>
    <col min="4" max="4" width="15.77734375" style="224" customWidth="1"/>
    <col min="5" max="5" width="26.44140625" style="224" customWidth="1"/>
    <col min="6" max="6" width="8.44140625" style="303" customWidth="1"/>
    <col min="7" max="7" width="8.6640625" style="304" customWidth="1"/>
    <col min="8" max="8" width="6.44140625" style="304" customWidth="1"/>
    <col min="9" max="9" width="18" style="304" customWidth="1"/>
    <col min="10" max="10" width="18.33203125" style="304" customWidth="1"/>
    <col min="11" max="11" width="8.44140625" style="189" customWidth="1"/>
    <col min="12" max="12" width="9.44140625" style="189" customWidth="1"/>
    <col min="13" max="13" width="17.44140625" style="239" customWidth="1"/>
    <col min="14" max="16384" width="9" style="239"/>
  </cols>
  <sheetData>
    <row r="1" spans="1:13" ht="14.25" customHeight="1">
      <c r="A1" s="2354" t="s">
        <v>64</v>
      </c>
      <c r="B1" s="2354"/>
      <c r="C1" s="2354"/>
      <c r="D1" s="2354"/>
      <c r="E1" s="2354"/>
      <c r="F1" s="223"/>
      <c r="G1" s="237"/>
      <c r="H1" s="237"/>
      <c r="I1" s="237"/>
      <c r="J1" s="237"/>
      <c r="K1" s="77"/>
      <c r="L1" s="77"/>
      <c r="M1" s="238" t="s">
        <v>291</v>
      </c>
    </row>
    <row r="2" spans="1:13">
      <c r="A2" s="2354" t="s">
        <v>292</v>
      </c>
      <c r="B2" s="2354"/>
      <c r="C2" s="2354"/>
      <c r="D2" s="2354"/>
      <c r="E2" s="2354"/>
      <c r="F2" s="223"/>
      <c r="G2" s="237"/>
      <c r="H2" s="237"/>
      <c r="I2" s="237"/>
      <c r="J2" s="237"/>
      <c r="K2" s="77"/>
      <c r="L2" s="77"/>
      <c r="M2" s="237"/>
    </row>
    <row r="3" spans="1:13" ht="57.75" customHeight="1">
      <c r="A3" s="2355" t="s">
        <v>293</v>
      </c>
      <c r="B3" s="2355"/>
      <c r="C3" s="2355"/>
      <c r="D3" s="2355"/>
      <c r="E3" s="2355"/>
      <c r="F3" s="2355"/>
      <c r="G3" s="2355"/>
      <c r="H3" s="2355"/>
      <c r="I3" s="2355"/>
      <c r="J3" s="2355"/>
      <c r="K3" s="2355"/>
      <c r="L3" s="2355"/>
      <c r="M3" s="2355"/>
    </row>
    <row r="4" spans="1:13" ht="45" customHeight="1">
      <c r="A4" s="2363" t="s">
        <v>294</v>
      </c>
      <c r="B4" s="2363"/>
      <c r="C4" s="2363"/>
      <c r="D4" s="2363"/>
      <c r="E4" s="2363"/>
      <c r="F4" s="2363"/>
      <c r="G4" s="2363"/>
      <c r="H4" s="2363"/>
      <c r="I4" s="2363"/>
      <c r="J4" s="2363"/>
      <c r="K4" s="2363"/>
      <c r="L4" s="2363"/>
      <c r="M4" s="2363"/>
    </row>
    <row r="5" spans="1:13" ht="19.5" customHeight="1">
      <c r="A5" s="2356"/>
      <c r="B5" s="2356"/>
      <c r="C5" s="2356"/>
      <c r="D5" s="2356"/>
      <c r="E5" s="2356"/>
      <c r="F5" s="2356"/>
      <c r="G5" s="2356"/>
      <c r="H5" s="2356"/>
      <c r="I5" s="2356"/>
      <c r="J5" s="2356"/>
      <c r="K5" s="2356"/>
      <c r="L5" s="2356"/>
      <c r="M5" s="2356"/>
    </row>
    <row r="6" spans="1:13" ht="14.4" thickBot="1">
      <c r="A6" s="240"/>
      <c r="B6" s="240"/>
      <c r="C6" s="240"/>
      <c r="D6" s="240"/>
      <c r="E6" s="240"/>
      <c r="F6" s="241"/>
      <c r="G6" s="240"/>
      <c r="H6" s="240"/>
      <c r="I6" s="240"/>
      <c r="J6" s="240"/>
      <c r="K6" s="242"/>
      <c r="L6" s="242"/>
      <c r="M6" s="243"/>
    </row>
    <row r="7" spans="1:13" ht="51.75" customHeight="1" thickTop="1">
      <c r="A7" s="2357" t="s">
        <v>68</v>
      </c>
      <c r="B7" s="2352" t="s">
        <v>295</v>
      </c>
      <c r="C7" s="2359" t="s">
        <v>296</v>
      </c>
      <c r="D7" s="2359" t="s">
        <v>297</v>
      </c>
      <c r="E7" s="2359" t="s">
        <v>298</v>
      </c>
      <c r="F7" s="2352" t="s">
        <v>221</v>
      </c>
      <c r="G7" s="2336" t="s">
        <v>223</v>
      </c>
      <c r="H7" s="2352" t="s">
        <v>299</v>
      </c>
      <c r="I7" s="2352" t="s">
        <v>224</v>
      </c>
      <c r="J7" s="2352" t="s">
        <v>225</v>
      </c>
      <c r="K7" s="2352" t="s">
        <v>226</v>
      </c>
      <c r="L7" s="2352" t="s">
        <v>227</v>
      </c>
      <c r="M7" s="2361" t="s">
        <v>7</v>
      </c>
    </row>
    <row r="8" spans="1:13" ht="75.75" customHeight="1">
      <c r="A8" s="2358"/>
      <c r="B8" s="2353"/>
      <c r="C8" s="2360"/>
      <c r="D8" s="2360"/>
      <c r="E8" s="2360"/>
      <c r="F8" s="2353"/>
      <c r="G8" s="2337"/>
      <c r="H8" s="2353"/>
      <c r="I8" s="2353"/>
      <c r="J8" s="2353"/>
      <c r="K8" s="2353"/>
      <c r="L8" s="2353"/>
      <c r="M8" s="236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27.6">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27.6">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27.6">
      <c r="A49" s="284"/>
      <c r="B49" s="288" t="s">
        <v>323</v>
      </c>
      <c r="C49" s="288"/>
      <c r="D49" s="289"/>
      <c r="E49" s="288"/>
      <c r="F49" s="259"/>
      <c r="G49" s="259"/>
      <c r="H49" s="259"/>
      <c r="I49" s="259"/>
      <c r="J49" s="259"/>
      <c r="K49" s="259"/>
      <c r="L49" s="259"/>
      <c r="M49" s="290"/>
    </row>
    <row r="50" spans="1:13" s="255" customFormat="1">
      <c r="A50" s="284"/>
      <c r="B50" s="288" t="s">
        <v>324</v>
      </c>
      <c r="C50" s="288"/>
      <c r="D50" s="289"/>
      <c r="E50" s="288"/>
      <c r="F50" s="259"/>
      <c r="G50" s="259"/>
      <c r="H50" s="259"/>
      <c r="I50" s="259"/>
      <c r="J50" s="259"/>
      <c r="K50" s="259"/>
      <c r="L50" s="259"/>
      <c r="M50" s="290"/>
    </row>
    <row r="51" spans="1:13" s="255" customFormat="1">
      <c r="A51" s="284"/>
      <c r="B51" s="288" t="s">
        <v>314</v>
      </c>
      <c r="C51" s="288"/>
      <c r="D51" s="289"/>
      <c r="E51" s="288"/>
      <c r="F51" s="291"/>
      <c r="G51" s="291"/>
      <c r="H51" s="291"/>
      <c r="I51" s="291"/>
      <c r="J51" s="291"/>
      <c r="K51" s="291"/>
      <c r="L51" s="291"/>
      <c r="M51" s="290"/>
    </row>
    <row r="52" spans="1:13" s="255" customFormat="1">
      <c r="A52" s="284"/>
      <c r="B52" s="288" t="s">
        <v>325</v>
      </c>
      <c r="C52" s="288"/>
      <c r="D52" s="289"/>
      <c r="E52" s="288"/>
      <c r="F52" s="291"/>
      <c r="G52" s="291"/>
      <c r="H52" s="291"/>
      <c r="I52" s="291"/>
      <c r="J52" s="291"/>
      <c r="K52" s="291"/>
      <c r="L52" s="291"/>
      <c r="M52" s="290"/>
    </row>
    <row r="53" spans="1:13" s="298" customFormat="1" ht="14.4"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350" t="s">
        <v>127</v>
      </c>
      <c r="K54" s="2350"/>
      <c r="L54" s="2350"/>
      <c r="M54" s="2350"/>
    </row>
    <row r="55" spans="1:13" ht="21" customHeight="1">
      <c r="A55" s="51"/>
      <c r="B55" s="51"/>
      <c r="C55" s="51"/>
      <c r="D55" s="51"/>
      <c r="E55" s="51"/>
      <c r="F55" s="299"/>
      <c r="G55" s="236"/>
      <c r="H55" s="236"/>
      <c r="I55" s="236"/>
      <c r="J55" s="2351" t="s">
        <v>128</v>
      </c>
      <c r="K55" s="2351"/>
      <c r="L55" s="2351"/>
      <c r="M55" s="2351"/>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546875" defaultRowHeight="14.4"/>
  <cols>
    <col min="2" max="2" width="27.44140625" customWidth="1"/>
  </cols>
  <sheetData>
    <row r="1" spans="1:18" ht="15.6">
      <c r="A1" s="2375" t="s">
        <v>64</v>
      </c>
      <c r="B1" s="2376"/>
      <c r="C1" s="2376"/>
      <c r="D1" s="1352"/>
      <c r="E1" s="1352"/>
      <c r="F1" s="1352"/>
      <c r="G1" s="1352"/>
      <c r="H1" s="1352"/>
      <c r="I1" s="1353"/>
      <c r="J1" s="2377"/>
      <c r="K1" s="2376"/>
      <c r="L1" s="2376"/>
      <c r="M1" s="2376"/>
      <c r="N1" s="2376"/>
      <c r="O1" s="2376"/>
      <c r="P1" s="1354"/>
      <c r="Q1" s="1354"/>
      <c r="R1" s="1355" t="s">
        <v>210</v>
      </c>
    </row>
    <row r="2" spans="1:18">
      <c r="A2" s="2378" t="s">
        <v>1756</v>
      </c>
      <c r="B2" s="2376"/>
      <c r="C2" s="2376"/>
      <c r="D2" s="1356"/>
      <c r="E2" s="1356"/>
      <c r="F2" s="1356"/>
      <c r="G2" s="1356"/>
      <c r="H2" s="1356"/>
      <c r="I2" s="1353"/>
      <c r="J2" s="2377"/>
      <c r="K2" s="2376"/>
      <c r="L2" s="2376"/>
      <c r="M2" s="2376"/>
      <c r="N2" s="2376"/>
      <c r="O2" s="2376"/>
      <c r="P2" s="1354"/>
      <c r="Q2" s="1354"/>
      <c r="R2" s="1354"/>
    </row>
    <row r="3" spans="1:18" ht="16.2" thickBot="1">
      <c r="A3" s="2379" t="s">
        <v>211</v>
      </c>
      <c r="B3" s="2376"/>
      <c r="C3" s="2376"/>
      <c r="D3" s="2376"/>
      <c r="E3" s="2376"/>
      <c r="F3" s="2376"/>
      <c r="G3" s="2376"/>
      <c r="H3" s="2376"/>
      <c r="I3" s="2376"/>
      <c r="J3" s="2376"/>
      <c r="K3" s="2376"/>
      <c r="L3" s="2376"/>
      <c r="M3" s="2376"/>
      <c r="N3" s="2376"/>
      <c r="O3" s="2376"/>
      <c r="P3" s="2376"/>
      <c r="Q3" s="2376"/>
      <c r="R3" s="2376"/>
    </row>
    <row r="4" spans="1:18" ht="15" thickTop="1">
      <c r="A4" s="2380" t="s">
        <v>68</v>
      </c>
      <c r="B4" s="2369" t="s">
        <v>214</v>
      </c>
      <c r="C4" s="2369" t="s">
        <v>215</v>
      </c>
      <c r="D4" s="2369" t="s">
        <v>216</v>
      </c>
      <c r="E4" s="2369" t="s">
        <v>217</v>
      </c>
      <c r="F4" s="2369" t="s">
        <v>218</v>
      </c>
      <c r="G4" s="2369" t="s">
        <v>219</v>
      </c>
      <c r="H4" s="2371" t="s">
        <v>220</v>
      </c>
      <c r="I4" s="2369" t="s">
        <v>221</v>
      </c>
      <c r="J4" s="2372" t="s">
        <v>222</v>
      </c>
      <c r="K4" s="2373"/>
      <c r="L4" s="2374"/>
      <c r="M4" s="2369" t="s">
        <v>223</v>
      </c>
      <c r="N4" s="2369" t="s">
        <v>224</v>
      </c>
      <c r="O4" s="2369" t="s">
        <v>225</v>
      </c>
      <c r="P4" s="2369" t="s">
        <v>226</v>
      </c>
      <c r="Q4" s="2369" t="s">
        <v>227</v>
      </c>
      <c r="R4" s="2364" t="s">
        <v>7</v>
      </c>
    </row>
    <row r="5" spans="1:18" ht="39.6">
      <c r="A5" s="2381"/>
      <c r="B5" s="2370"/>
      <c r="C5" s="2370"/>
      <c r="D5" s="2370"/>
      <c r="E5" s="2370"/>
      <c r="F5" s="2370"/>
      <c r="G5" s="2370"/>
      <c r="H5" s="2370"/>
      <c r="I5" s="2370"/>
      <c r="J5" s="1357" t="s">
        <v>228</v>
      </c>
      <c r="K5" s="1357" t="s">
        <v>229</v>
      </c>
      <c r="L5" s="1357" t="s">
        <v>230</v>
      </c>
      <c r="M5" s="2370"/>
      <c r="N5" s="2370"/>
      <c r="O5" s="2370"/>
      <c r="P5" s="2370"/>
      <c r="Q5" s="2370"/>
      <c r="R5" s="2365"/>
    </row>
    <row r="6" spans="1:18" ht="26.4">
      <c r="A6" s="1358" t="s">
        <v>231</v>
      </c>
      <c r="B6" s="1359" t="s">
        <v>232</v>
      </c>
      <c r="C6" s="1359" t="s">
        <v>233</v>
      </c>
      <c r="D6" s="1360" t="s">
        <v>234</v>
      </c>
      <c r="E6" s="1360" t="s">
        <v>235</v>
      </c>
      <c r="F6" s="1360" t="s">
        <v>236</v>
      </c>
      <c r="G6" s="1360" t="s">
        <v>237</v>
      </c>
      <c r="H6" s="1360" t="s">
        <v>707</v>
      </c>
      <c r="I6" s="1361" t="s">
        <v>1757</v>
      </c>
      <c r="J6" s="1360" t="s">
        <v>238</v>
      </c>
      <c r="K6" s="1360" t="s">
        <v>239</v>
      </c>
      <c r="L6" s="1360" t="s">
        <v>240</v>
      </c>
      <c r="M6" s="1360" t="s">
        <v>241</v>
      </c>
      <c r="N6" s="1360" t="s">
        <v>242</v>
      </c>
      <c r="O6" s="1360" t="s">
        <v>243</v>
      </c>
      <c r="P6" s="1360" t="s">
        <v>244</v>
      </c>
      <c r="Q6" s="1362" t="s">
        <v>245</v>
      </c>
      <c r="R6" s="1362" t="s">
        <v>246</v>
      </c>
    </row>
    <row r="7" spans="1:18">
      <c r="A7" s="1363" t="s">
        <v>79</v>
      </c>
      <c r="B7" s="1364" t="s">
        <v>1758</v>
      </c>
      <c r="C7" s="1365"/>
      <c r="D7" s="1365"/>
      <c r="E7" s="1365"/>
      <c r="F7" s="1365"/>
      <c r="G7" s="1366"/>
      <c r="H7" s="1366"/>
      <c r="I7" s="1367">
        <f t="shared" ref="I7:L7" si="0">I8+I117</f>
        <v>15836.725</v>
      </c>
      <c r="J7" s="1367">
        <f t="shared" si="0"/>
        <v>14777.475</v>
      </c>
      <c r="K7" s="1367">
        <f t="shared" si="0"/>
        <v>332.125</v>
      </c>
      <c r="L7" s="1367">
        <f t="shared" si="0"/>
        <v>727.125</v>
      </c>
      <c r="M7" s="1365">
        <f>'[2]Bieu 3a-Tong gio chuan chi tiet'!G14</f>
        <v>5860</v>
      </c>
      <c r="N7" s="1365">
        <f>'[2]Bieu 3a-Tong gio chuan chi tiet'!O14</f>
        <v>5719.5</v>
      </c>
      <c r="O7" s="1365">
        <f>J7+K7+L7-N7</f>
        <v>10117.225</v>
      </c>
      <c r="P7" s="1365">
        <f>'[2]Bieu 3a-Tong gio chuan chi tiet'!P14</f>
        <v>6106.25</v>
      </c>
      <c r="Q7" s="1365">
        <f>'[2]Bieu 3a-Tong gio chuan chi tiet'!Q14</f>
        <v>3455</v>
      </c>
      <c r="R7" s="1368"/>
    </row>
    <row r="8" spans="1:18" ht="26.4">
      <c r="A8" s="1369" t="s">
        <v>81</v>
      </c>
      <c r="B8" s="1370" t="s">
        <v>247</v>
      </c>
      <c r="C8" s="1371"/>
      <c r="D8" s="1372"/>
      <c r="E8" s="1372"/>
      <c r="F8" s="1372"/>
      <c r="G8" s="1372"/>
      <c r="H8" s="1372"/>
      <c r="I8" s="1373">
        <f t="shared" ref="I8:L8" si="1">I9+I77+I101</f>
        <v>15434.125</v>
      </c>
      <c r="J8" s="1373">
        <f t="shared" si="1"/>
        <v>14374.875</v>
      </c>
      <c r="K8" s="1373">
        <f t="shared" si="1"/>
        <v>332.125</v>
      </c>
      <c r="L8" s="1373">
        <f t="shared" si="1"/>
        <v>727.125</v>
      </c>
      <c r="M8" s="1371"/>
      <c r="N8" s="1371"/>
      <c r="O8" s="1371"/>
      <c r="P8" s="1371"/>
      <c r="Q8" s="1371"/>
      <c r="R8" s="1374"/>
    </row>
    <row r="9" spans="1:18">
      <c r="A9" s="1375">
        <v>1</v>
      </c>
      <c r="B9" s="1376" t="s">
        <v>248</v>
      </c>
      <c r="C9" s="1377"/>
      <c r="D9" s="1378"/>
      <c r="E9" s="1378"/>
      <c r="F9" s="1378"/>
      <c r="G9" s="1378"/>
      <c r="H9" s="1378"/>
      <c r="I9" s="1379">
        <f t="shared" ref="I9:L9" si="2">I10+I71</f>
        <v>11566.5</v>
      </c>
      <c r="J9" s="1380">
        <f t="shared" si="2"/>
        <v>11566.5</v>
      </c>
      <c r="K9" s="1380">
        <f t="shared" si="2"/>
        <v>0</v>
      </c>
      <c r="L9" s="1380">
        <f t="shared" si="2"/>
        <v>0</v>
      </c>
      <c r="M9" s="1377"/>
      <c r="N9" s="1377"/>
      <c r="O9" s="1377"/>
      <c r="P9" s="1377"/>
      <c r="Q9" s="1377"/>
      <c r="R9" s="1381"/>
    </row>
    <row r="10" spans="1:18">
      <c r="A10" s="1382" t="s">
        <v>249</v>
      </c>
      <c r="B10" s="1383" t="s">
        <v>250</v>
      </c>
      <c r="C10" s="1384">
        <f t="shared" ref="C10:J10" si="3">C11+C36</f>
        <v>197</v>
      </c>
      <c r="D10" s="1384">
        <f t="shared" si="3"/>
        <v>57</v>
      </c>
      <c r="E10" s="1384">
        <f t="shared" si="3"/>
        <v>163</v>
      </c>
      <c r="F10" s="1384">
        <f t="shared" si="3"/>
        <v>73.3</v>
      </c>
      <c r="G10" s="1384">
        <f t="shared" si="3"/>
        <v>9496</v>
      </c>
      <c r="H10" s="1384">
        <f t="shared" si="3"/>
        <v>35090</v>
      </c>
      <c r="I10" s="1385">
        <f t="shared" si="3"/>
        <v>11566.5</v>
      </c>
      <c r="J10" s="1385">
        <f t="shared" si="3"/>
        <v>11566.5</v>
      </c>
      <c r="K10" s="1385">
        <f t="shared" ref="K10:L10" si="4">SUM(K12:K70)</f>
        <v>0</v>
      </c>
      <c r="L10" s="1385">
        <f t="shared" si="4"/>
        <v>0</v>
      </c>
      <c r="M10" s="1380"/>
      <c r="N10" s="1380"/>
      <c r="O10" s="1380"/>
      <c r="P10" s="1380"/>
      <c r="Q10" s="1380"/>
      <c r="R10" s="1386"/>
    </row>
    <row r="11" spans="1:18" ht="27.6">
      <c r="A11" s="1387"/>
      <c r="B11" s="1388" t="s">
        <v>1759</v>
      </c>
      <c r="C11" s="1389">
        <f>SUM(C12:C35)</f>
        <v>80</v>
      </c>
      <c r="D11" s="1390">
        <f t="shared" ref="D11:L11" si="5">SUM(D12:D35)</f>
        <v>24</v>
      </c>
      <c r="E11" s="1390">
        <f t="shared" si="5"/>
        <v>74</v>
      </c>
      <c r="F11" s="1390">
        <f t="shared" si="5"/>
        <v>30.099999999999998</v>
      </c>
      <c r="G11" s="1390">
        <f t="shared" si="5"/>
        <v>4412</v>
      </c>
      <c r="H11" s="1390">
        <f t="shared" si="5"/>
        <v>17564</v>
      </c>
      <c r="I11" s="1390">
        <f t="shared" si="5"/>
        <v>5657.85</v>
      </c>
      <c r="J11" s="1390">
        <f t="shared" si="5"/>
        <v>5657.85</v>
      </c>
      <c r="K11" s="1390">
        <f t="shared" si="5"/>
        <v>0</v>
      </c>
      <c r="L11" s="1390">
        <f t="shared" si="5"/>
        <v>0</v>
      </c>
      <c r="M11" s="1391"/>
      <c r="N11" s="1391"/>
      <c r="O11" s="1391"/>
      <c r="P11" s="1391"/>
      <c r="Q11" s="1391"/>
      <c r="R11" s="1392"/>
    </row>
    <row r="12" spans="1:18" ht="26.4">
      <c r="A12" s="1393" t="s">
        <v>251</v>
      </c>
      <c r="B12" s="1394" t="s">
        <v>1760</v>
      </c>
      <c r="C12" s="1395">
        <v>4</v>
      </c>
      <c r="D12" s="1395">
        <v>1</v>
      </c>
      <c r="E12" s="1395">
        <v>6</v>
      </c>
      <c r="F12" s="1395">
        <v>1</v>
      </c>
      <c r="G12" s="1395">
        <v>362</v>
      </c>
      <c r="H12" s="1395">
        <f t="shared" ref="H12:H35" si="6">C12*D12*G12</f>
        <v>1448</v>
      </c>
      <c r="I12" s="1396">
        <f t="shared" ref="I12:I35" si="7">C12*E12*F12*16.5</f>
        <v>396</v>
      </c>
      <c r="J12" s="1397">
        <f t="shared" ref="J12:J35" si="8">I12</f>
        <v>396</v>
      </c>
      <c r="K12" s="1397"/>
      <c r="L12" s="1397"/>
      <c r="M12" s="1391"/>
      <c r="N12" s="1391"/>
      <c r="O12" s="1391"/>
      <c r="P12" s="1391"/>
      <c r="Q12" s="1391"/>
      <c r="R12" s="1392"/>
    </row>
    <row r="13" spans="1:18">
      <c r="A13" s="1398" t="s">
        <v>253</v>
      </c>
      <c r="B13" s="1399" t="s">
        <v>1761</v>
      </c>
      <c r="C13" s="1400">
        <v>4</v>
      </c>
      <c r="D13" s="1400">
        <v>1</v>
      </c>
      <c r="E13" s="1400">
        <v>6</v>
      </c>
      <c r="F13" s="1400">
        <v>1</v>
      </c>
      <c r="G13" s="1400">
        <v>348</v>
      </c>
      <c r="H13" s="1401">
        <f t="shared" si="6"/>
        <v>1392</v>
      </c>
      <c r="I13" s="1402">
        <f t="shared" si="7"/>
        <v>396</v>
      </c>
      <c r="J13" s="1403">
        <f t="shared" si="8"/>
        <v>396</v>
      </c>
      <c r="K13" s="1380"/>
      <c r="L13" s="1380"/>
      <c r="M13" s="1380"/>
      <c r="N13" s="1380"/>
      <c r="O13" s="1380"/>
      <c r="P13" s="1380"/>
      <c r="Q13" s="1380"/>
      <c r="R13" s="1404"/>
    </row>
    <row r="14" spans="1:18" ht="26.4">
      <c r="A14" s="1405" t="s">
        <v>254</v>
      </c>
      <c r="B14" s="1399" t="s">
        <v>1762</v>
      </c>
      <c r="C14" s="1401">
        <v>4</v>
      </c>
      <c r="D14" s="1401">
        <v>1</v>
      </c>
      <c r="E14" s="1401">
        <v>18</v>
      </c>
      <c r="F14" s="1401">
        <v>1.3</v>
      </c>
      <c r="G14" s="1401">
        <v>1294</v>
      </c>
      <c r="H14" s="1401">
        <f t="shared" si="6"/>
        <v>5176</v>
      </c>
      <c r="I14" s="1402">
        <f t="shared" si="7"/>
        <v>1544.4</v>
      </c>
      <c r="J14" s="1403">
        <f t="shared" si="8"/>
        <v>1544.4</v>
      </c>
      <c r="K14" s="1380"/>
      <c r="L14" s="1380"/>
      <c r="M14" s="1380"/>
      <c r="N14" s="1380"/>
      <c r="O14" s="1380"/>
      <c r="P14" s="1380"/>
      <c r="Q14" s="1380"/>
      <c r="R14" s="1404"/>
    </row>
    <row r="15" spans="1:18" ht="26.4">
      <c r="A15" s="1398" t="s">
        <v>255</v>
      </c>
      <c r="B15" s="1399" t="s">
        <v>1763</v>
      </c>
      <c r="C15" s="1401">
        <v>5</v>
      </c>
      <c r="D15" s="1401">
        <v>1</v>
      </c>
      <c r="E15" s="1401">
        <v>13</v>
      </c>
      <c r="F15" s="1401">
        <v>1.3</v>
      </c>
      <c r="G15" s="1401">
        <v>973</v>
      </c>
      <c r="H15" s="1401">
        <f t="shared" si="6"/>
        <v>4865</v>
      </c>
      <c r="I15" s="1402">
        <f t="shared" si="7"/>
        <v>1394.25</v>
      </c>
      <c r="J15" s="1403">
        <f t="shared" si="8"/>
        <v>1394.25</v>
      </c>
      <c r="K15" s="1380"/>
      <c r="L15" s="1380"/>
      <c r="M15" s="1380"/>
      <c r="N15" s="1380"/>
      <c r="O15" s="1380"/>
      <c r="P15" s="1380"/>
      <c r="Q15" s="1380"/>
      <c r="R15" s="1404"/>
    </row>
    <row r="16" spans="1:18" ht="26.4">
      <c r="A16" s="1405" t="s">
        <v>256</v>
      </c>
      <c r="B16" s="1399" t="s">
        <v>1764</v>
      </c>
      <c r="C16" s="1401">
        <v>3</v>
      </c>
      <c r="D16" s="1401">
        <v>1</v>
      </c>
      <c r="E16" s="1401">
        <v>1</v>
      </c>
      <c r="F16" s="1401">
        <v>0.8</v>
      </c>
      <c r="G16" s="1401">
        <v>8</v>
      </c>
      <c r="H16" s="1401">
        <f t="shared" si="6"/>
        <v>24</v>
      </c>
      <c r="I16" s="1402">
        <f t="shared" si="7"/>
        <v>39.600000000000009</v>
      </c>
      <c r="J16" s="1403">
        <f t="shared" si="8"/>
        <v>39.600000000000009</v>
      </c>
      <c r="K16" s="1403"/>
      <c r="L16" s="1403"/>
      <c r="M16" s="1403"/>
      <c r="N16" s="1403"/>
      <c r="O16" s="1403"/>
      <c r="P16" s="1403"/>
      <c r="Q16" s="1403"/>
      <c r="R16" s="1404"/>
    </row>
    <row r="17" spans="1:18">
      <c r="A17" s="1398" t="s">
        <v>257</v>
      </c>
      <c r="B17" s="1399" t="s">
        <v>1761</v>
      </c>
      <c r="C17" s="1401">
        <v>4</v>
      </c>
      <c r="D17" s="1401">
        <v>1</v>
      </c>
      <c r="E17" s="1401">
        <v>2</v>
      </c>
      <c r="F17" s="1401">
        <v>1</v>
      </c>
      <c r="G17" s="1401">
        <v>113</v>
      </c>
      <c r="H17" s="1401">
        <f t="shared" si="6"/>
        <v>452</v>
      </c>
      <c r="I17" s="1402">
        <f t="shared" si="7"/>
        <v>132</v>
      </c>
      <c r="J17" s="1403">
        <f t="shared" si="8"/>
        <v>132</v>
      </c>
      <c r="K17" s="1403"/>
      <c r="L17" s="1403"/>
      <c r="M17" s="1403"/>
      <c r="N17" s="1403"/>
      <c r="O17" s="1403"/>
      <c r="P17" s="1403"/>
      <c r="Q17" s="1403"/>
      <c r="R17" s="1404"/>
    </row>
    <row r="18" spans="1:18">
      <c r="A18" s="1405" t="s">
        <v>716</v>
      </c>
      <c r="B18" s="1399" t="s">
        <v>1765</v>
      </c>
      <c r="C18" s="1401">
        <v>4</v>
      </c>
      <c r="D18" s="1401">
        <v>1</v>
      </c>
      <c r="E18" s="1401">
        <v>3</v>
      </c>
      <c r="F18" s="1401">
        <v>1</v>
      </c>
      <c r="G18" s="1401">
        <v>140</v>
      </c>
      <c r="H18" s="1401">
        <f t="shared" si="6"/>
        <v>560</v>
      </c>
      <c r="I18" s="1402">
        <f t="shared" si="7"/>
        <v>198</v>
      </c>
      <c r="J18" s="1403">
        <f t="shared" si="8"/>
        <v>198</v>
      </c>
      <c r="K18" s="1403"/>
      <c r="L18" s="1403"/>
      <c r="M18" s="1403"/>
      <c r="N18" s="1403"/>
      <c r="O18" s="1403"/>
      <c r="P18" s="1403"/>
      <c r="Q18" s="1403"/>
      <c r="R18" s="1404"/>
    </row>
    <row r="19" spans="1:18">
      <c r="A19" s="1398" t="s">
        <v>717</v>
      </c>
      <c r="B19" s="1399" t="s">
        <v>1766</v>
      </c>
      <c r="C19" s="1401">
        <v>3</v>
      </c>
      <c r="D19" s="1401">
        <v>1</v>
      </c>
      <c r="E19" s="1401">
        <v>2</v>
      </c>
      <c r="F19" s="1401">
        <v>1</v>
      </c>
      <c r="G19" s="1401">
        <v>113</v>
      </c>
      <c r="H19" s="1401">
        <f t="shared" si="6"/>
        <v>339</v>
      </c>
      <c r="I19" s="1402">
        <f t="shared" si="7"/>
        <v>99</v>
      </c>
      <c r="J19" s="1403">
        <f t="shared" si="8"/>
        <v>99</v>
      </c>
      <c r="K19" s="1403"/>
      <c r="L19" s="1403"/>
      <c r="M19" s="1403"/>
      <c r="N19" s="1403"/>
      <c r="O19" s="1403"/>
      <c r="P19" s="1403"/>
      <c r="Q19" s="1403"/>
      <c r="R19" s="1404"/>
    </row>
    <row r="20" spans="1:18">
      <c r="A20" s="1405" t="s">
        <v>718</v>
      </c>
      <c r="B20" s="1399" t="s">
        <v>1766</v>
      </c>
      <c r="C20" s="1401">
        <v>3</v>
      </c>
      <c r="D20" s="1401">
        <v>1</v>
      </c>
      <c r="E20" s="1401">
        <v>1</v>
      </c>
      <c r="F20" s="1401">
        <v>2</v>
      </c>
      <c r="G20" s="1401">
        <v>140</v>
      </c>
      <c r="H20" s="1401">
        <f t="shared" si="6"/>
        <v>420</v>
      </c>
      <c r="I20" s="1402">
        <f t="shared" si="7"/>
        <v>99</v>
      </c>
      <c r="J20" s="1403">
        <f t="shared" si="8"/>
        <v>99</v>
      </c>
      <c r="K20" s="1403"/>
      <c r="L20" s="1403"/>
      <c r="M20" s="1403"/>
      <c r="N20" s="1403"/>
      <c r="O20" s="1403"/>
      <c r="P20" s="1403"/>
      <c r="Q20" s="1403"/>
      <c r="R20" s="1404"/>
    </row>
    <row r="21" spans="1:18">
      <c r="A21" s="1398" t="s">
        <v>721</v>
      </c>
      <c r="B21" s="1399" t="s">
        <v>1767</v>
      </c>
      <c r="C21" s="1401">
        <v>3</v>
      </c>
      <c r="D21" s="1401">
        <v>1</v>
      </c>
      <c r="E21" s="1401">
        <v>1</v>
      </c>
      <c r="F21" s="1401">
        <v>2</v>
      </c>
      <c r="G21" s="1401">
        <v>27</v>
      </c>
      <c r="H21" s="1401">
        <f t="shared" si="6"/>
        <v>81</v>
      </c>
      <c r="I21" s="1402">
        <f t="shared" si="7"/>
        <v>99</v>
      </c>
      <c r="J21" s="1403">
        <f t="shared" si="8"/>
        <v>99</v>
      </c>
      <c r="K21" s="1403"/>
      <c r="L21" s="1403"/>
      <c r="M21" s="1403"/>
      <c r="N21" s="1403"/>
      <c r="O21" s="1403"/>
      <c r="P21" s="1403"/>
      <c r="Q21" s="1403"/>
      <c r="R21" s="1404"/>
    </row>
    <row r="22" spans="1:18">
      <c r="A22" s="1405" t="s">
        <v>722</v>
      </c>
      <c r="B22" s="1399" t="s">
        <v>1768</v>
      </c>
      <c r="C22" s="1401">
        <v>5</v>
      </c>
      <c r="D22" s="1401">
        <v>1</v>
      </c>
      <c r="E22" s="1401">
        <v>1</v>
      </c>
      <c r="F22" s="1401">
        <v>1</v>
      </c>
      <c r="G22" s="1401">
        <v>27</v>
      </c>
      <c r="H22" s="1401">
        <f t="shared" si="6"/>
        <v>135</v>
      </c>
      <c r="I22" s="1402">
        <f t="shared" si="7"/>
        <v>82.5</v>
      </c>
      <c r="J22" s="1403">
        <f t="shared" si="8"/>
        <v>82.5</v>
      </c>
      <c r="K22" s="1403"/>
      <c r="L22" s="1403"/>
      <c r="M22" s="1403"/>
      <c r="N22" s="1403"/>
      <c r="O22" s="1403"/>
      <c r="P22" s="1403"/>
      <c r="Q22" s="1403"/>
      <c r="R22" s="1404"/>
    </row>
    <row r="23" spans="1:18">
      <c r="A23" s="1398" t="s">
        <v>723</v>
      </c>
      <c r="B23" s="1399" t="s">
        <v>1769</v>
      </c>
      <c r="C23" s="1401">
        <v>2</v>
      </c>
      <c r="D23" s="1401">
        <v>1</v>
      </c>
      <c r="E23" s="1401">
        <v>1</v>
      </c>
      <c r="F23" s="1401">
        <v>1</v>
      </c>
      <c r="G23" s="1401">
        <v>44</v>
      </c>
      <c r="H23" s="1401">
        <f t="shared" si="6"/>
        <v>88</v>
      </c>
      <c r="I23" s="1402">
        <f t="shared" si="7"/>
        <v>33</v>
      </c>
      <c r="J23" s="1403">
        <f t="shared" si="8"/>
        <v>33</v>
      </c>
      <c r="K23" s="1403"/>
      <c r="L23" s="1403"/>
      <c r="M23" s="1403"/>
      <c r="N23" s="1403"/>
      <c r="O23" s="1403"/>
      <c r="P23" s="1403"/>
      <c r="Q23" s="1403"/>
      <c r="R23" s="1404"/>
    </row>
    <row r="24" spans="1:18">
      <c r="A24" s="1405" t="s">
        <v>1770</v>
      </c>
      <c r="B24" s="1399" t="s">
        <v>1771</v>
      </c>
      <c r="C24" s="1401">
        <v>3</v>
      </c>
      <c r="D24" s="1401">
        <v>1</v>
      </c>
      <c r="E24" s="1401">
        <v>5</v>
      </c>
      <c r="F24" s="1401">
        <v>1</v>
      </c>
      <c r="G24" s="1401">
        <v>372</v>
      </c>
      <c r="H24" s="1401">
        <f t="shared" si="6"/>
        <v>1116</v>
      </c>
      <c r="I24" s="1402">
        <f t="shared" si="7"/>
        <v>247.5</v>
      </c>
      <c r="J24" s="1403">
        <f t="shared" si="8"/>
        <v>247.5</v>
      </c>
      <c r="K24" s="1403"/>
      <c r="L24" s="1403"/>
      <c r="M24" s="1403"/>
      <c r="N24" s="1403"/>
      <c r="O24" s="1403"/>
      <c r="P24" s="1403"/>
      <c r="Q24" s="1403"/>
      <c r="R24" s="1404"/>
    </row>
    <row r="25" spans="1:18">
      <c r="A25" s="1398" t="s">
        <v>1772</v>
      </c>
      <c r="B25" s="1399" t="s">
        <v>1773</v>
      </c>
      <c r="C25" s="1401">
        <v>2</v>
      </c>
      <c r="D25" s="1401">
        <v>1</v>
      </c>
      <c r="E25" s="1401">
        <v>1</v>
      </c>
      <c r="F25" s="1401">
        <v>0.7</v>
      </c>
      <c r="G25" s="1401">
        <v>7</v>
      </c>
      <c r="H25" s="1401">
        <f t="shared" si="6"/>
        <v>14</v>
      </c>
      <c r="I25" s="1402">
        <f t="shared" si="7"/>
        <v>23.099999999999998</v>
      </c>
      <c r="J25" s="1403">
        <f t="shared" si="8"/>
        <v>23.099999999999998</v>
      </c>
      <c r="K25" s="1403"/>
      <c r="L25" s="1403"/>
      <c r="M25" s="1403"/>
      <c r="N25" s="1403"/>
      <c r="O25" s="1403"/>
      <c r="P25" s="1403"/>
      <c r="Q25" s="1403"/>
      <c r="R25" s="1404"/>
    </row>
    <row r="26" spans="1:18">
      <c r="A26" s="1405" t="s">
        <v>1774</v>
      </c>
      <c r="B26" s="1399" t="s">
        <v>1775</v>
      </c>
      <c r="C26" s="1401">
        <v>3</v>
      </c>
      <c r="D26" s="1401">
        <v>1</v>
      </c>
      <c r="E26" s="1401">
        <v>1</v>
      </c>
      <c r="F26" s="1401">
        <v>1</v>
      </c>
      <c r="G26" s="1401">
        <v>48</v>
      </c>
      <c r="H26" s="1401">
        <f t="shared" si="6"/>
        <v>144</v>
      </c>
      <c r="I26" s="1402">
        <f t="shared" si="7"/>
        <v>49.5</v>
      </c>
      <c r="J26" s="1403">
        <f t="shared" si="8"/>
        <v>49.5</v>
      </c>
      <c r="K26" s="1403"/>
      <c r="L26" s="1403"/>
      <c r="M26" s="1403"/>
      <c r="N26" s="1403"/>
      <c r="O26" s="1403"/>
      <c r="P26" s="1403"/>
      <c r="Q26" s="1403"/>
      <c r="R26" s="1404"/>
    </row>
    <row r="27" spans="1:18">
      <c r="A27" s="1398" t="s">
        <v>1776</v>
      </c>
      <c r="B27" s="1399" t="s">
        <v>1767</v>
      </c>
      <c r="C27" s="1401">
        <v>3</v>
      </c>
      <c r="D27" s="1401">
        <v>1</v>
      </c>
      <c r="E27" s="1401">
        <v>1</v>
      </c>
      <c r="F27" s="1401">
        <v>1</v>
      </c>
      <c r="G27" s="1401">
        <v>48</v>
      </c>
      <c r="H27" s="1401">
        <f t="shared" si="6"/>
        <v>144</v>
      </c>
      <c r="I27" s="1402">
        <f t="shared" si="7"/>
        <v>49.5</v>
      </c>
      <c r="J27" s="1403">
        <f t="shared" si="8"/>
        <v>49.5</v>
      </c>
      <c r="K27" s="1403"/>
      <c r="L27" s="1403"/>
      <c r="M27" s="1403"/>
      <c r="N27" s="1403"/>
      <c r="O27" s="1403"/>
      <c r="P27" s="1403"/>
      <c r="Q27" s="1403"/>
      <c r="R27" s="1404"/>
    </row>
    <row r="28" spans="1:18" ht="26.4">
      <c r="A28" s="1405" t="s">
        <v>1777</v>
      </c>
      <c r="B28" s="1399" t="s">
        <v>1778</v>
      </c>
      <c r="C28" s="1401">
        <v>5</v>
      </c>
      <c r="D28" s="1401">
        <v>1</v>
      </c>
      <c r="E28" s="1401">
        <v>2</v>
      </c>
      <c r="F28" s="1401">
        <v>1</v>
      </c>
      <c r="G28" s="1401">
        <v>74</v>
      </c>
      <c r="H28" s="1401">
        <f t="shared" si="6"/>
        <v>370</v>
      </c>
      <c r="I28" s="1402">
        <f t="shared" si="7"/>
        <v>165</v>
      </c>
      <c r="J28" s="1403">
        <f t="shared" si="8"/>
        <v>165</v>
      </c>
      <c r="K28" s="1403"/>
      <c r="L28" s="1403"/>
      <c r="M28" s="1403"/>
      <c r="N28" s="1403"/>
      <c r="O28" s="1403"/>
      <c r="P28" s="1403"/>
      <c r="Q28" s="1403"/>
      <c r="R28" s="1404"/>
    </row>
    <row r="29" spans="1:18" ht="26.4">
      <c r="A29" s="1398" t="s">
        <v>1779</v>
      </c>
      <c r="B29" s="1399" t="s">
        <v>1780</v>
      </c>
      <c r="C29" s="1401">
        <v>3</v>
      </c>
      <c r="D29" s="1401">
        <v>1</v>
      </c>
      <c r="E29" s="1401">
        <v>2</v>
      </c>
      <c r="F29" s="1401">
        <v>1</v>
      </c>
      <c r="G29" s="1401">
        <v>74</v>
      </c>
      <c r="H29" s="1401">
        <f t="shared" si="6"/>
        <v>222</v>
      </c>
      <c r="I29" s="1402">
        <f t="shared" si="7"/>
        <v>99</v>
      </c>
      <c r="J29" s="1403">
        <f t="shared" si="8"/>
        <v>99</v>
      </c>
      <c r="K29" s="1403"/>
      <c r="L29" s="1403"/>
      <c r="M29" s="1403"/>
      <c r="N29" s="1403"/>
      <c r="O29" s="1403"/>
      <c r="P29" s="1403"/>
      <c r="Q29" s="1403"/>
      <c r="R29" s="1404"/>
    </row>
    <row r="30" spans="1:18">
      <c r="A30" s="1405" t="s">
        <v>1781</v>
      </c>
      <c r="B30" s="1399" t="s">
        <v>1782</v>
      </c>
      <c r="C30" s="1401">
        <v>3</v>
      </c>
      <c r="D30" s="1401">
        <v>1</v>
      </c>
      <c r="E30" s="1401">
        <v>1</v>
      </c>
      <c r="F30" s="1401">
        <v>1</v>
      </c>
      <c r="G30" s="1401">
        <v>48</v>
      </c>
      <c r="H30" s="1401">
        <f t="shared" si="6"/>
        <v>144</v>
      </c>
      <c r="I30" s="1402">
        <f t="shared" si="7"/>
        <v>49.5</v>
      </c>
      <c r="J30" s="1403">
        <f t="shared" si="8"/>
        <v>49.5</v>
      </c>
      <c r="K30" s="1403"/>
      <c r="L30" s="1403"/>
      <c r="M30" s="1403"/>
      <c r="N30" s="1403"/>
      <c r="O30" s="1403"/>
      <c r="P30" s="1403"/>
      <c r="Q30" s="1403"/>
      <c r="R30" s="1404"/>
    </row>
    <row r="31" spans="1:18" ht="105.6">
      <c r="A31" s="1406" t="s">
        <v>1783</v>
      </c>
      <c r="B31" s="1407" t="s">
        <v>1784</v>
      </c>
      <c r="C31" s="1401">
        <v>3</v>
      </c>
      <c r="D31" s="1401">
        <v>1</v>
      </c>
      <c r="E31" s="1401">
        <v>2</v>
      </c>
      <c r="F31" s="1401">
        <v>1</v>
      </c>
      <c r="G31" s="1401">
        <v>48</v>
      </c>
      <c r="H31" s="1401">
        <f t="shared" si="6"/>
        <v>144</v>
      </c>
      <c r="I31" s="1402">
        <f t="shared" si="7"/>
        <v>99</v>
      </c>
      <c r="J31" s="1402">
        <f t="shared" si="8"/>
        <v>99</v>
      </c>
      <c r="K31" s="1403"/>
      <c r="L31" s="1403"/>
      <c r="M31" s="1403"/>
      <c r="N31" s="1403"/>
      <c r="O31" s="1403"/>
      <c r="P31" s="1403"/>
      <c r="Q31" s="1403"/>
      <c r="R31" s="1408"/>
    </row>
    <row r="32" spans="1:18">
      <c r="A32" s="1405" t="s">
        <v>1785</v>
      </c>
      <c r="B32" s="1399" t="s">
        <v>1786</v>
      </c>
      <c r="C32" s="1401">
        <v>3</v>
      </c>
      <c r="D32" s="1401">
        <v>1</v>
      </c>
      <c r="E32" s="1401">
        <v>1</v>
      </c>
      <c r="F32" s="1401">
        <v>2</v>
      </c>
      <c r="G32" s="1401">
        <v>26</v>
      </c>
      <c r="H32" s="1401">
        <f t="shared" si="6"/>
        <v>78</v>
      </c>
      <c r="I32" s="1402">
        <f t="shared" si="7"/>
        <v>99</v>
      </c>
      <c r="J32" s="1403">
        <f t="shared" si="8"/>
        <v>99</v>
      </c>
      <c r="K32" s="1403"/>
      <c r="L32" s="1403"/>
      <c r="M32" s="1403"/>
      <c r="N32" s="1403"/>
      <c r="O32" s="1403"/>
      <c r="P32" s="1403"/>
      <c r="Q32" s="1403"/>
      <c r="R32" s="1404"/>
    </row>
    <row r="33" spans="1:18">
      <c r="A33" s="1406" t="s">
        <v>1787</v>
      </c>
      <c r="B33" s="1399" t="s">
        <v>1775</v>
      </c>
      <c r="C33" s="1401">
        <v>3</v>
      </c>
      <c r="D33" s="1401">
        <v>1</v>
      </c>
      <c r="E33" s="1401">
        <v>1</v>
      </c>
      <c r="F33" s="1401">
        <v>2</v>
      </c>
      <c r="G33" s="1401">
        <v>26</v>
      </c>
      <c r="H33" s="1401">
        <f t="shared" si="6"/>
        <v>78</v>
      </c>
      <c r="I33" s="1402">
        <f t="shared" si="7"/>
        <v>99</v>
      </c>
      <c r="J33" s="1403">
        <f t="shared" si="8"/>
        <v>99</v>
      </c>
      <c r="K33" s="1403"/>
      <c r="L33" s="1403"/>
      <c r="M33" s="1403"/>
      <c r="N33" s="1403"/>
      <c r="O33" s="1403"/>
      <c r="P33" s="1403"/>
      <c r="Q33" s="1403"/>
      <c r="R33" s="1404"/>
    </row>
    <row r="34" spans="1:18">
      <c r="A34" s="1405" t="s">
        <v>1788</v>
      </c>
      <c r="B34" s="1399" t="s">
        <v>1782</v>
      </c>
      <c r="C34" s="1401">
        <v>3</v>
      </c>
      <c r="D34" s="1401">
        <v>1</v>
      </c>
      <c r="E34" s="1401">
        <v>1</v>
      </c>
      <c r="F34" s="1401">
        <v>2</v>
      </c>
      <c r="G34" s="1401">
        <v>26</v>
      </c>
      <c r="H34" s="1401">
        <f t="shared" si="6"/>
        <v>78</v>
      </c>
      <c r="I34" s="1402">
        <f t="shared" si="7"/>
        <v>99</v>
      </c>
      <c r="J34" s="1403">
        <f t="shared" si="8"/>
        <v>99</v>
      </c>
      <c r="K34" s="1403"/>
      <c r="L34" s="1403"/>
      <c r="M34" s="1403"/>
      <c r="N34" s="1403"/>
      <c r="O34" s="1403"/>
      <c r="P34" s="1403"/>
      <c r="Q34" s="1403"/>
      <c r="R34" s="1404"/>
    </row>
    <row r="35" spans="1:18" ht="26.4">
      <c r="A35" s="1406" t="s">
        <v>1789</v>
      </c>
      <c r="B35" s="1399" t="s">
        <v>1790</v>
      </c>
      <c r="C35" s="1401">
        <v>2</v>
      </c>
      <c r="D35" s="1401">
        <v>1</v>
      </c>
      <c r="E35" s="1401">
        <v>1</v>
      </c>
      <c r="F35" s="1401">
        <v>2</v>
      </c>
      <c r="G35" s="1401">
        <v>26</v>
      </c>
      <c r="H35" s="1401">
        <f t="shared" si="6"/>
        <v>52</v>
      </c>
      <c r="I35" s="1402">
        <f t="shared" si="7"/>
        <v>66</v>
      </c>
      <c r="J35" s="1403">
        <f t="shared" si="8"/>
        <v>66</v>
      </c>
      <c r="K35" s="1403"/>
      <c r="L35" s="1403"/>
      <c r="M35" s="1403"/>
      <c r="N35" s="1403"/>
      <c r="O35" s="1403"/>
      <c r="P35" s="1403"/>
      <c r="Q35" s="1403"/>
      <c r="R35" s="1404"/>
    </row>
    <row r="36" spans="1:18">
      <c r="A36" s="1409"/>
      <c r="B36" s="1388" t="s">
        <v>1791</v>
      </c>
      <c r="C36" s="1389">
        <f>SUM(C37:C70)</f>
        <v>117</v>
      </c>
      <c r="D36" s="1391">
        <f t="shared" ref="D36:J36" si="9">SUM(D37:D70)</f>
        <v>33</v>
      </c>
      <c r="E36" s="1391">
        <f t="shared" si="9"/>
        <v>89</v>
      </c>
      <c r="F36" s="1391">
        <f t="shared" si="9"/>
        <v>43.2</v>
      </c>
      <c r="G36" s="1391">
        <f t="shared" si="9"/>
        <v>5084</v>
      </c>
      <c r="H36" s="1391">
        <f t="shared" si="9"/>
        <v>17526</v>
      </c>
      <c r="I36" s="1391">
        <f t="shared" si="9"/>
        <v>5908.65</v>
      </c>
      <c r="J36" s="1391">
        <f t="shared" si="9"/>
        <v>5908.65</v>
      </c>
      <c r="K36" s="1397"/>
      <c r="L36" s="1397"/>
      <c r="M36" s="1397"/>
      <c r="N36" s="1397"/>
      <c r="O36" s="1397"/>
      <c r="P36" s="1397"/>
      <c r="Q36" s="1397"/>
      <c r="R36" s="1392"/>
    </row>
    <row r="37" spans="1:18">
      <c r="A37" s="1405" t="s">
        <v>1792</v>
      </c>
      <c r="B37" s="1410" t="s">
        <v>1793</v>
      </c>
      <c r="C37" s="1411">
        <v>4</v>
      </c>
      <c r="D37" s="1411">
        <v>1</v>
      </c>
      <c r="E37" s="1411">
        <v>3</v>
      </c>
      <c r="F37" s="1411">
        <v>1</v>
      </c>
      <c r="G37" s="1411">
        <v>120</v>
      </c>
      <c r="H37" s="1411">
        <f t="shared" ref="H37:H70" si="10">C37*D37*G37</f>
        <v>480</v>
      </c>
      <c r="I37" s="1412">
        <f t="shared" ref="I37:I70" si="11">C37*E37*F37*16.5</f>
        <v>198</v>
      </c>
      <c r="J37" s="1412">
        <f t="shared" ref="J37:J70" si="12">I37</f>
        <v>198</v>
      </c>
      <c r="K37" s="1412"/>
      <c r="L37" s="1412"/>
      <c r="M37" s="1412"/>
      <c r="N37" s="1412"/>
      <c r="O37" s="1412"/>
      <c r="P37" s="1412"/>
      <c r="Q37" s="1412"/>
      <c r="R37" s="1413"/>
    </row>
    <row r="38" spans="1:18">
      <c r="A38" s="1406" t="s">
        <v>1794</v>
      </c>
      <c r="B38" s="1399" t="s">
        <v>1795</v>
      </c>
      <c r="C38" s="1401">
        <v>5</v>
      </c>
      <c r="D38" s="1401">
        <v>1</v>
      </c>
      <c r="E38" s="1401">
        <v>1</v>
      </c>
      <c r="F38" s="1401">
        <v>1</v>
      </c>
      <c r="G38" s="1401">
        <v>70</v>
      </c>
      <c r="H38" s="1401">
        <f t="shared" si="10"/>
        <v>350</v>
      </c>
      <c r="I38" s="1402">
        <f t="shared" si="11"/>
        <v>82.5</v>
      </c>
      <c r="J38" s="1403">
        <f t="shared" si="12"/>
        <v>82.5</v>
      </c>
      <c r="K38" s="1403"/>
      <c r="L38" s="1403"/>
      <c r="M38" s="1403"/>
      <c r="N38" s="1403"/>
      <c r="O38" s="1403"/>
      <c r="P38" s="1403"/>
      <c r="Q38" s="1403"/>
      <c r="R38" s="1404"/>
    </row>
    <row r="39" spans="1:18">
      <c r="A39" s="1405" t="s">
        <v>1796</v>
      </c>
      <c r="B39" s="1399" t="s">
        <v>1797</v>
      </c>
      <c r="C39" s="1401">
        <v>5</v>
      </c>
      <c r="D39" s="1401">
        <v>1</v>
      </c>
      <c r="E39" s="1401">
        <v>3</v>
      </c>
      <c r="F39" s="1401">
        <v>1</v>
      </c>
      <c r="G39" s="1401">
        <v>120</v>
      </c>
      <c r="H39" s="1401">
        <f t="shared" si="10"/>
        <v>600</v>
      </c>
      <c r="I39" s="1402">
        <f t="shared" si="11"/>
        <v>247.5</v>
      </c>
      <c r="J39" s="1403">
        <f t="shared" si="12"/>
        <v>247.5</v>
      </c>
      <c r="K39" s="1403"/>
      <c r="L39" s="1403"/>
      <c r="M39" s="1403"/>
      <c r="N39" s="1403"/>
      <c r="O39" s="1403"/>
      <c r="P39" s="1403"/>
      <c r="Q39" s="1403"/>
      <c r="R39" s="1404"/>
    </row>
    <row r="40" spans="1:18" ht="26.4">
      <c r="A40" s="1406" t="s">
        <v>1798</v>
      </c>
      <c r="B40" s="1399" t="s">
        <v>1799</v>
      </c>
      <c r="C40" s="1401">
        <v>3</v>
      </c>
      <c r="D40" s="1401">
        <v>1</v>
      </c>
      <c r="E40" s="1401">
        <v>2</v>
      </c>
      <c r="F40" s="1401">
        <v>1.3</v>
      </c>
      <c r="G40" s="1401">
        <v>120</v>
      </c>
      <c r="H40" s="1401">
        <f t="shared" si="10"/>
        <v>360</v>
      </c>
      <c r="I40" s="1402">
        <f t="shared" si="11"/>
        <v>128.70000000000002</v>
      </c>
      <c r="J40" s="1403">
        <f t="shared" si="12"/>
        <v>128.70000000000002</v>
      </c>
      <c r="K40" s="1403"/>
      <c r="L40" s="1403"/>
      <c r="M40" s="1403"/>
      <c r="N40" s="1403"/>
      <c r="O40" s="1403"/>
      <c r="P40" s="1403"/>
      <c r="Q40" s="1403"/>
      <c r="R40" s="1404"/>
    </row>
    <row r="41" spans="1:18" ht="26.4">
      <c r="A41" s="1405" t="s">
        <v>1800</v>
      </c>
      <c r="B41" s="1399" t="s">
        <v>1801</v>
      </c>
      <c r="C41" s="1401">
        <v>3</v>
      </c>
      <c r="D41" s="1401">
        <v>1</v>
      </c>
      <c r="E41" s="1401">
        <v>1</v>
      </c>
      <c r="F41" s="1401">
        <v>1</v>
      </c>
      <c r="G41" s="1401">
        <v>60</v>
      </c>
      <c r="H41" s="1401">
        <f t="shared" si="10"/>
        <v>180</v>
      </c>
      <c r="I41" s="1402">
        <f t="shared" si="11"/>
        <v>49.5</v>
      </c>
      <c r="J41" s="1403">
        <f t="shared" si="12"/>
        <v>49.5</v>
      </c>
      <c r="K41" s="1403"/>
      <c r="L41" s="1403"/>
      <c r="M41" s="1403"/>
      <c r="N41" s="1403"/>
      <c r="O41" s="1403"/>
      <c r="P41" s="1403"/>
      <c r="Q41" s="1403"/>
      <c r="R41" s="1408"/>
    </row>
    <row r="42" spans="1:18">
      <c r="A42" s="1406" t="s">
        <v>1802</v>
      </c>
      <c r="B42" s="1399" t="s">
        <v>1795</v>
      </c>
      <c r="C42" s="1401">
        <v>4</v>
      </c>
      <c r="D42" s="1401">
        <v>1</v>
      </c>
      <c r="E42" s="1401">
        <v>15</v>
      </c>
      <c r="F42" s="1401">
        <v>1</v>
      </c>
      <c r="G42" s="1401">
        <v>1294</v>
      </c>
      <c r="H42" s="1401">
        <f t="shared" si="10"/>
        <v>5176</v>
      </c>
      <c r="I42" s="1402">
        <f t="shared" si="11"/>
        <v>990</v>
      </c>
      <c r="J42" s="1403">
        <f t="shared" si="12"/>
        <v>990</v>
      </c>
      <c r="K42" s="1403"/>
      <c r="L42" s="1403"/>
      <c r="M42" s="1403"/>
      <c r="N42" s="1403"/>
      <c r="O42" s="1403"/>
      <c r="P42" s="1403"/>
      <c r="Q42" s="1403"/>
      <c r="R42" s="1404"/>
    </row>
    <row r="43" spans="1:18" ht="26.4">
      <c r="A43" s="1405" t="s">
        <v>1803</v>
      </c>
      <c r="B43" s="1399" t="s">
        <v>1804</v>
      </c>
      <c r="C43" s="1401">
        <v>3</v>
      </c>
      <c r="D43" s="1401">
        <v>1</v>
      </c>
      <c r="E43" s="1401">
        <v>8</v>
      </c>
      <c r="F43" s="1401">
        <v>1</v>
      </c>
      <c r="G43" s="1401">
        <v>500</v>
      </c>
      <c r="H43" s="1401">
        <f t="shared" si="10"/>
        <v>1500</v>
      </c>
      <c r="I43" s="1402">
        <f t="shared" si="11"/>
        <v>396</v>
      </c>
      <c r="J43" s="1403">
        <f t="shared" si="12"/>
        <v>396</v>
      </c>
      <c r="K43" s="1403"/>
      <c r="L43" s="1403"/>
      <c r="M43" s="1403"/>
      <c r="N43" s="1403"/>
      <c r="O43" s="1403"/>
      <c r="P43" s="1403"/>
      <c r="Q43" s="1403"/>
      <c r="R43" s="1404"/>
    </row>
    <row r="44" spans="1:18">
      <c r="A44" s="1406" t="s">
        <v>1805</v>
      </c>
      <c r="B44" s="1399" t="s">
        <v>1771</v>
      </c>
      <c r="C44" s="1401">
        <v>3</v>
      </c>
      <c r="D44" s="1401">
        <v>1</v>
      </c>
      <c r="E44" s="1401">
        <v>1</v>
      </c>
      <c r="F44" s="1401">
        <v>1</v>
      </c>
      <c r="G44" s="1401">
        <v>20</v>
      </c>
      <c r="H44" s="1401">
        <f t="shared" si="10"/>
        <v>60</v>
      </c>
      <c r="I44" s="1402">
        <f t="shared" si="11"/>
        <v>49.5</v>
      </c>
      <c r="J44" s="1403">
        <f t="shared" si="12"/>
        <v>49.5</v>
      </c>
      <c r="K44" s="1403"/>
      <c r="L44" s="1403"/>
      <c r="M44" s="1403"/>
      <c r="N44" s="1403"/>
      <c r="O44" s="1403"/>
      <c r="P44" s="1403"/>
      <c r="Q44" s="1403"/>
      <c r="R44" s="1404"/>
    </row>
    <row r="45" spans="1:18" ht="26.4">
      <c r="A45" s="1405" t="s">
        <v>1806</v>
      </c>
      <c r="B45" s="1399" t="s">
        <v>1807</v>
      </c>
      <c r="C45" s="1401">
        <v>3</v>
      </c>
      <c r="D45" s="1401">
        <v>1</v>
      </c>
      <c r="E45" s="1401">
        <v>1</v>
      </c>
      <c r="F45" s="1401">
        <v>1</v>
      </c>
      <c r="G45" s="1401">
        <v>50</v>
      </c>
      <c r="H45" s="1401">
        <f t="shared" si="10"/>
        <v>150</v>
      </c>
      <c r="I45" s="1402">
        <f t="shared" si="11"/>
        <v>49.5</v>
      </c>
      <c r="J45" s="1403">
        <f t="shared" si="12"/>
        <v>49.5</v>
      </c>
      <c r="K45" s="1403"/>
      <c r="L45" s="1403"/>
      <c r="M45" s="1403"/>
      <c r="N45" s="1403"/>
      <c r="O45" s="1403"/>
      <c r="P45" s="1403"/>
      <c r="Q45" s="1403"/>
      <c r="R45" s="1408"/>
    </row>
    <row r="46" spans="1:18" ht="26.4">
      <c r="A46" s="1406" t="s">
        <v>1808</v>
      </c>
      <c r="B46" s="1399" t="s">
        <v>1809</v>
      </c>
      <c r="C46" s="1401">
        <v>3</v>
      </c>
      <c r="D46" s="1401">
        <v>1</v>
      </c>
      <c r="E46" s="1401">
        <v>1</v>
      </c>
      <c r="F46" s="1401">
        <v>1</v>
      </c>
      <c r="G46" s="1401">
        <v>88</v>
      </c>
      <c r="H46" s="1401">
        <f t="shared" si="10"/>
        <v>264</v>
      </c>
      <c r="I46" s="1402">
        <f t="shared" si="11"/>
        <v>49.5</v>
      </c>
      <c r="J46" s="1403">
        <f t="shared" si="12"/>
        <v>49.5</v>
      </c>
      <c r="K46" s="1403"/>
      <c r="L46" s="1403"/>
      <c r="M46" s="1403"/>
      <c r="N46" s="1403"/>
      <c r="O46" s="1403"/>
      <c r="P46" s="1403"/>
      <c r="Q46" s="1403"/>
      <c r="R46" s="1408"/>
    </row>
    <row r="47" spans="1:18" ht="26.4">
      <c r="A47" s="1405" t="s">
        <v>1810</v>
      </c>
      <c r="B47" s="1399" t="s">
        <v>1811</v>
      </c>
      <c r="C47" s="1401">
        <v>2</v>
      </c>
      <c r="D47" s="1401">
        <v>1</v>
      </c>
      <c r="E47" s="1401">
        <v>1</v>
      </c>
      <c r="F47" s="1401">
        <v>1</v>
      </c>
      <c r="G47" s="1401">
        <v>30</v>
      </c>
      <c r="H47" s="1401">
        <f t="shared" si="10"/>
        <v>60</v>
      </c>
      <c r="I47" s="1402">
        <f t="shared" si="11"/>
        <v>33</v>
      </c>
      <c r="J47" s="1403">
        <f t="shared" si="12"/>
        <v>33</v>
      </c>
      <c r="K47" s="1403"/>
      <c r="L47" s="1403"/>
      <c r="M47" s="1403"/>
      <c r="N47" s="1403"/>
      <c r="O47" s="1403"/>
      <c r="P47" s="1403"/>
      <c r="Q47" s="1403"/>
      <c r="R47" s="1404"/>
    </row>
    <row r="48" spans="1:18">
      <c r="A48" s="1406" t="s">
        <v>1812</v>
      </c>
      <c r="B48" s="1399" t="s">
        <v>1765</v>
      </c>
      <c r="C48" s="1401">
        <v>4</v>
      </c>
      <c r="D48" s="1401">
        <v>1</v>
      </c>
      <c r="E48" s="1401">
        <v>6</v>
      </c>
      <c r="F48" s="1401">
        <v>1</v>
      </c>
      <c r="G48" s="1401">
        <v>348</v>
      </c>
      <c r="H48" s="1401">
        <f t="shared" si="10"/>
        <v>1392</v>
      </c>
      <c r="I48" s="1402">
        <f t="shared" si="11"/>
        <v>396</v>
      </c>
      <c r="J48" s="1403">
        <f t="shared" si="12"/>
        <v>396</v>
      </c>
      <c r="K48" s="1403"/>
      <c r="L48" s="1403"/>
      <c r="M48" s="1403"/>
      <c r="N48" s="1403"/>
      <c r="O48" s="1403"/>
      <c r="P48" s="1403"/>
      <c r="Q48" s="1403"/>
      <c r="R48" s="1404"/>
    </row>
    <row r="49" spans="1:18" ht="26.4">
      <c r="A49" s="1405" t="s">
        <v>1813</v>
      </c>
      <c r="B49" s="1399" t="s">
        <v>1814</v>
      </c>
      <c r="C49" s="1401">
        <v>2</v>
      </c>
      <c r="D49" s="1401">
        <v>1</v>
      </c>
      <c r="E49" s="1401">
        <v>5</v>
      </c>
      <c r="F49" s="1401">
        <v>2</v>
      </c>
      <c r="G49" s="1401">
        <v>296</v>
      </c>
      <c r="H49" s="1401">
        <f t="shared" si="10"/>
        <v>592</v>
      </c>
      <c r="I49" s="1402">
        <f t="shared" si="11"/>
        <v>330</v>
      </c>
      <c r="J49" s="1403">
        <f t="shared" si="12"/>
        <v>330</v>
      </c>
      <c r="K49" s="1403"/>
      <c r="L49" s="1403"/>
      <c r="M49" s="1403"/>
      <c r="N49" s="1403"/>
      <c r="O49" s="1403"/>
      <c r="P49" s="1403"/>
      <c r="Q49" s="1403"/>
      <c r="R49" s="1404"/>
    </row>
    <row r="50" spans="1:18">
      <c r="A50" s="1406" t="s">
        <v>1815</v>
      </c>
      <c r="B50" s="1399" t="s">
        <v>1771</v>
      </c>
      <c r="C50" s="1401">
        <v>3</v>
      </c>
      <c r="D50" s="1401">
        <v>1</v>
      </c>
      <c r="E50" s="1401">
        <v>13</v>
      </c>
      <c r="F50" s="1401">
        <v>1.3</v>
      </c>
      <c r="G50" s="1401">
        <v>973</v>
      </c>
      <c r="H50" s="1401">
        <f t="shared" si="10"/>
        <v>2919</v>
      </c>
      <c r="I50" s="1402">
        <f t="shared" si="11"/>
        <v>836.55000000000007</v>
      </c>
      <c r="J50" s="1403">
        <f t="shared" si="12"/>
        <v>836.55000000000007</v>
      </c>
      <c r="K50" s="1403"/>
      <c r="L50" s="1403"/>
      <c r="M50" s="1403"/>
      <c r="N50" s="1403"/>
      <c r="O50" s="1403"/>
      <c r="P50" s="1403"/>
      <c r="Q50" s="1403"/>
      <c r="R50" s="1404"/>
    </row>
    <row r="51" spans="1:18" ht="26.4">
      <c r="A51" s="1405" t="s">
        <v>1816</v>
      </c>
      <c r="B51" s="1399" t="s">
        <v>1817</v>
      </c>
      <c r="C51" s="1401">
        <v>3</v>
      </c>
      <c r="D51" s="1401">
        <v>1</v>
      </c>
      <c r="E51" s="1401">
        <v>1</v>
      </c>
      <c r="F51" s="1401">
        <v>1</v>
      </c>
      <c r="G51" s="1401">
        <v>88</v>
      </c>
      <c r="H51" s="1401">
        <f t="shared" si="10"/>
        <v>264</v>
      </c>
      <c r="I51" s="1402">
        <f t="shared" si="11"/>
        <v>49.5</v>
      </c>
      <c r="J51" s="1403">
        <f t="shared" si="12"/>
        <v>49.5</v>
      </c>
      <c r="K51" s="1403"/>
      <c r="L51" s="1403"/>
      <c r="M51" s="1403"/>
      <c r="N51" s="1403"/>
      <c r="O51" s="1403"/>
      <c r="P51" s="1403"/>
      <c r="Q51" s="1403"/>
      <c r="R51" s="1404"/>
    </row>
    <row r="52" spans="1:18">
      <c r="A52" s="1406" t="s">
        <v>1818</v>
      </c>
      <c r="B52" s="1399" t="s">
        <v>1819</v>
      </c>
      <c r="C52" s="1401">
        <v>4</v>
      </c>
      <c r="D52" s="1401">
        <v>1</v>
      </c>
      <c r="E52" s="1401">
        <v>1</v>
      </c>
      <c r="F52" s="1401">
        <v>0.8</v>
      </c>
      <c r="G52" s="1401">
        <v>8</v>
      </c>
      <c r="H52" s="1401">
        <f t="shared" si="10"/>
        <v>32</v>
      </c>
      <c r="I52" s="1402">
        <f t="shared" si="11"/>
        <v>52.800000000000004</v>
      </c>
      <c r="J52" s="1403">
        <f t="shared" si="12"/>
        <v>52.800000000000004</v>
      </c>
      <c r="K52" s="1403"/>
      <c r="L52" s="1403"/>
      <c r="M52" s="1403"/>
      <c r="N52" s="1403"/>
      <c r="O52" s="1403"/>
      <c r="P52" s="1403"/>
      <c r="Q52" s="1403"/>
      <c r="R52" s="1404"/>
    </row>
    <row r="53" spans="1:18">
      <c r="A53" s="1405" t="s">
        <v>1820</v>
      </c>
      <c r="B53" s="1399" t="s">
        <v>1766</v>
      </c>
      <c r="C53" s="1401">
        <v>3</v>
      </c>
      <c r="D53" s="1401">
        <v>1</v>
      </c>
      <c r="E53" s="1401">
        <v>1</v>
      </c>
      <c r="F53" s="1401">
        <v>0.8</v>
      </c>
      <c r="G53" s="1401">
        <v>8</v>
      </c>
      <c r="H53" s="1401">
        <f t="shared" si="10"/>
        <v>24</v>
      </c>
      <c r="I53" s="1402">
        <f t="shared" si="11"/>
        <v>39.600000000000009</v>
      </c>
      <c r="J53" s="1403">
        <f t="shared" si="12"/>
        <v>39.600000000000009</v>
      </c>
      <c r="K53" s="1403"/>
      <c r="L53" s="1403"/>
      <c r="M53" s="1403"/>
      <c r="N53" s="1403"/>
      <c r="O53" s="1403"/>
      <c r="P53" s="1403"/>
      <c r="Q53" s="1403"/>
      <c r="R53" s="1404"/>
    </row>
    <row r="54" spans="1:18">
      <c r="A54" s="1406" t="s">
        <v>1821</v>
      </c>
      <c r="B54" s="1399" t="s">
        <v>1768</v>
      </c>
      <c r="C54" s="1401">
        <v>5</v>
      </c>
      <c r="D54" s="1401">
        <v>1</v>
      </c>
      <c r="E54" s="1401">
        <v>2</v>
      </c>
      <c r="F54" s="1401">
        <v>1</v>
      </c>
      <c r="G54" s="1401">
        <v>113</v>
      </c>
      <c r="H54" s="1401">
        <f t="shared" si="10"/>
        <v>565</v>
      </c>
      <c r="I54" s="1402">
        <f t="shared" si="11"/>
        <v>165</v>
      </c>
      <c r="J54" s="1403">
        <f t="shared" si="12"/>
        <v>165</v>
      </c>
      <c r="K54" s="1403"/>
      <c r="L54" s="1403"/>
      <c r="M54" s="1403"/>
      <c r="N54" s="1403"/>
      <c r="O54" s="1403"/>
      <c r="P54" s="1403"/>
      <c r="Q54" s="1403"/>
      <c r="R54" s="1404"/>
    </row>
    <row r="55" spans="1:18" ht="26.4">
      <c r="A55" s="1405" t="s">
        <v>1822</v>
      </c>
      <c r="B55" s="1399" t="s">
        <v>1823</v>
      </c>
      <c r="C55" s="1401">
        <v>5</v>
      </c>
      <c r="D55" s="1401">
        <v>1</v>
      </c>
      <c r="E55" s="1401">
        <v>2</v>
      </c>
      <c r="F55" s="1401">
        <v>1</v>
      </c>
      <c r="G55" s="1401">
        <v>113</v>
      </c>
      <c r="H55" s="1401">
        <f t="shared" si="10"/>
        <v>565</v>
      </c>
      <c r="I55" s="1402">
        <f t="shared" si="11"/>
        <v>165</v>
      </c>
      <c r="J55" s="1403">
        <f t="shared" si="12"/>
        <v>165</v>
      </c>
      <c r="K55" s="1403"/>
      <c r="L55" s="1403"/>
      <c r="M55" s="1403"/>
      <c r="N55" s="1403"/>
      <c r="O55" s="1403"/>
      <c r="P55" s="1403"/>
      <c r="Q55" s="1403"/>
      <c r="R55" s="1404"/>
    </row>
    <row r="56" spans="1:18">
      <c r="A56" s="1406" t="s">
        <v>1824</v>
      </c>
      <c r="B56" s="1399" t="s">
        <v>1825</v>
      </c>
      <c r="C56" s="1401">
        <v>4</v>
      </c>
      <c r="D56" s="1401">
        <v>1</v>
      </c>
      <c r="E56" s="1401">
        <v>2</v>
      </c>
      <c r="F56" s="1401">
        <v>1</v>
      </c>
      <c r="G56" s="1401">
        <v>113</v>
      </c>
      <c r="H56" s="1401">
        <f t="shared" si="10"/>
        <v>452</v>
      </c>
      <c r="I56" s="1402">
        <f t="shared" si="11"/>
        <v>132</v>
      </c>
      <c r="J56" s="1403">
        <f t="shared" si="12"/>
        <v>132</v>
      </c>
      <c r="K56" s="1403"/>
      <c r="L56" s="1403"/>
      <c r="M56" s="1403"/>
      <c r="N56" s="1403"/>
      <c r="O56" s="1403"/>
      <c r="P56" s="1403"/>
      <c r="Q56" s="1403"/>
      <c r="R56" s="1404"/>
    </row>
    <row r="57" spans="1:18">
      <c r="A57" s="1405" t="s">
        <v>1826</v>
      </c>
      <c r="B57" s="1399" t="s">
        <v>1825</v>
      </c>
      <c r="C57" s="1401">
        <v>4</v>
      </c>
      <c r="D57" s="1401">
        <v>1</v>
      </c>
      <c r="E57" s="1401">
        <v>1</v>
      </c>
      <c r="F57" s="1401">
        <v>2</v>
      </c>
      <c r="G57" s="1401">
        <v>27</v>
      </c>
      <c r="H57" s="1401">
        <f t="shared" si="10"/>
        <v>108</v>
      </c>
      <c r="I57" s="1402">
        <f t="shared" si="11"/>
        <v>132</v>
      </c>
      <c r="J57" s="1403">
        <f t="shared" si="12"/>
        <v>132</v>
      </c>
      <c r="K57" s="1403"/>
      <c r="L57" s="1403"/>
      <c r="M57" s="1403"/>
      <c r="N57" s="1403"/>
      <c r="O57" s="1403"/>
      <c r="P57" s="1403"/>
      <c r="Q57" s="1403"/>
      <c r="R57" s="1404"/>
    </row>
    <row r="58" spans="1:18" ht="26.4">
      <c r="A58" s="1406" t="s">
        <v>1827</v>
      </c>
      <c r="B58" s="1399" t="s">
        <v>1828</v>
      </c>
      <c r="C58" s="1401">
        <v>5</v>
      </c>
      <c r="D58" s="1401">
        <v>1</v>
      </c>
      <c r="E58" s="1401">
        <v>1</v>
      </c>
      <c r="F58" s="1401">
        <v>2</v>
      </c>
      <c r="G58" s="1401">
        <v>27</v>
      </c>
      <c r="H58" s="1401">
        <f t="shared" si="10"/>
        <v>135</v>
      </c>
      <c r="I58" s="1402">
        <f t="shared" si="11"/>
        <v>165</v>
      </c>
      <c r="J58" s="1403">
        <f t="shared" si="12"/>
        <v>165</v>
      </c>
      <c r="K58" s="1403"/>
      <c r="L58" s="1403"/>
      <c r="M58" s="1403"/>
      <c r="N58" s="1403"/>
      <c r="O58" s="1403"/>
      <c r="P58" s="1403"/>
      <c r="Q58" s="1403"/>
      <c r="R58" s="1404"/>
    </row>
    <row r="59" spans="1:18" ht="26.4">
      <c r="A59" s="1405" t="s">
        <v>1829</v>
      </c>
      <c r="B59" s="1399" t="s">
        <v>1830</v>
      </c>
      <c r="C59" s="1401">
        <v>3</v>
      </c>
      <c r="D59" s="1401">
        <v>1</v>
      </c>
      <c r="E59" s="1401">
        <v>1</v>
      </c>
      <c r="F59" s="1401">
        <v>2</v>
      </c>
      <c r="G59" s="1401">
        <v>27</v>
      </c>
      <c r="H59" s="1401">
        <f t="shared" si="10"/>
        <v>81</v>
      </c>
      <c r="I59" s="1402">
        <f t="shared" si="11"/>
        <v>99</v>
      </c>
      <c r="J59" s="1403">
        <f t="shared" si="12"/>
        <v>99</v>
      </c>
      <c r="K59" s="1403"/>
      <c r="L59" s="1403"/>
      <c r="M59" s="1403"/>
      <c r="N59" s="1403"/>
      <c r="O59" s="1403"/>
      <c r="P59" s="1403"/>
      <c r="Q59" s="1403"/>
      <c r="R59" s="1404"/>
    </row>
    <row r="60" spans="1:18" ht="26.4">
      <c r="A60" s="1406" t="s">
        <v>1831</v>
      </c>
      <c r="B60" s="1414" t="s">
        <v>1832</v>
      </c>
      <c r="C60" s="1401">
        <v>3</v>
      </c>
      <c r="D60" s="1401">
        <v>1</v>
      </c>
      <c r="E60" s="1401">
        <v>1</v>
      </c>
      <c r="F60" s="1401">
        <v>2</v>
      </c>
      <c r="G60" s="1401">
        <v>27</v>
      </c>
      <c r="H60" s="1401">
        <f t="shared" si="10"/>
        <v>81</v>
      </c>
      <c r="I60" s="1402">
        <f t="shared" si="11"/>
        <v>99</v>
      </c>
      <c r="J60" s="1403">
        <f t="shared" si="12"/>
        <v>99</v>
      </c>
      <c r="K60" s="1403"/>
      <c r="L60" s="1403"/>
      <c r="M60" s="1403"/>
      <c r="N60" s="1403"/>
      <c r="O60" s="1403"/>
      <c r="P60" s="1403"/>
      <c r="Q60" s="1403"/>
      <c r="R60" s="1404"/>
    </row>
    <row r="61" spans="1:18" ht="92.4">
      <c r="A61" s="1415" t="s">
        <v>1833</v>
      </c>
      <c r="B61" s="1399" t="s">
        <v>1834</v>
      </c>
      <c r="C61" s="1401">
        <v>3</v>
      </c>
      <c r="D61" s="1401">
        <v>1</v>
      </c>
      <c r="E61" s="1401">
        <v>2</v>
      </c>
      <c r="F61" s="1401">
        <v>1</v>
      </c>
      <c r="G61" s="1401">
        <v>48</v>
      </c>
      <c r="H61" s="1401">
        <f t="shared" si="10"/>
        <v>144</v>
      </c>
      <c r="I61" s="1402">
        <f t="shared" si="11"/>
        <v>99</v>
      </c>
      <c r="J61" s="1402">
        <f t="shared" si="12"/>
        <v>99</v>
      </c>
      <c r="K61" s="1403"/>
      <c r="L61" s="1403"/>
      <c r="M61" s="1403"/>
      <c r="N61" s="1403"/>
      <c r="O61" s="1403"/>
      <c r="P61" s="1403"/>
      <c r="Q61" s="1403"/>
      <c r="R61" s="1408"/>
    </row>
    <row r="62" spans="1:18">
      <c r="A62" s="1406" t="s">
        <v>1835</v>
      </c>
      <c r="B62" s="1399" t="s">
        <v>1836</v>
      </c>
      <c r="C62" s="1401">
        <v>3</v>
      </c>
      <c r="D62" s="1401">
        <v>1</v>
      </c>
      <c r="E62" s="1401">
        <v>1</v>
      </c>
      <c r="F62" s="1401">
        <v>1</v>
      </c>
      <c r="G62" s="1401">
        <v>48</v>
      </c>
      <c r="H62" s="1401">
        <f t="shared" si="10"/>
        <v>144</v>
      </c>
      <c r="I62" s="1402">
        <f t="shared" si="11"/>
        <v>49.5</v>
      </c>
      <c r="J62" s="1403">
        <f t="shared" si="12"/>
        <v>49.5</v>
      </c>
      <c r="K62" s="1403"/>
      <c r="L62" s="1403"/>
      <c r="M62" s="1403"/>
      <c r="N62" s="1403"/>
      <c r="O62" s="1403"/>
      <c r="P62" s="1403"/>
      <c r="Q62" s="1403"/>
      <c r="R62" s="1408"/>
    </row>
    <row r="63" spans="1:18">
      <c r="A63" s="1405" t="s">
        <v>1837</v>
      </c>
      <c r="B63" s="1399" t="s">
        <v>1786</v>
      </c>
      <c r="C63" s="1401">
        <v>3</v>
      </c>
      <c r="D63" s="1401">
        <v>1</v>
      </c>
      <c r="E63" s="1401">
        <v>1</v>
      </c>
      <c r="F63" s="1401">
        <v>1</v>
      </c>
      <c r="G63" s="1401">
        <v>48</v>
      </c>
      <c r="H63" s="1401">
        <f t="shared" si="10"/>
        <v>144</v>
      </c>
      <c r="I63" s="1402">
        <f t="shared" si="11"/>
        <v>49.5</v>
      </c>
      <c r="J63" s="1403">
        <f t="shared" si="12"/>
        <v>49.5</v>
      </c>
      <c r="K63" s="1403"/>
      <c r="L63" s="1403"/>
      <c r="M63" s="1403"/>
      <c r="N63" s="1403"/>
      <c r="O63" s="1403"/>
      <c r="P63" s="1403"/>
      <c r="Q63" s="1403"/>
      <c r="R63" s="1408"/>
    </row>
    <row r="64" spans="1:18">
      <c r="A64" s="1406" t="s">
        <v>1838</v>
      </c>
      <c r="B64" s="1399" t="s">
        <v>1839</v>
      </c>
      <c r="C64" s="1401">
        <v>3</v>
      </c>
      <c r="D64" s="1401">
        <v>1</v>
      </c>
      <c r="E64" s="1401">
        <v>1</v>
      </c>
      <c r="F64" s="1401">
        <v>1</v>
      </c>
      <c r="G64" s="1401">
        <v>48</v>
      </c>
      <c r="H64" s="1401">
        <f t="shared" si="10"/>
        <v>144</v>
      </c>
      <c r="I64" s="1402">
        <f t="shared" si="11"/>
        <v>49.5</v>
      </c>
      <c r="J64" s="1403">
        <f t="shared" si="12"/>
        <v>49.5</v>
      </c>
      <c r="K64" s="1403"/>
      <c r="L64" s="1403"/>
      <c r="M64" s="1403"/>
      <c r="N64" s="1403"/>
      <c r="O64" s="1403"/>
      <c r="P64" s="1403"/>
      <c r="Q64" s="1403"/>
      <c r="R64" s="1408"/>
    </row>
    <row r="65" spans="1:18">
      <c r="A65" s="1405" t="s">
        <v>1840</v>
      </c>
      <c r="B65" s="1399" t="s">
        <v>1839</v>
      </c>
      <c r="C65" s="1401">
        <v>3</v>
      </c>
      <c r="D65" s="1401">
        <v>1</v>
      </c>
      <c r="E65" s="1401">
        <v>1</v>
      </c>
      <c r="F65" s="1401">
        <v>2</v>
      </c>
      <c r="G65" s="1401">
        <v>26</v>
      </c>
      <c r="H65" s="1401">
        <f t="shared" si="10"/>
        <v>78</v>
      </c>
      <c r="I65" s="1402">
        <f t="shared" si="11"/>
        <v>99</v>
      </c>
      <c r="J65" s="1403">
        <f t="shared" si="12"/>
        <v>99</v>
      </c>
      <c r="K65" s="1403"/>
      <c r="L65" s="1403"/>
      <c r="M65" s="1403"/>
      <c r="N65" s="1403"/>
      <c r="O65" s="1403"/>
      <c r="P65" s="1403"/>
      <c r="Q65" s="1403"/>
      <c r="R65" s="1408"/>
    </row>
    <row r="66" spans="1:18" ht="26.4">
      <c r="A66" s="1406" t="s">
        <v>1841</v>
      </c>
      <c r="B66" s="1399" t="s">
        <v>1842</v>
      </c>
      <c r="C66" s="1401">
        <v>3</v>
      </c>
      <c r="D66" s="1401"/>
      <c r="E66" s="1401">
        <v>4</v>
      </c>
      <c r="F66" s="1401">
        <v>1</v>
      </c>
      <c r="G66" s="1401">
        <v>74</v>
      </c>
      <c r="H66" s="1401">
        <f t="shared" si="10"/>
        <v>0</v>
      </c>
      <c r="I66" s="1402">
        <f t="shared" si="11"/>
        <v>198</v>
      </c>
      <c r="J66" s="1403">
        <f t="shared" si="12"/>
        <v>198</v>
      </c>
      <c r="K66" s="1403"/>
      <c r="L66" s="1403"/>
      <c r="M66" s="1403"/>
      <c r="N66" s="1403"/>
      <c r="O66" s="1403"/>
      <c r="P66" s="1403"/>
      <c r="Q66" s="1403"/>
      <c r="R66" s="1408"/>
    </row>
    <row r="67" spans="1:18" ht="26.4">
      <c r="A67" s="1405" t="s">
        <v>1843</v>
      </c>
      <c r="B67" s="1399" t="s">
        <v>1844</v>
      </c>
      <c r="C67" s="1401">
        <v>3</v>
      </c>
      <c r="D67" s="1401">
        <v>1</v>
      </c>
      <c r="E67" s="1401">
        <v>2</v>
      </c>
      <c r="F67" s="1401">
        <v>1</v>
      </c>
      <c r="G67" s="1401">
        <v>74</v>
      </c>
      <c r="H67" s="1401">
        <f t="shared" si="10"/>
        <v>222</v>
      </c>
      <c r="I67" s="1402">
        <f t="shared" si="11"/>
        <v>99</v>
      </c>
      <c r="J67" s="1403">
        <f t="shared" si="12"/>
        <v>99</v>
      </c>
      <c r="K67" s="1403"/>
      <c r="L67" s="1403"/>
      <c r="M67" s="1403"/>
      <c r="N67" s="1403"/>
      <c r="O67" s="1403"/>
      <c r="P67" s="1403"/>
      <c r="Q67" s="1403"/>
      <c r="R67" s="1408"/>
    </row>
    <row r="68" spans="1:18">
      <c r="A68" s="1406" t="s">
        <v>1845</v>
      </c>
      <c r="B68" s="1399" t="s">
        <v>1836</v>
      </c>
      <c r="C68" s="1401">
        <v>4</v>
      </c>
      <c r="D68" s="1401">
        <v>1</v>
      </c>
      <c r="E68" s="1401">
        <v>1</v>
      </c>
      <c r="F68" s="1401">
        <v>2</v>
      </c>
      <c r="G68" s="1401">
        <v>26</v>
      </c>
      <c r="H68" s="1401">
        <f t="shared" si="10"/>
        <v>104</v>
      </c>
      <c r="I68" s="1402">
        <f t="shared" si="11"/>
        <v>132</v>
      </c>
      <c r="J68" s="1403">
        <f t="shared" si="12"/>
        <v>132</v>
      </c>
      <c r="K68" s="1403"/>
      <c r="L68" s="1403"/>
      <c r="M68" s="1403"/>
      <c r="N68" s="1403"/>
      <c r="O68" s="1403"/>
      <c r="P68" s="1403"/>
      <c r="Q68" s="1403"/>
      <c r="R68" s="1408"/>
    </row>
    <row r="69" spans="1:18" ht="39.6">
      <c r="A69" s="1405" t="s">
        <v>1846</v>
      </c>
      <c r="B69" s="1399" t="s">
        <v>1847</v>
      </c>
      <c r="C69" s="1401">
        <v>3</v>
      </c>
      <c r="D69" s="1401">
        <v>1</v>
      </c>
      <c r="E69" s="1401">
        <v>1</v>
      </c>
      <c r="F69" s="1401">
        <v>2</v>
      </c>
      <c r="G69" s="1401">
        <v>26</v>
      </c>
      <c r="H69" s="1401">
        <f t="shared" si="10"/>
        <v>78</v>
      </c>
      <c r="I69" s="1402">
        <f t="shared" si="11"/>
        <v>99</v>
      </c>
      <c r="J69" s="1403">
        <f t="shared" si="12"/>
        <v>99</v>
      </c>
      <c r="K69" s="1403"/>
      <c r="L69" s="1403"/>
      <c r="M69" s="1403"/>
      <c r="N69" s="1403"/>
      <c r="O69" s="1403"/>
      <c r="P69" s="1403"/>
      <c r="Q69" s="1403"/>
      <c r="R69" s="1408"/>
    </row>
    <row r="70" spans="1:18" ht="26.4">
      <c r="A70" s="1406" t="s">
        <v>1848</v>
      </c>
      <c r="B70" s="1399" t="s">
        <v>1849</v>
      </c>
      <c r="C70" s="1401">
        <v>3</v>
      </c>
      <c r="D70" s="1401">
        <v>1</v>
      </c>
      <c r="E70" s="1401">
        <v>1</v>
      </c>
      <c r="F70" s="1401">
        <v>2</v>
      </c>
      <c r="G70" s="1401">
        <v>26</v>
      </c>
      <c r="H70" s="1401">
        <f t="shared" si="10"/>
        <v>78</v>
      </c>
      <c r="I70" s="1402">
        <f t="shared" si="11"/>
        <v>99</v>
      </c>
      <c r="J70" s="1403">
        <f t="shared" si="12"/>
        <v>99</v>
      </c>
      <c r="K70" s="1403"/>
      <c r="L70" s="1403"/>
      <c r="M70" s="1403"/>
      <c r="N70" s="1403"/>
      <c r="O70" s="1403"/>
      <c r="P70" s="1403"/>
      <c r="Q70" s="1403"/>
      <c r="R70" s="1408"/>
    </row>
    <row r="71" spans="1:18" ht="26.4">
      <c r="A71" s="1416" t="s">
        <v>258</v>
      </c>
      <c r="B71" s="1417" t="s">
        <v>1850</v>
      </c>
      <c r="C71" s="1418">
        <v>0</v>
      </c>
      <c r="D71" s="1380">
        <f t="shared" ref="D71:J71" si="13">SUM(D72:D76)</f>
        <v>0</v>
      </c>
      <c r="E71" s="1380">
        <f t="shared" si="13"/>
        <v>0</v>
      </c>
      <c r="F71" s="1380">
        <f t="shared" si="13"/>
        <v>0</v>
      </c>
      <c r="G71" s="1380">
        <f t="shared" si="13"/>
        <v>0</v>
      </c>
      <c r="H71" s="1380">
        <f t="shared" si="13"/>
        <v>0</v>
      </c>
      <c r="I71" s="1380">
        <f t="shared" si="13"/>
        <v>0</v>
      </c>
      <c r="J71" s="1380">
        <f t="shared" si="13"/>
        <v>0</v>
      </c>
      <c r="K71" s="1403"/>
      <c r="L71" s="1403"/>
      <c r="M71" s="1403"/>
      <c r="N71" s="1403"/>
      <c r="O71" s="1403"/>
      <c r="P71" s="1403"/>
      <c r="Q71" s="1403"/>
      <c r="R71" s="1404"/>
    </row>
    <row r="72" spans="1:18">
      <c r="A72" s="1419" t="s">
        <v>260</v>
      </c>
      <c r="B72" s="1420" t="s">
        <v>1851</v>
      </c>
      <c r="C72" s="1421"/>
      <c r="D72" s="1401"/>
      <c r="E72" s="1401"/>
      <c r="F72" s="1401"/>
      <c r="G72" s="1401"/>
      <c r="H72" s="1401"/>
      <c r="I72" s="1421"/>
      <c r="J72" s="1403"/>
      <c r="K72" s="1403"/>
      <c r="L72" s="1403"/>
      <c r="M72" s="1403"/>
      <c r="N72" s="1403"/>
      <c r="O72" s="1403"/>
      <c r="P72" s="1403"/>
      <c r="Q72" s="1403"/>
      <c r="R72" s="1404"/>
    </row>
    <row r="73" spans="1:18">
      <c r="A73" s="1419" t="s">
        <v>261</v>
      </c>
      <c r="B73" s="1420" t="s">
        <v>1852</v>
      </c>
      <c r="C73" s="1421"/>
      <c r="D73" s="1401"/>
      <c r="E73" s="1401"/>
      <c r="F73" s="1401"/>
      <c r="G73" s="1401"/>
      <c r="H73" s="1401"/>
      <c r="I73" s="1421"/>
      <c r="J73" s="1403"/>
      <c r="K73" s="1403"/>
      <c r="L73" s="1403"/>
      <c r="M73" s="1403"/>
      <c r="N73" s="1403"/>
      <c r="O73" s="1403"/>
      <c r="P73" s="1403"/>
      <c r="Q73" s="1403"/>
      <c r="R73" s="1404"/>
    </row>
    <row r="74" spans="1:18">
      <c r="A74" s="1419" t="s">
        <v>262</v>
      </c>
      <c r="B74" s="1420" t="s">
        <v>1853</v>
      </c>
      <c r="C74" s="1421"/>
      <c r="D74" s="1401"/>
      <c r="E74" s="1401"/>
      <c r="F74" s="1401"/>
      <c r="G74" s="1401"/>
      <c r="H74" s="1401"/>
      <c r="I74" s="1421"/>
      <c r="J74" s="1403"/>
      <c r="K74" s="1403"/>
      <c r="L74" s="1403"/>
      <c r="M74" s="1403"/>
      <c r="N74" s="1403"/>
      <c r="O74" s="1403"/>
      <c r="P74" s="1403"/>
      <c r="Q74" s="1403"/>
      <c r="R74" s="1404"/>
    </row>
    <row r="75" spans="1:18">
      <c r="A75" s="1419" t="s">
        <v>263</v>
      </c>
      <c r="B75" s="1420" t="s">
        <v>1854</v>
      </c>
      <c r="C75" s="1421"/>
      <c r="D75" s="1401"/>
      <c r="E75" s="1401"/>
      <c r="F75" s="1401"/>
      <c r="G75" s="1401"/>
      <c r="H75" s="1401"/>
      <c r="I75" s="1421"/>
      <c r="J75" s="1403"/>
      <c r="K75" s="1403"/>
      <c r="L75" s="1403"/>
      <c r="M75" s="1403"/>
      <c r="N75" s="1403"/>
      <c r="O75" s="1403"/>
      <c r="P75" s="1403"/>
      <c r="Q75" s="1403"/>
      <c r="R75" s="1404"/>
    </row>
    <row r="76" spans="1:18">
      <c r="A76" s="1422" t="s">
        <v>264</v>
      </c>
      <c r="B76" s="1420" t="s">
        <v>1855</v>
      </c>
      <c r="C76" s="1421"/>
      <c r="D76" s="1401"/>
      <c r="E76" s="1401"/>
      <c r="F76" s="1401"/>
      <c r="G76" s="1401"/>
      <c r="H76" s="1401"/>
      <c r="I76" s="1421"/>
      <c r="J76" s="1403"/>
      <c r="K76" s="1403"/>
      <c r="L76" s="1403"/>
      <c r="M76" s="1403"/>
      <c r="N76" s="1403"/>
      <c r="O76" s="1403"/>
      <c r="P76" s="1403"/>
      <c r="Q76" s="1403"/>
      <c r="R76" s="1404"/>
    </row>
    <row r="77" spans="1:18">
      <c r="A77" s="1423">
        <v>2</v>
      </c>
      <c r="B77" s="1376" t="s">
        <v>265</v>
      </c>
      <c r="C77" s="1418">
        <f>C78+C94</f>
        <v>39</v>
      </c>
      <c r="D77" s="1380">
        <f t="shared" ref="D77:L77" si="14">D78+D94</f>
        <v>13</v>
      </c>
      <c r="E77" s="1380">
        <f t="shared" si="14"/>
        <v>13</v>
      </c>
      <c r="F77" s="1380">
        <f t="shared" si="14"/>
        <v>13</v>
      </c>
      <c r="G77" s="1380">
        <f t="shared" si="14"/>
        <v>604</v>
      </c>
      <c r="H77" s="1380">
        <f t="shared" si="14"/>
        <v>1560</v>
      </c>
      <c r="I77" s="1380">
        <f t="shared" si="14"/>
        <v>3617.625</v>
      </c>
      <c r="J77" s="1380">
        <f t="shared" si="14"/>
        <v>2638.375</v>
      </c>
      <c r="K77" s="1380">
        <f t="shared" si="14"/>
        <v>332.125</v>
      </c>
      <c r="L77" s="1380">
        <f t="shared" si="14"/>
        <v>647.125</v>
      </c>
      <c r="M77" s="1380"/>
      <c r="N77" s="1403"/>
      <c r="O77" s="1403"/>
      <c r="P77" s="1403"/>
      <c r="Q77" s="1403"/>
      <c r="R77" s="1404"/>
    </row>
    <row r="78" spans="1:18">
      <c r="A78" s="1382" t="s">
        <v>249</v>
      </c>
      <c r="B78" s="1383" t="s">
        <v>1856</v>
      </c>
      <c r="C78" s="1424">
        <f>C79+C85</f>
        <v>39</v>
      </c>
      <c r="D78" s="1380">
        <f t="shared" ref="D78:L78" si="15">D79+D85</f>
        <v>13</v>
      </c>
      <c r="E78" s="1380">
        <f t="shared" si="15"/>
        <v>13</v>
      </c>
      <c r="F78" s="1380">
        <f t="shared" si="15"/>
        <v>13</v>
      </c>
      <c r="G78" s="1380">
        <f t="shared" si="15"/>
        <v>520</v>
      </c>
      <c r="H78" s="1380">
        <f t="shared" si="15"/>
        <v>1560</v>
      </c>
      <c r="I78" s="1380">
        <f t="shared" si="15"/>
        <v>677.625</v>
      </c>
      <c r="J78" s="1380">
        <f t="shared" si="15"/>
        <v>573.375</v>
      </c>
      <c r="K78" s="1380">
        <f t="shared" si="15"/>
        <v>52.125</v>
      </c>
      <c r="L78" s="1380">
        <f t="shared" si="15"/>
        <v>52.125</v>
      </c>
      <c r="M78" s="1380"/>
      <c r="N78" s="1403"/>
      <c r="O78" s="1403"/>
      <c r="P78" s="1403"/>
      <c r="Q78" s="1403"/>
      <c r="R78" s="1404"/>
    </row>
    <row r="79" spans="1:18" ht="27.6">
      <c r="A79" s="1425"/>
      <c r="B79" s="1426" t="s">
        <v>1759</v>
      </c>
      <c r="C79" s="1424">
        <f>SUM(C80:C84)</f>
        <v>15</v>
      </c>
      <c r="D79" s="1384">
        <f t="shared" ref="D79:L79" si="16">SUM(D80:D84)</f>
        <v>5</v>
      </c>
      <c r="E79" s="1384">
        <f t="shared" si="16"/>
        <v>5</v>
      </c>
      <c r="F79" s="1384">
        <f t="shared" si="16"/>
        <v>5</v>
      </c>
      <c r="G79" s="1384">
        <f t="shared" si="16"/>
        <v>200</v>
      </c>
      <c r="H79" s="1384">
        <f t="shared" si="16"/>
        <v>600</v>
      </c>
      <c r="I79" s="1384">
        <f t="shared" si="16"/>
        <v>260.625</v>
      </c>
      <c r="J79" s="1384">
        <f t="shared" si="16"/>
        <v>208.5</v>
      </c>
      <c r="K79" s="1384">
        <f t="shared" si="16"/>
        <v>52.125</v>
      </c>
      <c r="L79" s="1384">
        <f t="shared" si="16"/>
        <v>0</v>
      </c>
      <c r="M79" s="1384"/>
      <c r="N79" s="1403"/>
      <c r="O79" s="1403"/>
      <c r="P79" s="1403"/>
      <c r="Q79" s="1403"/>
      <c r="R79" s="1404"/>
    </row>
    <row r="80" spans="1:18">
      <c r="A80" s="1425" t="s">
        <v>251</v>
      </c>
      <c r="B80" s="1399" t="s">
        <v>1857</v>
      </c>
      <c r="C80" s="1427">
        <v>3</v>
      </c>
      <c r="D80" s="1427">
        <v>1</v>
      </c>
      <c r="E80" s="1427">
        <v>1</v>
      </c>
      <c r="F80" s="1427">
        <v>1</v>
      </c>
      <c r="G80" s="1427">
        <v>40</v>
      </c>
      <c r="H80" s="1401">
        <f t="shared" ref="H80:H84" si="17">C80*D80*G80</f>
        <v>120</v>
      </c>
      <c r="I80" s="1402">
        <f t="shared" ref="I80:I84" si="18">52.125*E80</f>
        <v>52.125</v>
      </c>
      <c r="J80" s="1403">
        <f t="shared" ref="J80:J82" si="19">I80</f>
        <v>52.125</v>
      </c>
      <c r="K80" s="1403"/>
      <c r="L80" s="1403"/>
      <c r="M80" s="1403"/>
      <c r="N80" s="1403"/>
      <c r="O80" s="1403"/>
      <c r="P80" s="1403"/>
      <c r="Q80" s="1403"/>
      <c r="R80" s="1404"/>
    </row>
    <row r="81" spans="1:18">
      <c r="A81" s="1398" t="s">
        <v>253</v>
      </c>
      <c r="B81" s="1399" t="s">
        <v>1858</v>
      </c>
      <c r="C81" s="1427">
        <v>3</v>
      </c>
      <c r="D81" s="1427">
        <v>1</v>
      </c>
      <c r="E81" s="1427">
        <v>1</v>
      </c>
      <c r="F81" s="1427">
        <v>1</v>
      </c>
      <c r="G81" s="1427">
        <v>40</v>
      </c>
      <c r="H81" s="1401">
        <f t="shared" si="17"/>
        <v>120</v>
      </c>
      <c r="I81" s="1402">
        <f t="shared" si="18"/>
        <v>52.125</v>
      </c>
      <c r="J81" s="1403">
        <f t="shared" si="19"/>
        <v>52.125</v>
      </c>
      <c r="K81" s="1403"/>
      <c r="L81" s="1403"/>
      <c r="M81" s="1403"/>
      <c r="N81" s="1403"/>
      <c r="O81" s="1403"/>
      <c r="P81" s="1403"/>
      <c r="Q81" s="1403"/>
      <c r="R81" s="1404"/>
    </row>
    <row r="82" spans="1:18">
      <c r="A82" s="1405" t="s">
        <v>254</v>
      </c>
      <c r="B82" s="1399" t="s">
        <v>1786</v>
      </c>
      <c r="C82" s="1427">
        <v>3</v>
      </c>
      <c r="D82" s="1427">
        <v>1</v>
      </c>
      <c r="E82" s="1427">
        <v>1</v>
      </c>
      <c r="F82" s="1427">
        <v>1</v>
      </c>
      <c r="G82" s="1427">
        <v>40</v>
      </c>
      <c r="H82" s="1401">
        <f t="shared" si="17"/>
        <v>120</v>
      </c>
      <c r="I82" s="1402">
        <f t="shared" si="18"/>
        <v>52.125</v>
      </c>
      <c r="J82" s="1403">
        <f t="shared" si="19"/>
        <v>52.125</v>
      </c>
      <c r="K82" s="1403"/>
      <c r="L82" s="1403"/>
      <c r="M82" s="1403"/>
      <c r="N82" s="1403"/>
      <c r="O82" s="1403"/>
      <c r="P82" s="1403"/>
      <c r="Q82" s="1403"/>
      <c r="R82" s="1404"/>
    </row>
    <row r="83" spans="1:18" ht="26.4">
      <c r="A83" s="1428" t="s">
        <v>255</v>
      </c>
      <c r="B83" s="1399" t="s">
        <v>1859</v>
      </c>
      <c r="C83" s="1427">
        <v>3</v>
      </c>
      <c r="D83" s="1427">
        <v>1</v>
      </c>
      <c r="E83" s="1427">
        <v>1</v>
      </c>
      <c r="F83" s="1427">
        <v>1</v>
      </c>
      <c r="G83" s="1427">
        <v>40</v>
      </c>
      <c r="H83" s="1401">
        <f t="shared" si="17"/>
        <v>120</v>
      </c>
      <c r="I83" s="1402">
        <f t="shared" si="18"/>
        <v>52.125</v>
      </c>
      <c r="J83" s="1429"/>
      <c r="K83" s="1403">
        <f>I83</f>
        <v>52.125</v>
      </c>
      <c r="L83" s="1403"/>
      <c r="M83" s="1403"/>
      <c r="N83" s="1403"/>
      <c r="O83" s="1403"/>
      <c r="P83" s="1403"/>
      <c r="Q83" s="1403"/>
      <c r="R83" s="1404"/>
    </row>
    <row r="84" spans="1:18">
      <c r="A84" s="1398" t="s">
        <v>256</v>
      </c>
      <c r="B84" s="1399" t="s">
        <v>1860</v>
      </c>
      <c r="C84" s="1427">
        <v>3</v>
      </c>
      <c r="D84" s="1427">
        <v>1</v>
      </c>
      <c r="E84" s="1427">
        <v>1</v>
      </c>
      <c r="F84" s="1427">
        <v>1</v>
      </c>
      <c r="G84" s="1427">
        <v>40</v>
      </c>
      <c r="H84" s="1401">
        <f t="shared" si="17"/>
        <v>120</v>
      </c>
      <c r="I84" s="1402">
        <f t="shared" si="18"/>
        <v>52.125</v>
      </c>
      <c r="J84" s="1403">
        <f>I84</f>
        <v>52.125</v>
      </c>
      <c r="K84" s="1403"/>
      <c r="L84" s="1403"/>
      <c r="M84" s="1403"/>
      <c r="N84" s="1403"/>
      <c r="O84" s="1403"/>
      <c r="P84" s="1403"/>
      <c r="Q84" s="1403"/>
      <c r="R84" s="1404"/>
    </row>
    <row r="85" spans="1:18">
      <c r="A85" s="1405"/>
      <c r="B85" s="1430" t="s">
        <v>1791</v>
      </c>
      <c r="C85" s="1424">
        <f>SUM(C86:C93)</f>
        <v>24</v>
      </c>
      <c r="D85" s="1384">
        <f t="shared" ref="D85:L85" si="20">SUM(D86:D93)</f>
        <v>8</v>
      </c>
      <c r="E85" s="1384">
        <f t="shared" si="20"/>
        <v>8</v>
      </c>
      <c r="F85" s="1384">
        <f t="shared" si="20"/>
        <v>8</v>
      </c>
      <c r="G85" s="1384">
        <f t="shared" si="20"/>
        <v>320</v>
      </c>
      <c r="H85" s="1384">
        <f t="shared" si="20"/>
        <v>960</v>
      </c>
      <c r="I85" s="1384">
        <f t="shared" si="20"/>
        <v>417</v>
      </c>
      <c r="J85" s="1384">
        <f t="shared" si="20"/>
        <v>364.875</v>
      </c>
      <c r="K85" s="1384">
        <f t="shared" si="20"/>
        <v>0</v>
      </c>
      <c r="L85" s="1384">
        <f t="shared" si="20"/>
        <v>52.125</v>
      </c>
      <c r="M85" s="1384"/>
      <c r="N85" s="1403"/>
      <c r="O85" s="1403"/>
      <c r="P85" s="1403"/>
      <c r="Q85" s="1403"/>
      <c r="R85" s="1404"/>
    </row>
    <row r="86" spans="1:18">
      <c r="A86" s="1405" t="s">
        <v>257</v>
      </c>
      <c r="B86" s="2366" t="s">
        <v>1861</v>
      </c>
      <c r="C86" s="1427">
        <v>3</v>
      </c>
      <c r="D86" s="1427">
        <v>1</v>
      </c>
      <c r="E86" s="1427">
        <v>1</v>
      </c>
      <c r="F86" s="1427">
        <v>1</v>
      </c>
      <c r="G86" s="1427">
        <v>40</v>
      </c>
      <c r="H86" s="1401">
        <f t="shared" ref="H86:H88" si="21">C86*D86*G86</f>
        <v>120</v>
      </c>
      <c r="I86" s="1402">
        <f t="shared" ref="I86:I93" si="22">52.125*E86</f>
        <v>52.125</v>
      </c>
      <c r="J86" s="1403">
        <f t="shared" ref="J86:J89" si="23">I86</f>
        <v>52.125</v>
      </c>
      <c r="K86" s="1403"/>
      <c r="L86" s="1403"/>
      <c r="M86" s="1403"/>
      <c r="N86" s="1403"/>
      <c r="O86" s="1403"/>
      <c r="P86" s="1403"/>
      <c r="Q86" s="1403"/>
      <c r="R86" s="1404"/>
    </row>
    <row r="87" spans="1:18">
      <c r="A87" s="1398" t="s">
        <v>716</v>
      </c>
      <c r="B87" s="2367"/>
      <c r="C87" s="1427">
        <v>3</v>
      </c>
      <c r="D87" s="1427">
        <v>1</v>
      </c>
      <c r="E87" s="1427">
        <v>1</v>
      </c>
      <c r="F87" s="1427">
        <v>1</v>
      </c>
      <c r="G87" s="1427">
        <v>40</v>
      </c>
      <c r="H87" s="1401">
        <f t="shared" si="21"/>
        <v>120</v>
      </c>
      <c r="I87" s="1402">
        <f t="shared" si="22"/>
        <v>52.125</v>
      </c>
      <c r="J87" s="1403">
        <f t="shared" si="23"/>
        <v>52.125</v>
      </c>
      <c r="K87" s="1403"/>
      <c r="L87" s="1403"/>
      <c r="M87" s="1403"/>
      <c r="N87" s="1403"/>
      <c r="O87" s="1403"/>
      <c r="P87" s="1403"/>
      <c r="Q87" s="1403"/>
      <c r="R87" s="1404"/>
    </row>
    <row r="88" spans="1:18">
      <c r="A88" s="1419" t="s">
        <v>717</v>
      </c>
      <c r="B88" s="2368"/>
      <c r="C88" s="1427">
        <v>3</v>
      </c>
      <c r="D88" s="1427">
        <v>1</v>
      </c>
      <c r="E88" s="1427">
        <v>1</v>
      </c>
      <c r="F88" s="1427">
        <v>1</v>
      </c>
      <c r="G88" s="1427">
        <v>40</v>
      </c>
      <c r="H88" s="1401">
        <f t="shared" si="21"/>
        <v>120</v>
      </c>
      <c r="I88" s="1402">
        <f t="shared" si="22"/>
        <v>52.125</v>
      </c>
      <c r="J88" s="1403">
        <f t="shared" si="23"/>
        <v>52.125</v>
      </c>
      <c r="K88" s="1403"/>
      <c r="L88" s="1403"/>
      <c r="M88" s="1403"/>
      <c r="N88" s="1403"/>
      <c r="O88" s="1403"/>
      <c r="P88" s="1403"/>
      <c r="Q88" s="1403"/>
      <c r="R88" s="1404"/>
    </row>
    <row r="89" spans="1:18" ht="26.4">
      <c r="A89" s="1419" t="s">
        <v>718</v>
      </c>
      <c r="B89" s="1431" t="s">
        <v>1862</v>
      </c>
      <c r="C89" s="1427">
        <v>3</v>
      </c>
      <c r="D89" s="1427">
        <v>1</v>
      </c>
      <c r="E89" s="1427">
        <v>1</v>
      </c>
      <c r="F89" s="1427">
        <v>1</v>
      </c>
      <c r="G89" s="1427">
        <v>40</v>
      </c>
      <c r="H89" s="1401">
        <v>120</v>
      </c>
      <c r="I89" s="1402">
        <f t="shared" si="22"/>
        <v>52.125</v>
      </c>
      <c r="J89" s="1403">
        <f t="shared" si="23"/>
        <v>52.125</v>
      </c>
      <c r="K89" s="1403"/>
      <c r="L89" s="1403"/>
      <c r="M89" s="1403"/>
      <c r="N89" s="1403"/>
      <c r="O89" s="1403"/>
      <c r="P89" s="1403"/>
      <c r="Q89" s="1403"/>
      <c r="R89" s="1404"/>
    </row>
    <row r="90" spans="1:18" ht="39.6">
      <c r="A90" s="1419" t="s">
        <v>721</v>
      </c>
      <c r="B90" s="1431" t="s">
        <v>1863</v>
      </c>
      <c r="C90" s="1427">
        <v>3</v>
      </c>
      <c r="D90" s="1427">
        <v>1</v>
      </c>
      <c r="E90" s="1427">
        <v>1</v>
      </c>
      <c r="F90" s="1427">
        <v>1</v>
      </c>
      <c r="G90" s="1427">
        <v>40</v>
      </c>
      <c r="H90" s="1401">
        <f t="shared" ref="H90:H93" si="24">C90*D90*G90</f>
        <v>120</v>
      </c>
      <c r="I90" s="1402">
        <f t="shared" si="22"/>
        <v>52.125</v>
      </c>
      <c r="J90" s="1403"/>
      <c r="K90" s="1403"/>
      <c r="L90" s="1403">
        <f>I90</f>
        <v>52.125</v>
      </c>
      <c r="M90" s="1403"/>
      <c r="N90" s="1403"/>
      <c r="O90" s="1403"/>
      <c r="P90" s="1403"/>
      <c r="Q90" s="1403"/>
      <c r="R90" s="1404"/>
    </row>
    <row r="91" spans="1:18" ht="39.6">
      <c r="A91" s="1419" t="s">
        <v>722</v>
      </c>
      <c r="B91" s="1431" t="s">
        <v>1864</v>
      </c>
      <c r="C91" s="1427">
        <v>3</v>
      </c>
      <c r="D91" s="1427">
        <v>1</v>
      </c>
      <c r="E91" s="1427">
        <v>1</v>
      </c>
      <c r="F91" s="1427">
        <v>1</v>
      </c>
      <c r="G91" s="1427">
        <v>40</v>
      </c>
      <c r="H91" s="1401">
        <f t="shared" si="24"/>
        <v>120</v>
      </c>
      <c r="I91" s="1402">
        <f t="shared" si="22"/>
        <v>52.125</v>
      </c>
      <c r="J91" s="1403">
        <f t="shared" ref="J91:J93" si="25">I91</f>
        <v>52.125</v>
      </c>
      <c r="K91" s="1403"/>
      <c r="L91" s="1403"/>
      <c r="M91" s="1403"/>
      <c r="N91" s="1403"/>
      <c r="O91" s="1403"/>
      <c r="P91" s="1403"/>
      <c r="Q91" s="1403"/>
      <c r="R91" s="1404"/>
    </row>
    <row r="92" spans="1:18" ht="39.6">
      <c r="A92" s="1419" t="s">
        <v>723</v>
      </c>
      <c r="B92" s="1431" t="s">
        <v>1865</v>
      </c>
      <c r="C92" s="1427">
        <v>3</v>
      </c>
      <c r="D92" s="1427">
        <v>1</v>
      </c>
      <c r="E92" s="1427">
        <v>1</v>
      </c>
      <c r="F92" s="1427">
        <v>1</v>
      </c>
      <c r="G92" s="1427">
        <v>40</v>
      </c>
      <c r="H92" s="1401">
        <f t="shared" si="24"/>
        <v>120</v>
      </c>
      <c r="I92" s="1402">
        <f t="shared" si="22"/>
        <v>52.125</v>
      </c>
      <c r="J92" s="1403">
        <f t="shared" si="25"/>
        <v>52.125</v>
      </c>
      <c r="K92" s="1403"/>
      <c r="L92" s="1403"/>
      <c r="M92" s="1403"/>
      <c r="N92" s="1403"/>
      <c r="O92" s="1403"/>
      <c r="P92" s="1403"/>
      <c r="Q92" s="1403"/>
      <c r="R92" s="1404"/>
    </row>
    <row r="93" spans="1:18" ht="39.6">
      <c r="A93" s="1419" t="s">
        <v>1770</v>
      </c>
      <c r="B93" s="1431" t="s">
        <v>1866</v>
      </c>
      <c r="C93" s="1427">
        <v>3</v>
      </c>
      <c r="D93" s="1427">
        <v>1</v>
      </c>
      <c r="E93" s="1427">
        <v>1</v>
      </c>
      <c r="F93" s="1427">
        <v>1</v>
      </c>
      <c r="G93" s="1427">
        <v>40</v>
      </c>
      <c r="H93" s="1401">
        <f t="shared" si="24"/>
        <v>120</v>
      </c>
      <c r="I93" s="1402">
        <f t="shared" si="22"/>
        <v>52.125</v>
      </c>
      <c r="J93" s="1403">
        <f t="shared" si="25"/>
        <v>52.125</v>
      </c>
      <c r="K93" s="1403"/>
      <c r="L93" s="1403"/>
      <c r="M93" s="1403"/>
      <c r="N93" s="1403"/>
      <c r="O93" s="1403"/>
      <c r="P93" s="1403"/>
      <c r="Q93" s="1403"/>
      <c r="R93" s="1404"/>
    </row>
    <row r="94" spans="1:18">
      <c r="A94" s="1432" t="s">
        <v>258</v>
      </c>
      <c r="B94" s="1433" t="s">
        <v>1867</v>
      </c>
      <c r="C94" s="1424">
        <v>0</v>
      </c>
      <c r="D94" s="1384">
        <f t="shared" ref="D94:L94" si="26">D95+D100</f>
        <v>0</v>
      </c>
      <c r="E94" s="1384">
        <f t="shared" si="26"/>
        <v>0</v>
      </c>
      <c r="F94" s="1384">
        <f t="shared" si="26"/>
        <v>0</v>
      </c>
      <c r="G94" s="1384">
        <f t="shared" si="26"/>
        <v>84</v>
      </c>
      <c r="H94" s="1384">
        <f t="shared" si="26"/>
        <v>0</v>
      </c>
      <c r="I94" s="1384">
        <f t="shared" si="26"/>
        <v>2940</v>
      </c>
      <c r="J94" s="1384">
        <f t="shared" si="26"/>
        <v>2065</v>
      </c>
      <c r="K94" s="1384">
        <f t="shared" si="26"/>
        <v>280</v>
      </c>
      <c r="L94" s="1384">
        <f t="shared" si="26"/>
        <v>595</v>
      </c>
      <c r="M94" s="1384"/>
      <c r="N94" s="1403"/>
      <c r="O94" s="1403"/>
      <c r="P94" s="1403"/>
      <c r="Q94" s="1403"/>
      <c r="R94" s="1404"/>
    </row>
    <row r="95" spans="1:18" ht="27.6">
      <c r="A95" s="1434"/>
      <c r="B95" s="1426" t="s">
        <v>1759</v>
      </c>
      <c r="C95" s="1424">
        <v>0</v>
      </c>
      <c r="D95" s="1384">
        <f t="shared" ref="D95:L95" si="27">SUM(D96:D99)</f>
        <v>0</v>
      </c>
      <c r="E95" s="1384">
        <f t="shared" si="27"/>
        <v>0</v>
      </c>
      <c r="F95" s="1384">
        <f t="shared" si="27"/>
        <v>0</v>
      </c>
      <c r="G95" s="1384">
        <f t="shared" si="27"/>
        <v>84</v>
      </c>
      <c r="H95" s="1384">
        <f t="shared" si="27"/>
        <v>0</v>
      </c>
      <c r="I95" s="1384">
        <f t="shared" si="27"/>
        <v>2940</v>
      </c>
      <c r="J95" s="1384">
        <f t="shared" si="27"/>
        <v>2065</v>
      </c>
      <c r="K95" s="1384">
        <f t="shared" si="27"/>
        <v>280</v>
      </c>
      <c r="L95" s="1384">
        <f t="shared" si="27"/>
        <v>595</v>
      </c>
      <c r="M95" s="1403"/>
      <c r="N95" s="1403"/>
      <c r="O95" s="1403"/>
      <c r="P95" s="1403"/>
      <c r="Q95" s="1403"/>
      <c r="R95" s="1404"/>
    </row>
    <row r="96" spans="1:18" ht="52.8">
      <c r="A96" s="1434" t="s">
        <v>260</v>
      </c>
      <c r="B96" s="1431" t="s">
        <v>1868</v>
      </c>
      <c r="C96" s="1427"/>
      <c r="D96" s="1427"/>
      <c r="E96" s="1427"/>
      <c r="F96" s="1427"/>
      <c r="G96" s="1427">
        <v>6</v>
      </c>
      <c r="H96" s="1427"/>
      <c r="I96" s="1402">
        <f t="shared" ref="I96:I99" si="28">G96*35</f>
        <v>210</v>
      </c>
      <c r="J96" s="1403">
        <f>I96</f>
        <v>210</v>
      </c>
      <c r="K96" s="1403"/>
      <c r="L96" s="1403"/>
      <c r="M96" s="1403"/>
      <c r="N96" s="1403"/>
      <c r="O96" s="1403"/>
      <c r="P96" s="1403"/>
      <c r="Q96" s="1403"/>
      <c r="R96" s="1404"/>
    </row>
    <row r="97" spans="1:18" ht="39.6">
      <c r="A97" s="1434" t="s">
        <v>261</v>
      </c>
      <c r="B97" s="1431" t="s">
        <v>1869</v>
      </c>
      <c r="C97" s="1427"/>
      <c r="D97" s="1427"/>
      <c r="E97" s="1427"/>
      <c r="F97" s="1427"/>
      <c r="G97" s="1427">
        <v>20</v>
      </c>
      <c r="H97" s="1427"/>
      <c r="I97" s="1402">
        <f t="shared" si="28"/>
        <v>700</v>
      </c>
      <c r="J97" s="1403">
        <f t="shared" ref="J97:J98" si="29">16*35</f>
        <v>560</v>
      </c>
      <c r="K97" s="1403"/>
      <c r="L97" s="1403">
        <f>4*35</f>
        <v>140</v>
      </c>
      <c r="M97" s="1403"/>
      <c r="N97" s="1403"/>
      <c r="O97" s="1403"/>
      <c r="P97" s="1403"/>
      <c r="Q97" s="1403"/>
      <c r="R97" s="1404"/>
    </row>
    <row r="98" spans="1:18" ht="39.6">
      <c r="A98" s="1434" t="s">
        <v>262</v>
      </c>
      <c r="B98" s="1431" t="s">
        <v>1870</v>
      </c>
      <c r="C98" s="1427"/>
      <c r="D98" s="1427"/>
      <c r="E98" s="1427"/>
      <c r="F98" s="1427"/>
      <c r="G98" s="1427">
        <v>32</v>
      </c>
      <c r="H98" s="1427"/>
      <c r="I98" s="1402">
        <f t="shared" si="28"/>
        <v>1120</v>
      </c>
      <c r="J98" s="1403">
        <f t="shared" si="29"/>
        <v>560</v>
      </c>
      <c r="K98" s="1403">
        <f>8*35</f>
        <v>280</v>
      </c>
      <c r="L98" s="1403">
        <f>I98-J98-K98</f>
        <v>280</v>
      </c>
      <c r="M98" s="1403"/>
      <c r="N98" s="1403"/>
      <c r="O98" s="1403"/>
      <c r="P98" s="1403"/>
      <c r="Q98" s="1403"/>
      <c r="R98" s="1404"/>
    </row>
    <row r="99" spans="1:18" ht="39.6">
      <c r="A99" s="1434" t="s">
        <v>263</v>
      </c>
      <c r="B99" s="1431" t="s">
        <v>1871</v>
      </c>
      <c r="C99" s="1427"/>
      <c r="D99" s="1427"/>
      <c r="E99" s="1427"/>
      <c r="F99" s="1427"/>
      <c r="G99" s="1427">
        <v>26</v>
      </c>
      <c r="H99" s="1427"/>
      <c r="I99" s="1402">
        <f t="shared" si="28"/>
        <v>910</v>
      </c>
      <c r="J99" s="1403">
        <f>21*35</f>
        <v>735</v>
      </c>
      <c r="K99" s="1403"/>
      <c r="L99" s="1403">
        <f>5*35</f>
        <v>175</v>
      </c>
      <c r="M99" s="1403"/>
      <c r="N99" s="1403"/>
      <c r="O99" s="1403"/>
      <c r="P99" s="1403"/>
      <c r="Q99" s="1403"/>
      <c r="R99" s="1404"/>
    </row>
    <row r="100" spans="1:18">
      <c r="A100" s="1423"/>
      <c r="B100" s="1430" t="s">
        <v>1791</v>
      </c>
      <c r="C100" s="1427"/>
      <c r="D100" s="1427"/>
      <c r="E100" s="1427"/>
      <c r="F100" s="1427"/>
      <c r="G100" s="1427"/>
      <c r="H100" s="1427"/>
      <c r="I100" s="1384"/>
      <c r="J100" s="1384"/>
      <c r="K100" s="1384"/>
      <c r="L100" s="1384"/>
      <c r="M100" s="1384"/>
      <c r="N100" s="1403"/>
      <c r="O100" s="1403"/>
      <c r="P100" s="1403"/>
      <c r="Q100" s="1403"/>
      <c r="R100" s="1404"/>
    </row>
    <row r="101" spans="1:18">
      <c r="A101" s="1423">
        <v>3</v>
      </c>
      <c r="B101" s="1376" t="s">
        <v>268</v>
      </c>
      <c r="C101" s="1427"/>
      <c r="D101" s="1427"/>
      <c r="E101" s="1427"/>
      <c r="F101" s="1427"/>
      <c r="G101" s="1427"/>
      <c r="H101" s="1427"/>
      <c r="I101" s="1384">
        <f t="shared" ref="I101:L101" si="30">I102+I106+I109</f>
        <v>250</v>
      </c>
      <c r="J101" s="1384">
        <f t="shared" si="30"/>
        <v>170</v>
      </c>
      <c r="K101" s="1384">
        <f t="shared" si="30"/>
        <v>0</v>
      </c>
      <c r="L101" s="1384">
        <f t="shared" si="30"/>
        <v>80</v>
      </c>
      <c r="M101" s="1384"/>
      <c r="N101" s="1403"/>
      <c r="O101" s="1403"/>
      <c r="P101" s="1403"/>
      <c r="Q101" s="1403"/>
      <c r="R101" s="1404"/>
    </row>
    <row r="102" spans="1:18">
      <c r="A102" s="1382" t="s">
        <v>249</v>
      </c>
      <c r="B102" s="1383" t="s">
        <v>269</v>
      </c>
      <c r="C102" s="1427"/>
      <c r="D102" s="1427"/>
      <c r="E102" s="1427"/>
      <c r="F102" s="1427"/>
      <c r="G102" s="1427"/>
      <c r="H102" s="1427"/>
      <c r="I102" s="1384">
        <f t="shared" ref="I102:J102" si="31">SUM(I103:I105)</f>
        <v>0</v>
      </c>
      <c r="J102" s="1384">
        <f t="shared" si="31"/>
        <v>0</v>
      </c>
      <c r="K102" s="1403"/>
      <c r="L102" s="1403"/>
      <c r="M102" s="1403"/>
      <c r="N102" s="1403"/>
      <c r="O102" s="1403"/>
      <c r="P102" s="1403"/>
      <c r="Q102" s="1403"/>
      <c r="R102" s="1404"/>
    </row>
    <row r="103" spans="1:18">
      <c r="A103" s="1435" t="s">
        <v>251</v>
      </c>
      <c r="B103" s="1399" t="s">
        <v>252</v>
      </c>
      <c r="C103" s="1427"/>
      <c r="D103" s="1427"/>
      <c r="E103" s="1427"/>
      <c r="F103" s="1427"/>
      <c r="G103" s="1427"/>
      <c r="H103" s="1427"/>
      <c r="I103" s="1402"/>
      <c r="J103" s="1403"/>
      <c r="K103" s="1403"/>
      <c r="L103" s="1403"/>
      <c r="M103" s="1403"/>
      <c r="N103" s="1403"/>
      <c r="O103" s="1403"/>
      <c r="P103" s="1403"/>
      <c r="Q103" s="1403"/>
      <c r="R103" s="1404"/>
    </row>
    <row r="104" spans="1:18">
      <c r="A104" s="1436" t="s">
        <v>253</v>
      </c>
      <c r="B104" s="1399" t="s">
        <v>252</v>
      </c>
      <c r="C104" s="1427"/>
      <c r="D104" s="1427"/>
      <c r="E104" s="1427"/>
      <c r="F104" s="1427"/>
      <c r="G104" s="1427"/>
      <c r="H104" s="1427"/>
      <c r="I104" s="1402"/>
      <c r="J104" s="1403"/>
      <c r="K104" s="1403"/>
      <c r="L104" s="1403"/>
      <c r="M104" s="1403"/>
      <c r="N104" s="1403"/>
      <c r="O104" s="1403"/>
      <c r="P104" s="1403"/>
      <c r="Q104" s="1403"/>
      <c r="R104" s="1404"/>
    </row>
    <row r="105" spans="1:18">
      <c r="A105" s="1434"/>
      <c r="B105" s="1399" t="s">
        <v>252</v>
      </c>
      <c r="C105" s="1427"/>
      <c r="D105" s="1427"/>
      <c r="E105" s="1427"/>
      <c r="F105" s="1427"/>
      <c r="G105" s="1427"/>
      <c r="H105" s="1427"/>
      <c r="I105" s="1402"/>
      <c r="J105" s="1403"/>
      <c r="K105" s="1403"/>
      <c r="L105" s="1403"/>
      <c r="M105" s="1403"/>
      <c r="N105" s="1403"/>
      <c r="O105" s="1403"/>
      <c r="P105" s="1403"/>
      <c r="Q105" s="1403"/>
      <c r="R105" s="1404"/>
    </row>
    <row r="106" spans="1:18">
      <c r="A106" s="1437" t="s">
        <v>258</v>
      </c>
      <c r="B106" s="1433" t="s">
        <v>270</v>
      </c>
      <c r="C106" s="1427"/>
      <c r="D106" s="1427"/>
      <c r="E106" s="1427"/>
      <c r="F106" s="1427"/>
      <c r="G106" s="1427"/>
      <c r="H106" s="1427"/>
      <c r="I106" s="1384">
        <f t="shared" ref="I106:J106" si="32">SUM(I107:I108)</f>
        <v>0</v>
      </c>
      <c r="J106" s="1384">
        <f t="shared" si="32"/>
        <v>0</v>
      </c>
      <c r="K106" s="1403"/>
      <c r="L106" s="1403"/>
      <c r="M106" s="1403"/>
      <c r="N106" s="1403"/>
      <c r="O106" s="1403"/>
      <c r="P106" s="1403"/>
      <c r="Q106" s="1403"/>
      <c r="R106" s="1404"/>
    </row>
    <row r="107" spans="1:18" ht="26.4">
      <c r="A107" s="1434"/>
      <c r="B107" s="1420" t="s">
        <v>1872</v>
      </c>
      <c r="C107" s="1427"/>
      <c r="D107" s="1427"/>
      <c r="E107" s="1427"/>
      <c r="F107" s="1427"/>
      <c r="G107" s="1427"/>
      <c r="H107" s="1427"/>
      <c r="I107" s="1402"/>
      <c r="J107" s="1403"/>
      <c r="K107" s="1403"/>
      <c r="L107" s="1403"/>
      <c r="M107" s="1403"/>
      <c r="N107" s="1403"/>
      <c r="O107" s="1403"/>
      <c r="P107" s="1403"/>
      <c r="Q107" s="1403"/>
      <c r="R107" s="1404"/>
    </row>
    <row r="108" spans="1:18" ht="26.4">
      <c r="A108" s="1434"/>
      <c r="B108" s="1420" t="s">
        <v>1872</v>
      </c>
      <c r="C108" s="1427"/>
      <c r="D108" s="1427"/>
      <c r="E108" s="1427"/>
      <c r="F108" s="1427"/>
      <c r="G108" s="1427"/>
      <c r="H108" s="1427"/>
      <c r="I108" s="1402"/>
      <c r="J108" s="1403"/>
      <c r="K108" s="1403"/>
      <c r="L108" s="1403"/>
      <c r="M108" s="1403"/>
      <c r="N108" s="1403"/>
      <c r="O108" s="1403"/>
      <c r="P108" s="1403"/>
      <c r="Q108" s="1403"/>
      <c r="R108" s="1404"/>
    </row>
    <row r="109" spans="1:18">
      <c r="A109" s="1437" t="s">
        <v>271</v>
      </c>
      <c r="B109" s="1433" t="s">
        <v>272</v>
      </c>
      <c r="C109" s="1427"/>
      <c r="D109" s="1427"/>
      <c r="E109" s="1427"/>
      <c r="F109" s="1427"/>
      <c r="G109" s="1427"/>
      <c r="H109" s="1427"/>
      <c r="I109" s="1384">
        <f t="shared" ref="I109:L109" si="33">I110+I114</f>
        <v>250</v>
      </c>
      <c r="J109" s="1384">
        <f t="shared" si="33"/>
        <v>170</v>
      </c>
      <c r="K109" s="1384">
        <f t="shared" si="33"/>
        <v>0</v>
      </c>
      <c r="L109" s="1384">
        <f t="shared" si="33"/>
        <v>80</v>
      </c>
      <c r="M109" s="1384"/>
      <c r="N109" s="1403"/>
      <c r="O109" s="1403"/>
      <c r="P109" s="1403"/>
      <c r="Q109" s="1403"/>
      <c r="R109" s="1404"/>
    </row>
    <row r="110" spans="1:18" ht="27.6">
      <c r="A110" s="1434"/>
      <c r="B110" s="1426" t="s">
        <v>1759</v>
      </c>
      <c r="C110" s="1427"/>
      <c r="D110" s="1427"/>
      <c r="E110" s="1427"/>
      <c r="F110" s="1427"/>
      <c r="G110" s="1427"/>
      <c r="H110" s="1438"/>
      <c r="I110" s="1384">
        <f t="shared" ref="I110:L110" si="34">SUM(I111:I113)</f>
        <v>150</v>
      </c>
      <c r="J110" s="1384">
        <f t="shared" si="34"/>
        <v>150</v>
      </c>
      <c r="K110" s="1384">
        <f t="shared" si="34"/>
        <v>0</v>
      </c>
      <c r="L110" s="1384">
        <f t="shared" si="34"/>
        <v>0</v>
      </c>
      <c r="M110" s="1403"/>
      <c r="N110" s="1403"/>
      <c r="O110" s="1403"/>
      <c r="P110" s="1403"/>
      <c r="Q110" s="1403"/>
      <c r="R110" s="1404"/>
    </row>
    <row r="111" spans="1:18" ht="52.8">
      <c r="A111" s="1434" t="s">
        <v>1873</v>
      </c>
      <c r="B111" s="1420" t="s">
        <v>1874</v>
      </c>
      <c r="C111" s="1427"/>
      <c r="D111" s="1427"/>
      <c r="E111" s="1427"/>
      <c r="F111" s="1427"/>
      <c r="G111" s="1427"/>
      <c r="H111" s="1401"/>
      <c r="I111" s="1402">
        <v>50</v>
      </c>
      <c r="J111" s="1403">
        <v>50</v>
      </c>
      <c r="K111" s="1403"/>
      <c r="L111" s="1403"/>
      <c r="M111" s="1403"/>
      <c r="N111" s="1403"/>
      <c r="O111" s="1403"/>
      <c r="P111" s="1403"/>
      <c r="Q111" s="1403"/>
      <c r="R111" s="1404"/>
    </row>
    <row r="112" spans="1:18" ht="52.8">
      <c r="A112" s="1434" t="s">
        <v>1875</v>
      </c>
      <c r="B112" s="1420" t="s">
        <v>1876</v>
      </c>
      <c r="C112" s="1427"/>
      <c r="D112" s="1427"/>
      <c r="E112" s="1427"/>
      <c r="F112" s="1427"/>
      <c r="G112" s="1427"/>
      <c r="H112" s="1427"/>
      <c r="I112" s="1402">
        <v>50</v>
      </c>
      <c r="J112" s="1403">
        <v>50</v>
      </c>
      <c r="K112" s="1403"/>
      <c r="L112" s="1403"/>
      <c r="M112" s="1403"/>
      <c r="N112" s="1403"/>
      <c r="O112" s="1403"/>
      <c r="P112" s="1403"/>
      <c r="Q112" s="1403"/>
      <c r="R112" s="1404"/>
    </row>
    <row r="113" spans="1:18" ht="39.6">
      <c r="A113" s="1434" t="s">
        <v>1877</v>
      </c>
      <c r="B113" s="1431" t="s">
        <v>1878</v>
      </c>
      <c r="C113" s="1427"/>
      <c r="D113" s="1427"/>
      <c r="E113" s="1427"/>
      <c r="F113" s="1427"/>
      <c r="G113" s="1427"/>
      <c r="H113" s="1427"/>
      <c r="I113" s="1402">
        <v>50</v>
      </c>
      <c r="J113" s="1403">
        <v>50</v>
      </c>
      <c r="K113" s="1403"/>
      <c r="L113" s="1403"/>
      <c r="M113" s="1403"/>
      <c r="N113" s="1403"/>
      <c r="O113" s="1403"/>
      <c r="P113" s="1403"/>
      <c r="Q113" s="1403"/>
      <c r="R113" s="1404"/>
    </row>
    <row r="114" spans="1:18">
      <c r="A114" s="1434"/>
      <c r="B114" s="1430" t="s">
        <v>1791</v>
      </c>
      <c r="C114" s="1427"/>
      <c r="D114" s="1427"/>
      <c r="E114" s="1427"/>
      <c r="F114" s="1427"/>
      <c r="G114" s="1427"/>
      <c r="H114" s="1427"/>
      <c r="I114" s="1384">
        <f t="shared" ref="I114:L114" si="35">SUM(I115:I116)</f>
        <v>100</v>
      </c>
      <c r="J114" s="1384">
        <f t="shared" si="35"/>
        <v>20</v>
      </c>
      <c r="K114" s="1384">
        <f t="shared" si="35"/>
        <v>0</v>
      </c>
      <c r="L114" s="1384">
        <f t="shared" si="35"/>
        <v>80</v>
      </c>
      <c r="M114" s="1403"/>
      <c r="N114" s="1403"/>
      <c r="O114" s="1403"/>
      <c r="P114" s="1403"/>
      <c r="Q114" s="1403"/>
      <c r="R114" s="1404"/>
    </row>
    <row r="115" spans="1:18" ht="26.4">
      <c r="A115" s="1434" t="s">
        <v>1879</v>
      </c>
      <c r="B115" s="1431" t="s">
        <v>1880</v>
      </c>
      <c r="C115" s="1427"/>
      <c r="D115" s="1427"/>
      <c r="E115" s="1427"/>
      <c r="F115" s="1427"/>
      <c r="G115" s="1427"/>
      <c r="H115" s="1427"/>
      <c r="I115" s="1402">
        <v>50</v>
      </c>
      <c r="J115" s="1403"/>
      <c r="K115" s="1403"/>
      <c r="L115" s="1403">
        <v>50</v>
      </c>
      <c r="M115" s="1403"/>
      <c r="N115" s="1403"/>
      <c r="O115" s="1403"/>
      <c r="P115" s="1403"/>
      <c r="Q115" s="1403"/>
      <c r="R115" s="1404"/>
    </row>
    <row r="116" spans="1:18" ht="26.4">
      <c r="A116" s="1434" t="s">
        <v>1881</v>
      </c>
      <c r="B116" s="1431" t="s">
        <v>1882</v>
      </c>
      <c r="C116" s="1427"/>
      <c r="D116" s="1427"/>
      <c r="E116" s="1427"/>
      <c r="F116" s="1427"/>
      <c r="G116" s="1427"/>
      <c r="H116" s="1427"/>
      <c r="I116" s="1402">
        <v>50</v>
      </c>
      <c r="J116" s="1403">
        <v>20</v>
      </c>
      <c r="K116" s="1403"/>
      <c r="L116" s="1403">
        <v>30</v>
      </c>
      <c r="M116" s="1403"/>
      <c r="N116" s="1403"/>
      <c r="O116" s="1403"/>
      <c r="P116" s="1403"/>
      <c r="Q116" s="1403"/>
      <c r="R116" s="1404"/>
    </row>
    <row r="117" spans="1:18" ht="26.4">
      <c r="A117" s="1369" t="s">
        <v>104</v>
      </c>
      <c r="B117" s="1370" t="s">
        <v>273</v>
      </c>
      <c r="C117" s="1439"/>
      <c r="D117" s="1396"/>
      <c r="E117" s="1396"/>
      <c r="F117" s="1396"/>
      <c r="G117" s="1396"/>
      <c r="H117" s="1396"/>
      <c r="I117" s="1440">
        <f t="shared" ref="I117:J117" si="36">I118+I134</f>
        <v>402.6</v>
      </c>
      <c r="J117" s="1440">
        <f t="shared" si="36"/>
        <v>402.6</v>
      </c>
      <c r="K117" s="1397"/>
      <c r="L117" s="1397"/>
      <c r="M117" s="1397"/>
      <c r="N117" s="1397"/>
      <c r="O117" s="1397"/>
      <c r="P117" s="1397"/>
      <c r="Q117" s="1397"/>
      <c r="R117" s="1392"/>
    </row>
    <row r="118" spans="1:18">
      <c r="A118" s="1423">
        <v>1</v>
      </c>
      <c r="B118" s="1383" t="s">
        <v>274</v>
      </c>
      <c r="C118" s="1441">
        <f>C119+C130</f>
        <v>28</v>
      </c>
      <c r="D118" s="1441">
        <f t="shared" ref="D118:J118" si="37">D119+D130</f>
        <v>8</v>
      </c>
      <c r="E118" s="1441">
        <f t="shared" si="37"/>
        <v>8</v>
      </c>
      <c r="F118" s="1441">
        <f t="shared" si="37"/>
        <v>6.8000000000000007</v>
      </c>
      <c r="G118" s="1441">
        <f t="shared" si="37"/>
        <v>152</v>
      </c>
      <c r="H118" s="1441">
        <f t="shared" si="37"/>
        <v>552</v>
      </c>
      <c r="I118" s="1380">
        <f t="shared" si="37"/>
        <v>402.6</v>
      </c>
      <c r="J118" s="1380">
        <f t="shared" si="37"/>
        <v>402.6</v>
      </c>
      <c r="K118" s="1403"/>
      <c r="L118" s="1403"/>
      <c r="M118" s="1403"/>
      <c r="N118" s="1403"/>
      <c r="O118" s="1403"/>
      <c r="P118" s="1403"/>
      <c r="Q118" s="1403"/>
      <c r="R118" s="1404"/>
    </row>
    <row r="119" spans="1:18">
      <c r="A119" s="1423" t="s">
        <v>249</v>
      </c>
      <c r="B119" s="1383" t="s">
        <v>275</v>
      </c>
      <c r="C119" s="1441">
        <f>C120+C129</f>
        <v>28</v>
      </c>
      <c r="D119" s="1441">
        <f t="shared" ref="D119:H119" si="38">D120+D129</f>
        <v>8</v>
      </c>
      <c r="E119" s="1441">
        <f t="shared" si="38"/>
        <v>8</v>
      </c>
      <c r="F119" s="1441">
        <f t="shared" si="38"/>
        <v>6.8000000000000007</v>
      </c>
      <c r="G119" s="1441">
        <f t="shared" si="38"/>
        <v>152</v>
      </c>
      <c r="H119" s="1441">
        <f t="shared" si="38"/>
        <v>552</v>
      </c>
      <c r="I119" s="1380">
        <f t="shared" ref="I119:J119" si="39">SUM(I121:I128)</f>
        <v>402.6</v>
      </c>
      <c r="J119" s="1380">
        <f t="shared" si="39"/>
        <v>402.6</v>
      </c>
      <c r="K119" s="1403"/>
      <c r="L119" s="1403"/>
      <c r="M119" s="1403"/>
      <c r="N119" s="1403"/>
      <c r="O119" s="1403"/>
      <c r="P119" s="1403"/>
      <c r="Q119" s="1403"/>
      <c r="R119" s="1404"/>
    </row>
    <row r="120" spans="1:18" ht="27.6">
      <c r="A120" s="1434"/>
      <c r="B120" s="1426" t="s">
        <v>1759</v>
      </c>
      <c r="C120" s="1441">
        <f>SUM(C121:C128)</f>
        <v>28</v>
      </c>
      <c r="D120" s="1441">
        <f t="shared" ref="D120:J120" si="40">SUM(D121:D128)</f>
        <v>8</v>
      </c>
      <c r="E120" s="1441">
        <f t="shared" si="40"/>
        <v>8</v>
      </c>
      <c r="F120" s="1441">
        <f t="shared" si="40"/>
        <v>6.8000000000000007</v>
      </c>
      <c r="G120" s="1441">
        <f t="shared" si="40"/>
        <v>152</v>
      </c>
      <c r="H120" s="1441">
        <f t="shared" si="40"/>
        <v>552</v>
      </c>
      <c r="I120" s="1441">
        <f t="shared" si="40"/>
        <v>402.6</v>
      </c>
      <c r="J120" s="1441">
        <f t="shared" si="40"/>
        <v>402.6</v>
      </c>
      <c r="K120" s="1403"/>
      <c r="L120" s="1403"/>
      <c r="M120" s="1403"/>
      <c r="N120" s="1403"/>
      <c r="O120" s="1403"/>
      <c r="P120" s="1403"/>
      <c r="Q120" s="1403"/>
      <c r="R120" s="1404"/>
    </row>
    <row r="121" spans="1:18">
      <c r="A121" s="1442" t="s">
        <v>251</v>
      </c>
      <c r="B121" s="1399" t="s">
        <v>1765</v>
      </c>
      <c r="C121" s="1402">
        <v>5</v>
      </c>
      <c r="D121" s="1402">
        <v>1</v>
      </c>
      <c r="E121" s="1402">
        <v>1</v>
      </c>
      <c r="F121" s="1402">
        <v>1</v>
      </c>
      <c r="G121" s="1402">
        <v>24</v>
      </c>
      <c r="H121" s="1401">
        <f t="shared" ref="H121:H129" si="41">C121*D121*G121</f>
        <v>120</v>
      </c>
      <c r="I121" s="1402">
        <f t="shared" ref="I121:I130" si="42">C121*E121*F121*16.5</f>
        <v>82.5</v>
      </c>
      <c r="J121" s="1403">
        <f t="shared" ref="J121:J130" si="43">I121</f>
        <v>82.5</v>
      </c>
      <c r="K121" s="1403"/>
      <c r="L121" s="1403"/>
      <c r="M121" s="1403"/>
      <c r="N121" s="1403"/>
      <c r="O121" s="1403"/>
      <c r="P121" s="1403"/>
      <c r="Q121" s="1403"/>
      <c r="R121" s="1404"/>
    </row>
    <row r="122" spans="1:18">
      <c r="A122" s="1443" t="s">
        <v>253</v>
      </c>
      <c r="B122" s="1399" t="s">
        <v>1782</v>
      </c>
      <c r="C122" s="1402">
        <v>3</v>
      </c>
      <c r="D122" s="1402">
        <v>1</v>
      </c>
      <c r="E122" s="1402">
        <v>1</v>
      </c>
      <c r="F122" s="1402">
        <v>1</v>
      </c>
      <c r="G122" s="1402">
        <v>24</v>
      </c>
      <c r="H122" s="1401">
        <f t="shared" si="41"/>
        <v>72</v>
      </c>
      <c r="I122" s="1402">
        <f t="shared" si="42"/>
        <v>49.5</v>
      </c>
      <c r="J122" s="1403">
        <f t="shared" si="43"/>
        <v>49.5</v>
      </c>
      <c r="K122" s="1403"/>
      <c r="L122" s="1403"/>
      <c r="M122" s="1403"/>
      <c r="N122" s="1403"/>
      <c r="O122" s="1403"/>
      <c r="P122" s="1403"/>
      <c r="Q122" s="1403"/>
      <c r="R122" s="1404"/>
    </row>
    <row r="123" spans="1:18">
      <c r="A123" s="1444" t="s">
        <v>254</v>
      </c>
      <c r="B123" s="1399" t="s">
        <v>1839</v>
      </c>
      <c r="C123" s="1402">
        <v>3</v>
      </c>
      <c r="D123" s="1402">
        <v>1</v>
      </c>
      <c r="E123" s="1402">
        <v>1</v>
      </c>
      <c r="F123" s="1402">
        <v>1</v>
      </c>
      <c r="G123" s="1402">
        <v>24</v>
      </c>
      <c r="H123" s="1401">
        <f t="shared" si="41"/>
        <v>72</v>
      </c>
      <c r="I123" s="1402">
        <f t="shared" si="42"/>
        <v>49.5</v>
      </c>
      <c r="J123" s="1403">
        <f t="shared" si="43"/>
        <v>49.5</v>
      </c>
      <c r="K123" s="1403"/>
      <c r="L123" s="1403"/>
      <c r="M123" s="1403"/>
      <c r="N123" s="1403"/>
      <c r="O123" s="1403"/>
      <c r="P123" s="1403"/>
      <c r="Q123" s="1403"/>
      <c r="R123" s="1404"/>
    </row>
    <row r="124" spans="1:18">
      <c r="A124" s="1434" t="s">
        <v>255</v>
      </c>
      <c r="B124" s="1399" t="s">
        <v>1825</v>
      </c>
      <c r="C124" s="1402">
        <v>3</v>
      </c>
      <c r="D124" s="1402">
        <v>1</v>
      </c>
      <c r="E124" s="1402">
        <v>1</v>
      </c>
      <c r="F124" s="1402">
        <v>1</v>
      </c>
      <c r="G124" s="1402">
        <v>24</v>
      </c>
      <c r="H124" s="1401">
        <f t="shared" si="41"/>
        <v>72</v>
      </c>
      <c r="I124" s="1402">
        <f t="shared" si="42"/>
        <v>49.5</v>
      </c>
      <c r="J124" s="1403">
        <f t="shared" si="43"/>
        <v>49.5</v>
      </c>
      <c r="K124" s="1403"/>
      <c r="L124" s="1403"/>
      <c r="M124" s="1403"/>
      <c r="N124" s="1403"/>
      <c r="O124" s="1403"/>
      <c r="P124" s="1403"/>
      <c r="Q124" s="1403"/>
      <c r="R124" s="1404"/>
    </row>
    <row r="125" spans="1:18" ht="39.6">
      <c r="A125" s="1443" t="s">
        <v>256</v>
      </c>
      <c r="B125" s="1399" t="s">
        <v>1883</v>
      </c>
      <c r="C125" s="1402">
        <v>5</v>
      </c>
      <c r="D125" s="1402">
        <v>1</v>
      </c>
      <c r="E125" s="1402">
        <v>1</v>
      </c>
      <c r="F125" s="1402">
        <v>1</v>
      </c>
      <c r="G125" s="1402">
        <v>24</v>
      </c>
      <c r="H125" s="1401">
        <f t="shared" si="41"/>
        <v>120</v>
      </c>
      <c r="I125" s="1402">
        <f t="shared" si="42"/>
        <v>82.5</v>
      </c>
      <c r="J125" s="1403">
        <f t="shared" si="43"/>
        <v>82.5</v>
      </c>
      <c r="K125" s="1403"/>
      <c r="L125" s="1403"/>
      <c r="M125" s="1403"/>
      <c r="N125" s="1403"/>
      <c r="O125" s="1403"/>
      <c r="P125" s="1403"/>
      <c r="Q125" s="1403"/>
      <c r="R125" s="1408"/>
    </row>
    <row r="126" spans="1:18" ht="26.4">
      <c r="A126" s="1444" t="s">
        <v>257</v>
      </c>
      <c r="B126" s="1399" t="s">
        <v>1884</v>
      </c>
      <c r="C126" s="1402">
        <v>3</v>
      </c>
      <c r="D126" s="1402">
        <v>1</v>
      </c>
      <c r="E126" s="1402">
        <v>1</v>
      </c>
      <c r="F126" s="1402">
        <v>1</v>
      </c>
      <c r="G126" s="1402">
        <v>24</v>
      </c>
      <c r="H126" s="1401">
        <f t="shared" si="41"/>
        <v>72</v>
      </c>
      <c r="I126" s="1402">
        <f t="shared" si="42"/>
        <v>49.5</v>
      </c>
      <c r="J126" s="1403">
        <f t="shared" si="43"/>
        <v>49.5</v>
      </c>
      <c r="K126" s="1403"/>
      <c r="L126" s="1403"/>
      <c r="M126" s="1403"/>
      <c r="N126" s="1403"/>
      <c r="O126" s="1403"/>
      <c r="P126" s="1403"/>
      <c r="Q126" s="1403"/>
      <c r="R126" s="1404"/>
    </row>
    <row r="127" spans="1:18">
      <c r="A127" s="1444" t="s">
        <v>716</v>
      </c>
      <c r="B127" s="1399" t="s">
        <v>1766</v>
      </c>
      <c r="C127" s="1402">
        <v>3</v>
      </c>
      <c r="D127" s="1402">
        <v>1</v>
      </c>
      <c r="E127" s="1402">
        <v>1</v>
      </c>
      <c r="F127" s="1402">
        <v>0.4</v>
      </c>
      <c r="G127" s="1402">
        <v>4</v>
      </c>
      <c r="H127" s="1401">
        <f t="shared" si="41"/>
        <v>12</v>
      </c>
      <c r="I127" s="1402">
        <f t="shared" si="42"/>
        <v>19.800000000000004</v>
      </c>
      <c r="J127" s="1403">
        <f t="shared" si="43"/>
        <v>19.800000000000004</v>
      </c>
      <c r="K127" s="1403"/>
      <c r="L127" s="1403"/>
      <c r="M127" s="1403"/>
      <c r="N127" s="1403"/>
      <c r="O127" s="1403"/>
      <c r="P127" s="1403"/>
      <c r="Q127" s="1403"/>
      <c r="R127" s="1404"/>
    </row>
    <row r="128" spans="1:18">
      <c r="A128" s="1444" t="s">
        <v>717</v>
      </c>
      <c r="B128" s="1399" t="s">
        <v>1836</v>
      </c>
      <c r="C128" s="1402">
        <v>3</v>
      </c>
      <c r="D128" s="1402">
        <v>1</v>
      </c>
      <c r="E128" s="1402">
        <v>1</v>
      </c>
      <c r="F128" s="1402">
        <v>0.4</v>
      </c>
      <c r="G128" s="1402">
        <v>4</v>
      </c>
      <c r="H128" s="1401">
        <f t="shared" si="41"/>
        <v>12</v>
      </c>
      <c r="I128" s="1402">
        <f t="shared" si="42"/>
        <v>19.800000000000004</v>
      </c>
      <c r="J128" s="1403">
        <f t="shared" si="43"/>
        <v>19.800000000000004</v>
      </c>
      <c r="K128" s="1403"/>
      <c r="L128" s="1403"/>
      <c r="M128" s="1403"/>
      <c r="N128" s="1403"/>
      <c r="O128" s="1403"/>
      <c r="P128" s="1403"/>
      <c r="Q128" s="1403"/>
      <c r="R128" s="1404"/>
    </row>
    <row r="129" spans="1:18">
      <c r="A129" s="1416"/>
      <c r="B129" s="1430" t="s">
        <v>1885</v>
      </c>
      <c r="C129" s="1441">
        <v>0</v>
      </c>
      <c r="D129" s="1441">
        <v>0</v>
      </c>
      <c r="E129" s="1441">
        <v>0</v>
      </c>
      <c r="F129" s="1441">
        <v>0</v>
      </c>
      <c r="G129" s="1441">
        <v>0</v>
      </c>
      <c r="H129" s="1441">
        <f t="shared" si="41"/>
        <v>0</v>
      </c>
      <c r="I129" s="1441">
        <f t="shared" si="42"/>
        <v>0</v>
      </c>
      <c r="J129" s="1445">
        <f t="shared" si="43"/>
        <v>0</v>
      </c>
      <c r="K129" s="1403"/>
      <c r="L129" s="1403"/>
      <c r="M129" s="1403"/>
      <c r="N129" s="1403"/>
      <c r="O129" s="1403"/>
      <c r="P129" s="1403"/>
      <c r="Q129" s="1403"/>
      <c r="R129" s="1404"/>
    </row>
    <row r="130" spans="1:18">
      <c r="A130" s="1416" t="s">
        <v>258</v>
      </c>
      <c r="B130" s="1433" t="s">
        <v>276</v>
      </c>
      <c r="C130" s="1441">
        <v>0</v>
      </c>
      <c r="D130" s="1441">
        <v>0</v>
      </c>
      <c r="E130" s="1441">
        <v>0</v>
      </c>
      <c r="F130" s="1441">
        <v>0</v>
      </c>
      <c r="G130" s="1441">
        <v>0</v>
      </c>
      <c r="H130" s="1441">
        <v>0</v>
      </c>
      <c r="I130" s="1441">
        <f t="shared" si="42"/>
        <v>0</v>
      </c>
      <c r="J130" s="1445">
        <f t="shared" si="43"/>
        <v>0</v>
      </c>
      <c r="K130" s="1403"/>
      <c r="L130" s="1403"/>
      <c r="M130" s="1403"/>
      <c r="N130" s="1403"/>
      <c r="O130" s="1403"/>
      <c r="P130" s="1403"/>
      <c r="Q130" s="1403"/>
      <c r="R130" s="1404"/>
    </row>
    <row r="131" spans="1:18">
      <c r="A131" s="1444" t="s">
        <v>260</v>
      </c>
      <c r="B131" s="1420"/>
      <c r="C131" s="1446"/>
      <c r="D131" s="1384"/>
      <c r="E131" s="1384"/>
      <c r="F131" s="1384"/>
      <c r="G131" s="1384"/>
      <c r="H131" s="1384"/>
      <c r="I131" s="1402"/>
      <c r="J131" s="1403"/>
      <c r="K131" s="1403"/>
      <c r="L131" s="1403"/>
      <c r="M131" s="1403"/>
      <c r="N131" s="1403"/>
      <c r="O131" s="1403"/>
      <c r="P131" s="1403"/>
      <c r="Q131" s="1403"/>
      <c r="R131" s="1404"/>
    </row>
    <row r="132" spans="1:18">
      <c r="A132" s="1444" t="s">
        <v>261</v>
      </c>
      <c r="B132" s="1420"/>
      <c r="C132" s="1447"/>
      <c r="D132" s="1402"/>
      <c r="E132" s="1402"/>
      <c r="F132" s="1402"/>
      <c r="G132" s="1402"/>
      <c r="H132" s="1402"/>
      <c r="I132" s="1402"/>
      <c r="J132" s="1403"/>
      <c r="K132" s="1403"/>
      <c r="L132" s="1403"/>
      <c r="M132" s="1403"/>
      <c r="N132" s="1403"/>
      <c r="O132" s="1403"/>
      <c r="P132" s="1403"/>
      <c r="Q132" s="1403"/>
      <c r="R132" s="1404"/>
    </row>
  </sheetData>
  <mergeCells count="22">
    <mergeCell ref="A4:A5"/>
    <mergeCell ref="B4:B5"/>
    <mergeCell ref="C4:C5"/>
    <mergeCell ref="D4:D5"/>
    <mergeCell ref="E4:E5"/>
    <mergeCell ref="A1:C1"/>
    <mergeCell ref="J1:O1"/>
    <mergeCell ref="A2:C2"/>
    <mergeCell ref="J2:O2"/>
    <mergeCell ref="A3:R3"/>
    <mergeCell ref="R4:R5"/>
    <mergeCell ref="B86:B88"/>
    <mergeCell ref="F4:F5"/>
    <mergeCell ref="G4:G5"/>
    <mergeCell ref="H4:H5"/>
    <mergeCell ref="I4:I5"/>
    <mergeCell ref="J4:L4"/>
    <mergeCell ref="M4:M5"/>
    <mergeCell ref="N4:N5"/>
    <mergeCell ref="O4:O5"/>
    <mergeCell ref="P4:P5"/>
    <mergeCell ref="Q4:Q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Dũng Nguyễn Tiến</cp:lastModifiedBy>
  <cp:revision/>
  <cp:lastPrinted>2021-11-12T09:33:56Z</cp:lastPrinted>
  <dcterms:created xsi:type="dcterms:W3CDTF">2021-10-22T06:56:26Z</dcterms:created>
  <dcterms:modified xsi:type="dcterms:W3CDTF">2021-12-23T08:35:07Z</dcterms:modified>
</cp:coreProperties>
</file>