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E:\NĂM HỌC 2022 - 2023\KH Năm 2023\Soạn\"/>
    </mc:Choice>
  </mc:AlternateContent>
  <xr:revisionPtr revIDLastSave="0" documentId="13_ncr:1_{6943635A-3600-49D0-A4D6-BBB6D9F2DC36}" xr6:coauthVersionLast="47" xr6:coauthVersionMax="47" xr10:uidLastSave="{00000000-0000-0000-0000-000000000000}"/>
  <bookViews>
    <workbookView xWindow="-120" yWindow="-120" windowWidth="29040" windowHeight="15840" firstSheet="11" activeTab="16" xr2:uid="{00000000-000D-0000-FFFF-FFFF00000000}"/>
  </bookViews>
  <sheets>
    <sheet name="Bieu 1-Tong hop quy mo" sheetId="52" r:id="rId1"/>
    <sheet name="Bieu 1a - Quy mo Chinh quy" sheetId="1" r:id="rId2"/>
    <sheet name="Bieu 1c- Quy mo VLVH - TX" sheetId="3" r:id="rId3"/>
    <sheet name="Bieu 2 tong hop" sheetId="69" r:id="rId4"/>
    <sheet name="Bieu 2a - Khoa ........" sheetId="34" r:id="rId5"/>
    <sheet name="Bieu3 " sheetId="78" r:id="rId6"/>
    <sheet name="Bieu 4a-KP thuc hanh thi nghiem" sheetId="12" r:id="rId7"/>
    <sheet name="Bieu5-Nhu cau mua sam sua chua" sheetId="13" r:id="rId8"/>
    <sheet name="Bieu 6 P.TCCB - mẫu cũ" sheetId="81" r:id="rId9"/>
    <sheet name="Biểu 6 mẫu mới" sheetId="83" r:id="rId10"/>
    <sheet name="Bieu7a-ke hoach NCKH" sheetId="15" r:id="rId11"/>
    <sheet name="Bieu 7b Ke hoach cong bo" sheetId="73" r:id="rId12"/>
    <sheet name="Bieu 8 mẫu mới" sheetId="82" r:id="rId13"/>
    <sheet name="Bieu 9 Ke hoach boi duong" sheetId="75" r:id="rId14"/>
    <sheet name="Bieu 8b ĐBCL" sheetId="61" r:id="rId15"/>
    <sheet name="Biểu 10 Ke hoạch chi" sheetId="18" r:id="rId16"/>
    <sheet name="Bieu so lieu ThuNhap 2021" sheetId="67" r:id="rId17"/>
  </sheets>
  <externalReferences>
    <externalReference r:id="rId18"/>
  </externalReferences>
  <definedNames>
    <definedName name="_xlnm.Print_Titles" localSheetId="15">'Biểu 10 Ke hoạch chi'!$6:$6</definedName>
    <definedName name="_xlnm.Print_Titles" localSheetId="1">'Bieu 1a - Quy mo Chinh quy'!$5:$5</definedName>
    <definedName name="_xlnm.Print_Titles" localSheetId="2">'Bieu 1c- Quy mo VLVH - TX'!$5:$5</definedName>
    <definedName name="_xlnm.Print_Titles" localSheetId="5">'Bieu3 '!$6:$8</definedName>
    <definedName name="_xlnm.Print_Titles" localSheetId="7">'Bieu5-Nhu cau mua sam sua chua'!$5:$5</definedName>
    <definedName name="_xlnm.Print_Titles" localSheetId="10">'Bieu7a-ke hoach NCKH'!$5:$5</definedName>
    <definedName name="_xlnm.Print_Area" localSheetId="15">'Biểu 10 Ke hoạch chi'!$A$1:$D$61</definedName>
    <definedName name="_xlnm.Print_Area" localSheetId="1">'Bieu 1a - Quy mo Chinh quy'!$A$1:$F$41</definedName>
    <definedName name="_xlnm.Print_Area" localSheetId="2">'Bieu 1c- Quy mo VLVH - TX'!$A$1:$G$30</definedName>
    <definedName name="_xlnm.Print_Area" localSheetId="4">'Bieu 2a - Khoa ........'!$A$1:$L$120</definedName>
    <definedName name="_xlnm.Print_Area" localSheetId="6">'Bieu 4a-KP thuc hanh thi nghiem'!$A$1:$K$23</definedName>
    <definedName name="_xlnm.Print_Area" localSheetId="7">'Bieu5-Nhu cau mua sam sua chua'!$A$1:$I$50</definedName>
    <definedName name="_xlnm.Print_Area" localSheetId="10">'Bieu7a-ke hoach NCKH'!$A$1:$I$36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61" l="1"/>
  <c r="F7" i="61"/>
  <c r="F8" i="75" l="1"/>
  <c r="C50" i="18" s="1"/>
  <c r="P48" i="83"/>
  <c r="N69" i="83"/>
  <c r="D17" i="83"/>
  <c r="E17" i="83"/>
  <c r="F17" i="83"/>
  <c r="H17" i="83"/>
  <c r="C17" i="83"/>
  <c r="J15" i="78" l="1"/>
  <c r="I15" i="78"/>
  <c r="G15" i="78"/>
  <c r="F15" i="78"/>
  <c r="F18" i="15"/>
  <c r="F11" i="61"/>
  <c r="C42" i="18" s="1"/>
  <c r="E15" i="1" l="1"/>
  <c r="E16" i="1"/>
  <c r="E17" i="1"/>
  <c r="E18" i="1"/>
  <c r="E19" i="1"/>
  <c r="E20" i="1"/>
  <c r="E22" i="1"/>
  <c r="E23" i="1"/>
  <c r="E24" i="1"/>
  <c r="E25" i="1"/>
  <c r="E26" i="1"/>
  <c r="E27" i="1"/>
  <c r="E28" i="1"/>
  <c r="E29" i="1"/>
  <c r="E31" i="1"/>
  <c r="E32" i="1"/>
  <c r="E10" i="1"/>
  <c r="E11" i="1"/>
  <c r="E12" i="1"/>
  <c r="E13" i="1"/>
  <c r="E9" i="1"/>
  <c r="C51" i="18" l="1"/>
  <c r="C29" i="18"/>
  <c r="C41" i="18"/>
  <c r="C33" i="18"/>
  <c r="C28" i="18"/>
  <c r="D7" i="15"/>
  <c r="E7" i="15"/>
  <c r="F7" i="15"/>
  <c r="G7" i="15"/>
  <c r="D15" i="15"/>
  <c r="E15" i="15"/>
  <c r="F15" i="15"/>
  <c r="G15" i="15"/>
  <c r="H41" i="13"/>
  <c r="C32" i="18" s="1"/>
  <c r="H18" i="13"/>
  <c r="H19" i="13"/>
  <c r="H20" i="13"/>
  <c r="H21" i="13"/>
  <c r="H22" i="13"/>
  <c r="H23" i="13"/>
  <c r="H24" i="13"/>
  <c r="H25" i="13"/>
  <c r="H26" i="13"/>
  <c r="H27" i="13"/>
  <c r="H28" i="13"/>
  <c r="H29" i="13"/>
  <c r="H30" i="13"/>
  <c r="H31" i="13"/>
  <c r="H32" i="13"/>
  <c r="H33" i="13"/>
  <c r="H34" i="13"/>
  <c r="H35" i="13"/>
  <c r="H36" i="13"/>
  <c r="H37" i="13"/>
  <c r="H38" i="13"/>
  <c r="H39" i="13"/>
  <c r="H11" i="13"/>
  <c r="H8" i="13"/>
  <c r="H9" i="13"/>
  <c r="J11" i="12"/>
  <c r="J12" i="12"/>
  <c r="J13" i="12"/>
  <c r="J14" i="12"/>
  <c r="J15" i="12"/>
  <c r="J16" i="12"/>
  <c r="J10" i="12"/>
  <c r="I76" i="34"/>
  <c r="I77" i="34"/>
  <c r="I78" i="34"/>
  <c r="I79" i="34"/>
  <c r="D88" i="34"/>
  <c r="E88" i="34"/>
  <c r="F88" i="34"/>
  <c r="K88" i="34"/>
  <c r="L88" i="34"/>
  <c r="C88" i="34"/>
  <c r="I104" i="34"/>
  <c r="I105" i="34"/>
  <c r="I106" i="34"/>
  <c r="I107" i="34"/>
  <c r="I108" i="34"/>
  <c r="I109" i="34"/>
  <c r="I103" i="34"/>
  <c r="D102" i="34"/>
  <c r="E102" i="34"/>
  <c r="F102" i="34"/>
  <c r="G102" i="34"/>
  <c r="K102" i="34"/>
  <c r="L102" i="34"/>
  <c r="C102" i="34"/>
  <c r="I27" i="34"/>
  <c r="I52" i="34"/>
  <c r="I53" i="34"/>
  <c r="I54" i="34"/>
  <c r="I55" i="34"/>
  <c r="I56" i="34"/>
  <c r="I57" i="34"/>
  <c r="I51" i="34"/>
  <c r="I60" i="34"/>
  <c r="I59" i="34"/>
  <c r="J59" i="34" s="1"/>
  <c r="I68" i="34"/>
  <c r="J68" i="34" s="1"/>
  <c r="I69" i="34"/>
  <c r="I67" i="34"/>
  <c r="J67" i="34" s="1"/>
  <c r="I66" i="34"/>
  <c r="I75" i="34"/>
  <c r="I74" i="34"/>
  <c r="J69" i="34"/>
  <c r="I102" i="34" l="1"/>
  <c r="H17" i="13"/>
  <c r="C47" i="18" s="1"/>
  <c r="H59" i="34"/>
  <c r="H68" i="34"/>
  <c r="H69" i="34"/>
  <c r="H107" i="34"/>
  <c r="H56" i="34"/>
  <c r="H55" i="34"/>
  <c r="J107" i="34"/>
  <c r="H108" i="34"/>
  <c r="J108" i="34"/>
  <c r="J56" i="34"/>
  <c r="J55" i="34"/>
  <c r="F9" i="3" l="1"/>
  <c r="F10" i="3"/>
  <c r="F11" i="3"/>
  <c r="F13" i="3"/>
  <c r="F14" i="3"/>
  <c r="F15" i="3"/>
  <c r="F16" i="3"/>
  <c r="F20" i="3"/>
  <c r="F21" i="3"/>
  <c r="F22" i="3"/>
  <c r="F23" i="3"/>
  <c r="D19" i="3"/>
  <c r="F18" i="3"/>
  <c r="E17" i="3"/>
  <c r="D17" i="3"/>
  <c r="D12" i="3"/>
  <c r="D8" i="3"/>
  <c r="F17" i="3" l="1"/>
  <c r="J17" i="52" s="1"/>
  <c r="C34" i="18"/>
  <c r="C16" i="18"/>
  <c r="C10" i="18"/>
  <c r="C9" i="18"/>
  <c r="O33" i="78"/>
  <c r="N33" i="78"/>
  <c r="M33" i="78"/>
  <c r="L33" i="78" s="1"/>
  <c r="H33" i="78"/>
  <c r="D33" i="78"/>
  <c r="O32" i="78"/>
  <c r="N32" i="78"/>
  <c r="M32" i="78"/>
  <c r="H32" i="78"/>
  <c r="D32" i="78"/>
  <c r="O31" i="78"/>
  <c r="J31" i="78"/>
  <c r="N31" i="78" s="1"/>
  <c r="I31" i="78"/>
  <c r="M31" i="78" s="1"/>
  <c r="D31" i="78"/>
  <c r="O30" i="78"/>
  <c r="J30" i="78"/>
  <c r="N30" i="78" s="1"/>
  <c r="I30" i="78"/>
  <c r="M30" i="78" s="1"/>
  <c r="D30" i="78"/>
  <c r="O29" i="78"/>
  <c r="J29" i="78"/>
  <c r="N29" i="78" s="1"/>
  <c r="I29" i="78"/>
  <c r="M29" i="78" s="1"/>
  <c r="D29" i="78"/>
  <c r="O28" i="78"/>
  <c r="J28" i="78"/>
  <c r="N28" i="78" s="1"/>
  <c r="I28" i="78"/>
  <c r="M28" i="78" s="1"/>
  <c r="D28" i="78"/>
  <c r="O27" i="78"/>
  <c r="N27" i="78"/>
  <c r="M27" i="78"/>
  <c r="H27" i="78"/>
  <c r="D27" i="78"/>
  <c r="O26" i="78"/>
  <c r="J26" i="78"/>
  <c r="N26" i="78" s="1"/>
  <c r="I26" i="78"/>
  <c r="M26" i="78" s="1"/>
  <c r="D26" i="78"/>
  <c r="O25" i="78"/>
  <c r="J25" i="78"/>
  <c r="N25" i="78" s="1"/>
  <c r="I25" i="78"/>
  <c r="M25" i="78" s="1"/>
  <c r="D25" i="78"/>
  <c r="K24" i="78"/>
  <c r="J24" i="78"/>
  <c r="J34" i="78" s="1"/>
  <c r="G24" i="78"/>
  <c r="F24" i="78"/>
  <c r="F34" i="78" s="1"/>
  <c r="E24" i="78"/>
  <c r="O23" i="78"/>
  <c r="N23" i="78"/>
  <c r="M23" i="78"/>
  <c r="H23" i="78"/>
  <c r="D23" i="78"/>
  <c r="O22" i="78"/>
  <c r="N22" i="78"/>
  <c r="M22" i="78"/>
  <c r="H22" i="78"/>
  <c r="D22" i="78"/>
  <c r="O21" i="78"/>
  <c r="N21" i="78"/>
  <c r="M21" i="78"/>
  <c r="L21" i="78" s="1"/>
  <c r="H21" i="78"/>
  <c r="D21" i="78"/>
  <c r="O20" i="78"/>
  <c r="N20" i="78"/>
  <c r="M20" i="78"/>
  <c r="H20" i="78"/>
  <c r="D20" i="78"/>
  <c r="O19" i="78"/>
  <c r="N19" i="78"/>
  <c r="M19" i="78"/>
  <c r="H19" i="78"/>
  <c r="D19" i="78"/>
  <c r="O18" i="78"/>
  <c r="N18" i="78"/>
  <c r="M18" i="78"/>
  <c r="H18" i="78"/>
  <c r="D18" i="78"/>
  <c r="O17" i="78"/>
  <c r="N17" i="78"/>
  <c r="M17" i="78"/>
  <c r="L17" i="78" s="1"/>
  <c r="H17" i="78"/>
  <c r="D17" i="78"/>
  <c r="O16" i="78"/>
  <c r="N16" i="78"/>
  <c r="N15" i="78" s="1"/>
  <c r="M16" i="78"/>
  <c r="H16" i="78"/>
  <c r="D16" i="78"/>
  <c r="E15" i="78"/>
  <c r="I23" i="34"/>
  <c r="I24" i="34"/>
  <c r="I25" i="34"/>
  <c r="J25" i="34" s="1"/>
  <c r="I26" i="34"/>
  <c r="J26" i="34" s="1"/>
  <c r="I28" i="34"/>
  <c r="J28" i="34" s="1"/>
  <c r="I29" i="34"/>
  <c r="J29" i="34" s="1"/>
  <c r="I30" i="34"/>
  <c r="J24" i="34"/>
  <c r="J27" i="34"/>
  <c r="J30" i="34"/>
  <c r="H24" i="34"/>
  <c r="H25" i="34"/>
  <c r="H26" i="34"/>
  <c r="H27" i="34"/>
  <c r="H28" i="34"/>
  <c r="H29" i="34"/>
  <c r="H30" i="34"/>
  <c r="C50" i="34"/>
  <c r="D58" i="34"/>
  <c r="E58" i="34"/>
  <c r="F58" i="34"/>
  <c r="G58" i="34"/>
  <c r="K58" i="34"/>
  <c r="L58" i="34"/>
  <c r="D50" i="34"/>
  <c r="E50" i="34"/>
  <c r="F50" i="34"/>
  <c r="F49" i="34" s="1"/>
  <c r="F48" i="34" s="1"/>
  <c r="G50" i="34"/>
  <c r="G49" i="34" s="1"/>
  <c r="G48" i="34" s="1"/>
  <c r="K50" i="34"/>
  <c r="L50" i="34"/>
  <c r="D81" i="34"/>
  <c r="E81" i="34"/>
  <c r="F81" i="34"/>
  <c r="K81" i="34"/>
  <c r="L81" i="34"/>
  <c r="D70" i="34"/>
  <c r="E70" i="34"/>
  <c r="F70" i="34"/>
  <c r="K70" i="34"/>
  <c r="L70" i="34"/>
  <c r="D63" i="34"/>
  <c r="E63" i="34"/>
  <c r="F63" i="34"/>
  <c r="F62" i="34" s="1"/>
  <c r="K63" i="34"/>
  <c r="L63" i="34"/>
  <c r="D99" i="34"/>
  <c r="E99" i="34"/>
  <c r="E98" i="34" s="1"/>
  <c r="E97" i="34" s="1"/>
  <c r="F99" i="34"/>
  <c r="G99" i="34"/>
  <c r="K99" i="34"/>
  <c r="K98" i="34" s="1"/>
  <c r="K97" i="34" s="1"/>
  <c r="L99" i="34"/>
  <c r="L98" i="34" s="1"/>
  <c r="L97" i="34" s="1"/>
  <c r="D98" i="34"/>
  <c r="D97" i="34" s="1"/>
  <c r="D21" i="34"/>
  <c r="E21" i="34"/>
  <c r="F21" i="34"/>
  <c r="K21" i="34"/>
  <c r="L21" i="34"/>
  <c r="D11" i="34"/>
  <c r="D10" i="34" s="1"/>
  <c r="E11" i="34"/>
  <c r="F11" i="34"/>
  <c r="F10" i="34" s="1"/>
  <c r="K11" i="34"/>
  <c r="L11" i="34"/>
  <c r="L10" i="34" s="1"/>
  <c r="D39" i="34"/>
  <c r="E39" i="34"/>
  <c r="F39" i="34"/>
  <c r="K39" i="34"/>
  <c r="L39" i="34"/>
  <c r="D32" i="34"/>
  <c r="E32" i="34"/>
  <c r="F32" i="34"/>
  <c r="K32" i="34"/>
  <c r="L32" i="34"/>
  <c r="G23" i="34"/>
  <c r="H23" i="34" s="1"/>
  <c r="G22" i="34"/>
  <c r="G13" i="34"/>
  <c r="G12" i="34"/>
  <c r="H30" i="78" l="1"/>
  <c r="L62" i="34"/>
  <c r="D62" i="34"/>
  <c r="L25" i="78"/>
  <c r="K10" i="34"/>
  <c r="E62" i="34"/>
  <c r="D15" i="78"/>
  <c r="O15" i="78"/>
  <c r="L20" i="78"/>
  <c r="L30" i="78"/>
  <c r="H31" i="78"/>
  <c r="L61" i="34"/>
  <c r="H15" i="78"/>
  <c r="L19" i="78"/>
  <c r="D24" i="78"/>
  <c r="D34" i="78" s="1"/>
  <c r="O24" i="78"/>
  <c r="L27" i="78"/>
  <c r="H28" i="78"/>
  <c r="K31" i="34"/>
  <c r="E10" i="34"/>
  <c r="K62" i="34"/>
  <c r="M15" i="78"/>
  <c r="L18" i="78"/>
  <c r="L22" i="78"/>
  <c r="H25" i="78"/>
  <c r="J23" i="34"/>
  <c r="G34" i="78"/>
  <c r="E49" i="34"/>
  <c r="E48" i="34" s="1"/>
  <c r="E113" i="34" s="1"/>
  <c r="H26" i="78"/>
  <c r="L16" i="78"/>
  <c r="L26" i="78"/>
  <c r="L49" i="34"/>
  <c r="L48" i="34" s="1"/>
  <c r="L113" i="34" s="1"/>
  <c r="N24" i="78"/>
  <c r="N34" i="78" s="1"/>
  <c r="K49" i="34"/>
  <c r="K48" i="34" s="1"/>
  <c r="K113" i="34" s="1"/>
  <c r="D49" i="34"/>
  <c r="D48" i="34" s="1"/>
  <c r="D113" i="34" s="1"/>
  <c r="L23" i="78"/>
  <c r="E34" i="78"/>
  <c r="I24" i="78"/>
  <c r="I34" i="78" s="1"/>
  <c r="H29" i="78"/>
  <c r="L32" i="78"/>
  <c r="F98" i="34"/>
  <c r="F97" i="34" s="1"/>
  <c r="F113" i="34" s="1"/>
  <c r="G98" i="34"/>
  <c r="G97" i="34" s="1"/>
  <c r="G113" i="34" s="1"/>
  <c r="L31" i="34"/>
  <c r="F31" i="34"/>
  <c r="F9" i="34" s="1"/>
  <c r="D31" i="34"/>
  <c r="E31" i="34"/>
  <c r="K80" i="34"/>
  <c r="K112" i="34" s="1"/>
  <c r="E80" i="34"/>
  <c r="E112" i="34" s="1"/>
  <c r="G11" i="34"/>
  <c r="G21" i="34"/>
  <c r="L80" i="34"/>
  <c r="L112" i="34" s="1"/>
  <c r="F80" i="34"/>
  <c r="F112" i="34" s="1"/>
  <c r="D80" i="34"/>
  <c r="D112" i="34" s="1"/>
  <c r="L28" i="78"/>
  <c r="L29" i="78"/>
  <c r="M24" i="78"/>
  <c r="M34" i="78" s="1"/>
  <c r="L31" i="78"/>
  <c r="J78" i="34"/>
  <c r="H78" i="34"/>
  <c r="J76" i="34"/>
  <c r="H76" i="34"/>
  <c r="J77" i="34"/>
  <c r="H77" i="34"/>
  <c r="O34" i="78" l="1"/>
  <c r="H24" i="78"/>
  <c r="H34" i="78" s="1"/>
  <c r="L24" i="78"/>
  <c r="K61" i="34"/>
  <c r="L15" i="78"/>
  <c r="E61" i="34"/>
  <c r="F61" i="34"/>
  <c r="D61" i="34"/>
  <c r="K9" i="34"/>
  <c r="G10" i="34"/>
  <c r="E9" i="34"/>
  <c r="D9" i="34"/>
  <c r="L9" i="34"/>
  <c r="H109" i="34"/>
  <c r="I101" i="34"/>
  <c r="J101" i="34" s="1"/>
  <c r="H101" i="34"/>
  <c r="I100" i="34"/>
  <c r="H100" i="34"/>
  <c r="C99" i="34"/>
  <c r="C98" i="34" s="1"/>
  <c r="C97" i="34" s="1"/>
  <c r="I96" i="34"/>
  <c r="J96" i="34" s="1"/>
  <c r="G96" i="34"/>
  <c r="H96" i="34" s="1"/>
  <c r="I95" i="34"/>
  <c r="J95" i="34" s="1"/>
  <c r="H95" i="34"/>
  <c r="I94" i="34"/>
  <c r="J94" i="34" s="1"/>
  <c r="H94" i="34"/>
  <c r="I92" i="34"/>
  <c r="J92" i="34" s="1"/>
  <c r="G92" i="34"/>
  <c r="I91" i="34"/>
  <c r="J91" i="34" s="1"/>
  <c r="H91" i="34"/>
  <c r="I90" i="34"/>
  <c r="H90" i="34"/>
  <c r="I87" i="34"/>
  <c r="J87" i="34" s="1"/>
  <c r="H87" i="34"/>
  <c r="I86" i="34"/>
  <c r="J86" i="34" s="1"/>
  <c r="G86" i="34"/>
  <c r="H86" i="34" s="1"/>
  <c r="I84" i="34"/>
  <c r="J84" i="34" s="1"/>
  <c r="H84" i="34"/>
  <c r="I83" i="34"/>
  <c r="G83" i="34"/>
  <c r="C81" i="34"/>
  <c r="C80" i="34" s="1"/>
  <c r="L111" i="34"/>
  <c r="L110" i="34" s="1"/>
  <c r="F111" i="34"/>
  <c r="F110" i="34" s="1"/>
  <c r="D111" i="34"/>
  <c r="D110" i="34" s="1"/>
  <c r="H67" i="34"/>
  <c r="J79" i="34"/>
  <c r="H79" i="34"/>
  <c r="J75" i="34"/>
  <c r="H75" i="34"/>
  <c r="J74" i="34"/>
  <c r="H74" i="34"/>
  <c r="I73" i="34"/>
  <c r="J73" i="34" s="1"/>
  <c r="H73" i="34"/>
  <c r="I72" i="34"/>
  <c r="J72" i="34" s="1"/>
  <c r="G72" i="34"/>
  <c r="H72" i="34" s="1"/>
  <c r="I71" i="34"/>
  <c r="G71" i="34"/>
  <c r="C70" i="34"/>
  <c r="J66" i="34"/>
  <c r="H66" i="34"/>
  <c r="I65" i="34"/>
  <c r="J65" i="34" s="1"/>
  <c r="G65" i="34"/>
  <c r="H65" i="34" s="1"/>
  <c r="I64" i="34"/>
  <c r="G64" i="34"/>
  <c r="C63" i="34"/>
  <c r="J60" i="34"/>
  <c r="H60" i="34"/>
  <c r="J106" i="34"/>
  <c r="H106" i="34"/>
  <c r="J105" i="34"/>
  <c r="H105" i="34"/>
  <c r="J104" i="34"/>
  <c r="H104" i="34"/>
  <c r="H103" i="34"/>
  <c r="C58" i="34"/>
  <c r="C49" i="34" s="1"/>
  <c r="J57" i="34"/>
  <c r="H57" i="34"/>
  <c r="J54" i="34"/>
  <c r="H54" i="34"/>
  <c r="J53" i="34"/>
  <c r="H53" i="34"/>
  <c r="J52" i="34"/>
  <c r="H52" i="34"/>
  <c r="H51" i="34"/>
  <c r="I47" i="34"/>
  <c r="J47" i="34" s="1"/>
  <c r="G47" i="34"/>
  <c r="H47" i="34" s="1"/>
  <c r="I46" i="34"/>
  <c r="J46" i="34" s="1"/>
  <c r="G46" i="34"/>
  <c r="H46" i="34" s="1"/>
  <c r="I45" i="34"/>
  <c r="J45" i="34" s="1"/>
  <c r="G45" i="34"/>
  <c r="H45" i="34" s="1"/>
  <c r="I43" i="34"/>
  <c r="J43" i="34" s="1"/>
  <c r="G43" i="34"/>
  <c r="H43" i="34" s="1"/>
  <c r="I42" i="34"/>
  <c r="J42" i="34" s="1"/>
  <c r="G42" i="34"/>
  <c r="H42" i="34" s="1"/>
  <c r="I41" i="34"/>
  <c r="G41" i="34"/>
  <c r="C39" i="34"/>
  <c r="I38" i="34"/>
  <c r="J38" i="34" s="1"/>
  <c r="G38" i="34"/>
  <c r="H38" i="34" s="1"/>
  <c r="I37" i="34"/>
  <c r="J37" i="34" s="1"/>
  <c r="G37" i="34"/>
  <c r="H37" i="34" s="1"/>
  <c r="I35" i="34"/>
  <c r="J35" i="34" s="1"/>
  <c r="G35" i="34"/>
  <c r="H35" i="34" s="1"/>
  <c r="I34" i="34"/>
  <c r="G34" i="34"/>
  <c r="C32" i="34"/>
  <c r="C62" i="34" l="1"/>
  <c r="C61" i="34" s="1"/>
  <c r="G88" i="34"/>
  <c r="L34" i="78"/>
  <c r="C31" i="34"/>
  <c r="C112" i="34" s="1"/>
  <c r="H58" i="34"/>
  <c r="H102" i="34"/>
  <c r="C21" i="69" s="1"/>
  <c r="C20" i="69" s="1"/>
  <c r="I88" i="34"/>
  <c r="H99" i="34"/>
  <c r="H50" i="34"/>
  <c r="H49" i="34" s="1"/>
  <c r="H48" i="34" s="1"/>
  <c r="K111" i="34"/>
  <c r="K110" i="34" s="1"/>
  <c r="E111" i="34"/>
  <c r="E110" i="34" s="1"/>
  <c r="J103" i="34"/>
  <c r="I58" i="34"/>
  <c r="D21" i="69" s="1"/>
  <c r="D20" i="69" s="1"/>
  <c r="H64" i="34"/>
  <c r="H63" i="34" s="1"/>
  <c r="G63" i="34"/>
  <c r="J71" i="34"/>
  <c r="J70" i="34" s="1"/>
  <c r="I70" i="34"/>
  <c r="J83" i="34"/>
  <c r="J81" i="34" s="1"/>
  <c r="I81" i="34"/>
  <c r="H92" i="34"/>
  <c r="H88" i="34" s="1"/>
  <c r="J100" i="34"/>
  <c r="J99" i="34" s="1"/>
  <c r="I99" i="34"/>
  <c r="J51" i="34"/>
  <c r="J50" i="34" s="1"/>
  <c r="I50" i="34"/>
  <c r="I49" i="34" s="1"/>
  <c r="I48" i="34" s="1"/>
  <c r="J64" i="34"/>
  <c r="J63" i="34" s="1"/>
  <c r="J62" i="34" s="1"/>
  <c r="I63" i="34"/>
  <c r="I62" i="34" s="1"/>
  <c r="H71" i="34"/>
  <c r="H70" i="34" s="1"/>
  <c r="G70" i="34"/>
  <c r="H83" i="34"/>
  <c r="H81" i="34" s="1"/>
  <c r="G81" i="34"/>
  <c r="J90" i="34"/>
  <c r="J88" i="34" s="1"/>
  <c r="J109" i="34"/>
  <c r="J34" i="34"/>
  <c r="J32" i="34" s="1"/>
  <c r="I32" i="34"/>
  <c r="H41" i="34"/>
  <c r="H39" i="34" s="1"/>
  <c r="G39" i="34"/>
  <c r="H34" i="34"/>
  <c r="H32" i="34" s="1"/>
  <c r="G32" i="34"/>
  <c r="G31" i="34" s="1"/>
  <c r="G9" i="34" s="1"/>
  <c r="J41" i="34"/>
  <c r="J39" i="34" s="1"/>
  <c r="I39" i="34"/>
  <c r="G62" i="34" l="1"/>
  <c r="H62" i="34"/>
  <c r="I61" i="34"/>
  <c r="C13" i="69"/>
  <c r="C12" i="69" s="1"/>
  <c r="D13" i="69"/>
  <c r="D12" i="69" s="1"/>
  <c r="H98" i="34"/>
  <c r="H97" i="34" s="1"/>
  <c r="H113" i="34" s="1"/>
  <c r="J58" i="34"/>
  <c r="J49" i="34" s="1"/>
  <c r="J48" i="34" s="1"/>
  <c r="J102" i="34"/>
  <c r="J98" i="34" s="1"/>
  <c r="J97" i="34" s="1"/>
  <c r="J61" i="34" s="1"/>
  <c r="G80" i="34"/>
  <c r="G112" i="34" s="1"/>
  <c r="I80" i="34"/>
  <c r="H80" i="34"/>
  <c r="I98" i="34"/>
  <c r="I97" i="34" s="1"/>
  <c r="I113" i="34" s="1"/>
  <c r="J80" i="34"/>
  <c r="C48" i="34"/>
  <c r="C113" i="34" s="1"/>
  <c r="H31" i="34"/>
  <c r="I31" i="34"/>
  <c r="J31" i="34"/>
  <c r="E8" i="3"/>
  <c r="F8" i="3" s="1"/>
  <c r="H17" i="52" s="1"/>
  <c r="D21" i="1"/>
  <c r="E21" i="1" s="1"/>
  <c r="D30" i="1"/>
  <c r="E30" i="1" s="1"/>
  <c r="J9" i="52" s="1"/>
  <c r="J8" i="52" s="1"/>
  <c r="D14" i="1"/>
  <c r="E14" i="1" s="1"/>
  <c r="D8" i="1"/>
  <c r="E8" i="1" s="1"/>
  <c r="H9" i="52" s="1"/>
  <c r="H8" i="52" s="1"/>
  <c r="I112" i="34" l="1"/>
  <c r="C43" i="18" s="1"/>
  <c r="H112" i="34"/>
  <c r="J112" i="34"/>
  <c r="H61" i="34"/>
  <c r="G61" i="34"/>
  <c r="J113" i="34"/>
  <c r="I9" i="52"/>
  <c r="I8" i="52" s="1"/>
  <c r="D33" i="1"/>
  <c r="E33" i="1" s="1"/>
  <c r="K9" i="52" s="1"/>
  <c r="K8" i="52" s="1"/>
  <c r="G111" i="34" l="1"/>
  <c r="G110" i="34" s="1"/>
  <c r="H16" i="13"/>
  <c r="H15" i="13"/>
  <c r="H14" i="13"/>
  <c r="H12" i="13" s="1"/>
  <c r="C31" i="18" s="1"/>
  <c r="H7" i="13"/>
  <c r="C49" i="18" s="1"/>
  <c r="C45" i="18" s="1"/>
  <c r="I73" i="67" l="1"/>
  <c r="H73" i="67"/>
  <c r="G73" i="67"/>
  <c r="F73" i="67"/>
  <c r="E73" i="67"/>
  <c r="D73" i="67"/>
  <c r="C73" i="67"/>
  <c r="J72" i="67"/>
  <c r="J71" i="67"/>
  <c r="J70" i="67"/>
  <c r="J69" i="67"/>
  <c r="J68" i="67"/>
  <c r="J67" i="67"/>
  <c r="J66" i="67"/>
  <c r="J65" i="67"/>
  <c r="J64" i="67"/>
  <c r="J63" i="67"/>
  <c r="J62" i="67"/>
  <c r="J61" i="67"/>
  <c r="J60" i="67"/>
  <c r="J59" i="67"/>
  <c r="J58" i="67"/>
  <c r="J57" i="67"/>
  <c r="J56" i="67"/>
  <c r="J55" i="67"/>
  <c r="J54" i="67"/>
  <c r="J53" i="67"/>
  <c r="J52" i="67"/>
  <c r="J51" i="67"/>
  <c r="J50" i="67"/>
  <c r="J49" i="67"/>
  <c r="J48" i="67"/>
  <c r="J47" i="67"/>
  <c r="J46" i="67"/>
  <c r="J45" i="67"/>
  <c r="J44" i="67"/>
  <c r="J43" i="67"/>
  <c r="J42" i="67"/>
  <c r="J41" i="67"/>
  <c r="J40" i="67"/>
  <c r="J39" i="67"/>
  <c r="J38" i="67"/>
  <c r="J37" i="67"/>
  <c r="J36" i="67"/>
  <c r="J35" i="67"/>
  <c r="J34" i="67"/>
  <c r="J33" i="67"/>
  <c r="J32" i="67"/>
  <c r="J31" i="67"/>
  <c r="J30" i="67"/>
  <c r="J29" i="67"/>
  <c r="J28" i="67"/>
  <c r="J27" i="67"/>
  <c r="J26" i="67"/>
  <c r="J25" i="67"/>
  <c r="J24" i="67"/>
  <c r="J23" i="67"/>
  <c r="J22" i="67"/>
  <c r="J21" i="67"/>
  <c r="J20" i="67"/>
  <c r="J19" i="67"/>
  <c r="J18" i="67"/>
  <c r="J17" i="67"/>
  <c r="J16" i="67"/>
  <c r="J15" i="67"/>
  <c r="J14" i="67"/>
  <c r="J13" i="67"/>
  <c r="J12" i="67"/>
  <c r="J11" i="67"/>
  <c r="J10" i="67"/>
  <c r="J73" i="67" l="1"/>
  <c r="K24" i="52"/>
  <c r="J24" i="52"/>
  <c r="I24" i="52"/>
  <c r="H24" i="52"/>
  <c r="K21" i="52"/>
  <c r="J21" i="52"/>
  <c r="I21" i="52"/>
  <c r="H21" i="52"/>
  <c r="K18" i="52"/>
  <c r="J18" i="52"/>
  <c r="I18" i="52"/>
  <c r="H18" i="52"/>
  <c r="J15" i="52"/>
  <c r="H15" i="52"/>
  <c r="K12" i="52"/>
  <c r="J12" i="52"/>
  <c r="I12" i="52"/>
  <c r="H12" i="52"/>
  <c r="H28" i="52" s="1"/>
  <c r="J28" i="52" l="1"/>
  <c r="D24" i="15" l="1"/>
  <c r="H12" i="34"/>
  <c r="G27" i="52"/>
  <c r="G26" i="52"/>
  <c r="G25" i="52"/>
  <c r="F24" i="52"/>
  <c r="E24" i="52"/>
  <c r="D24" i="52"/>
  <c r="G23" i="52"/>
  <c r="G22" i="52"/>
  <c r="F21" i="52"/>
  <c r="E21" i="52"/>
  <c r="D21" i="52"/>
  <c r="G20" i="52"/>
  <c r="F19" i="52"/>
  <c r="F18" i="52" s="1"/>
  <c r="E18" i="52"/>
  <c r="D18" i="52"/>
  <c r="G17" i="52"/>
  <c r="G16" i="52"/>
  <c r="F15" i="52"/>
  <c r="E15" i="52"/>
  <c r="D15" i="52"/>
  <c r="G14" i="52"/>
  <c r="G13" i="52"/>
  <c r="F12" i="52"/>
  <c r="E12" i="52"/>
  <c r="D12" i="52"/>
  <c r="G11" i="52"/>
  <c r="G10" i="52"/>
  <c r="G9" i="52"/>
  <c r="F8" i="52"/>
  <c r="E8" i="52"/>
  <c r="D8" i="52"/>
  <c r="D28" i="52" l="1"/>
  <c r="G8" i="52"/>
  <c r="G12" i="52"/>
  <c r="G21" i="52"/>
  <c r="F28" i="52"/>
  <c r="G15" i="52"/>
  <c r="G24" i="52"/>
  <c r="E28" i="52"/>
  <c r="G19" i="52"/>
  <c r="G18" i="52" s="1"/>
  <c r="G28" i="52" l="1"/>
  <c r="G20" i="15"/>
  <c r="E20" i="15"/>
  <c r="F20" i="15"/>
  <c r="G24" i="15"/>
  <c r="E24" i="15"/>
  <c r="G11" i="15" l="1"/>
  <c r="G29" i="15" s="1"/>
  <c r="E11" i="15"/>
  <c r="E29" i="15" s="1"/>
  <c r="F24" i="15"/>
  <c r="F11" i="15" s="1"/>
  <c r="F29" i="15" s="1"/>
  <c r="D20" i="15"/>
  <c r="D11" i="15" s="1"/>
  <c r="D29" i="15" s="1"/>
  <c r="I7" i="12" l="1"/>
  <c r="H10" i="13" l="1"/>
  <c r="H6" i="13" l="1"/>
  <c r="H42" i="13" s="1"/>
  <c r="C30" i="18"/>
  <c r="C11" i="34"/>
  <c r="I22" i="34" l="1"/>
  <c r="H22" i="34"/>
  <c r="C21" i="34"/>
  <c r="C10" i="34" s="1"/>
  <c r="C9" i="34" s="1"/>
  <c r="I20" i="34"/>
  <c r="H20" i="34"/>
  <c r="I19" i="34"/>
  <c r="J19" i="34" s="1"/>
  <c r="H19" i="34"/>
  <c r="I18" i="34"/>
  <c r="J18" i="34" s="1"/>
  <c r="H18" i="34"/>
  <c r="I17" i="34"/>
  <c r="J17" i="34" s="1"/>
  <c r="H17" i="34"/>
  <c r="I16" i="34"/>
  <c r="J16" i="34" s="1"/>
  <c r="H16" i="34"/>
  <c r="I15" i="34"/>
  <c r="J15" i="34" s="1"/>
  <c r="H15" i="34"/>
  <c r="I14" i="34"/>
  <c r="J14" i="34" s="1"/>
  <c r="H14" i="34"/>
  <c r="I13" i="34"/>
  <c r="H13" i="34"/>
  <c r="I12" i="34"/>
  <c r="I21" i="34" l="1"/>
  <c r="D17" i="69" s="1"/>
  <c r="J13" i="34"/>
  <c r="I11" i="34"/>
  <c r="I10" i="34" s="1"/>
  <c r="I9" i="34" s="1"/>
  <c r="H11" i="34"/>
  <c r="H21" i="34"/>
  <c r="J20" i="34"/>
  <c r="J12" i="34"/>
  <c r="J22" i="34"/>
  <c r="C9" i="69" l="1"/>
  <c r="H10" i="34"/>
  <c r="H9" i="34" s="1"/>
  <c r="C17" i="69"/>
  <c r="D9" i="69"/>
  <c r="J11" i="34"/>
  <c r="J21" i="34"/>
  <c r="C111" i="34"/>
  <c r="C110" i="34" s="1"/>
  <c r="H111" i="34" l="1"/>
  <c r="H110" i="34" s="1"/>
  <c r="J10" i="34"/>
  <c r="J9" i="34" s="1"/>
  <c r="I111" i="34"/>
  <c r="C11" i="18" l="1"/>
  <c r="I110" i="34"/>
  <c r="J111" i="34"/>
  <c r="J110" i="34" s="1"/>
  <c r="C24" i="18"/>
  <c r="I18" i="12" l="1"/>
  <c r="E12" i="3" l="1"/>
  <c r="F12" i="3" s="1"/>
  <c r="I17" i="52" s="1"/>
  <c r="I15" i="52" s="1"/>
  <c r="I28" i="52" s="1"/>
  <c r="E19" i="3" l="1"/>
  <c r="F19" i="3" s="1"/>
  <c r="K17" i="52" l="1"/>
  <c r="K15" i="52" s="1"/>
  <c r="K28" i="52" s="1"/>
  <c r="C7" i="18"/>
  <c r="C55" i="1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C15" authorId="0" shapeId="0" xr:uid="{00000000-0006-0000-0F00-000001000000}">
      <text>
        <r>
          <rPr>
            <b/>
            <sz val="10"/>
            <color rgb="FF000000"/>
            <rFont val="Tahoma"/>
            <family val="2"/>
          </rPr>
          <t>Microsoft Office User:</t>
        </r>
        <r>
          <rPr>
            <sz val="10"/>
            <color rgb="FF000000"/>
            <rFont val="Tahoma"/>
            <family val="2"/>
          </rPr>
          <t xml:space="preserve">
</t>
        </r>
        <r>
          <rPr>
            <sz val="10"/>
            <color rgb="FF000000"/>
            <rFont val="Tahoma"/>
            <family val="2"/>
          </rPr>
          <t>Số liệu: 12 sinh viên mồ côi</t>
        </r>
      </text>
    </comment>
  </commentList>
</comments>
</file>

<file path=xl/sharedStrings.xml><?xml version="1.0" encoding="utf-8"?>
<sst xmlns="http://schemas.openxmlformats.org/spreadsheetml/2006/main" count="1627" uniqueCount="816">
  <si>
    <t>TRƯỜNG ĐẠI HỌC VINH</t>
  </si>
  <si>
    <t>Biểu số 1</t>
  </si>
  <si>
    <t xml:space="preserve">Đơn vị tính: sinh viên, học viên </t>
  </si>
  <si>
    <t>STT</t>
  </si>
  <si>
    <t>Nội dung</t>
  </si>
  <si>
    <t>Đơn vị tính</t>
  </si>
  <si>
    <t>Khối ngành 7</t>
  </si>
  <si>
    <t>Cộng toàn đơn vị</t>
  </si>
  <si>
    <t>Ghi chú</t>
  </si>
  <si>
    <t>A</t>
  </si>
  <si>
    <t xml:space="preserve">Đào tạo chính quy </t>
  </si>
  <si>
    <t>I</t>
  </si>
  <si>
    <t>Đại học chính quy</t>
  </si>
  <si>
    <t>1.1</t>
  </si>
  <si>
    <t>Sinh viên</t>
  </si>
  <si>
    <t>1.2</t>
  </si>
  <si>
    <t>1.3</t>
  </si>
  <si>
    <t>1.4</t>
  </si>
  <si>
    <t>II</t>
  </si>
  <si>
    <t>ĐÀO TẠO VỪA LÀM VỪA HỌC</t>
  </si>
  <si>
    <t>Số lượng</t>
  </si>
  <si>
    <t>III</t>
  </si>
  <si>
    <t>(Mẫu dành cho các đơn vị đào tạo từ bậc đại học trở lên)</t>
  </si>
  <si>
    <t xml:space="preserve">Đơn vị tính: </t>
  </si>
  <si>
    <t xml:space="preserve">Tên học phần hoặc chuyên đề; 
hướng dẫn luận văn, đồ án, luận án </t>
  </si>
  <si>
    <t>Số TC theo chương trình đào tạo</t>
  </si>
  <si>
    <t>Số lớp TC dự kiến mở</t>
  </si>
  <si>
    <t>Số tiết giảng dạy quy chuẩn</t>
  </si>
  <si>
    <t>Tổng số giờ giảng dạy quy chuẩn kế hoạch đăng ký thực hiện</t>
  </si>
  <si>
    <t>GV trong đơn vị đảm nhận</t>
  </si>
  <si>
    <t>GV khối HC Trường đảm nhận</t>
  </si>
  <si>
    <t>GV thỉnh giảng</t>
  </si>
  <si>
    <t>(1)</t>
  </si>
  <si>
    <t>(2)</t>
  </si>
  <si>
    <t>(3)</t>
  </si>
  <si>
    <t>(4)</t>
  </si>
  <si>
    <t>(5)</t>
  </si>
  <si>
    <t>(7)</t>
  </si>
  <si>
    <t>(10)</t>
  </si>
  <si>
    <t>(11)</t>
  </si>
  <si>
    <t>(12)</t>
  </si>
  <si>
    <t>(13)</t>
  </si>
  <si>
    <t>(14)</t>
  </si>
  <si>
    <t>(15)</t>
  </si>
  <si>
    <t>(16)</t>
  </si>
  <si>
    <t>Đào tạo chinh quy (gồm cả trong và ngoài Trường)</t>
  </si>
  <si>
    <t>a</t>
  </si>
  <si>
    <t>a.1</t>
  </si>
  <si>
    <t>a.2</t>
  </si>
  <si>
    <t>a.3</t>
  </si>
  <si>
    <t>a.4</t>
  </si>
  <si>
    <t>a.5</t>
  </si>
  <si>
    <t>a.6</t>
  </si>
  <si>
    <t>b</t>
  </si>
  <si>
    <t>Đào tạo không chính quy (gồm cả trong, ngoài Trường)</t>
  </si>
  <si>
    <t>Đào tạo ĐH vừa làm vừa học</t>
  </si>
  <si>
    <t>B</t>
  </si>
  <si>
    <t>Họ và tên</t>
  </si>
  <si>
    <t>Chức danh</t>
  </si>
  <si>
    <t>(6)</t>
  </si>
  <si>
    <t>(8)</t>
  </si>
  <si>
    <t>Đơn vị tính: Tiết chuẩn</t>
  </si>
  <si>
    <t>Tổ bộ môn và họ tên giảng viên</t>
  </si>
  <si>
    <t>Số giờ chuẩn được miễn giảm</t>
  </si>
  <si>
    <t>Số giờ chuẩn còn phải đảm nhận</t>
  </si>
  <si>
    <t>Cộng</t>
  </si>
  <si>
    <t>Giờ giảng dạy</t>
  </si>
  <si>
    <t>Giờ NCKH</t>
  </si>
  <si>
    <t>Giờ HĐCM khác</t>
  </si>
  <si>
    <t>(9)</t>
  </si>
  <si>
    <t>BỘ GIÁO DỤC VÀ ĐÀO TẠO</t>
  </si>
  <si>
    <t>Biểu số 4</t>
  </si>
  <si>
    <t>Đơn vị tính: nghìn đồng</t>
  </si>
  <si>
    <t>Nội dung hoạt động giáo dục, đào tạo</t>
  </si>
  <si>
    <t xml:space="preserve">Trình độ, hình thức đào tạo </t>
  </si>
  <si>
    <t>Lớp đảm nhận</t>
  </si>
  <si>
    <t>Địa điểm đặt lớp (trong trường hay ngoài Trường)</t>
  </si>
  <si>
    <t>Hoạt động tại học kỳ</t>
  </si>
  <si>
    <t>Số tín chỉ (hoặc số tiết giảng dạy)</t>
  </si>
  <si>
    <t>Công tác thực tập, kiến tập, thực tế, rèn nghề, hoạt động khác</t>
  </si>
  <si>
    <t>Tổng cộng:</t>
  </si>
  <si>
    <t xml:space="preserve">Ghi chú: </t>
  </si>
  <si>
    <r>
      <t xml:space="preserve"> -</t>
    </r>
    <r>
      <rPr>
        <sz val="11"/>
        <color indexed="8"/>
        <rFont val="Times New Roman"/>
        <family val="1"/>
      </rPr>
      <t>Các nội dung hoạt động đào tạo đề nghị Nhà trường cấp kinh phí như: kiến tập, thực tập sư phạm hoặc thực tập nghề; Thực hành - Thí nghiệm; đi thực tế của sinh viên; ....Các đơn vị căn cứ QC CT NB phải lập dự toán chi tiết kèm theo cho từng hoạt động và xếp theo thứ tự ưu tiên về sự cần thiết, bắt buộc phải thực hiện theo chương trình đào tạo. Nếu không có dự toán chi tiết kèm theo, xem như hoạt động đó không được duyệt.</t>
    </r>
  </si>
  <si>
    <t xml:space="preserve"> - Đối với hoạt động thực hành thí nghiệm, đơn vị phối hợp lấy số liệu từ TT THTN cho phù hợp.</t>
  </si>
  <si>
    <t>Biểu số 5</t>
  </si>
  <si>
    <t>Các nội dung cần mua sắm tài sản</t>
  </si>
  <si>
    <t>Đơn giá</t>
  </si>
  <si>
    <t>Thành tiền</t>
  </si>
  <si>
    <t xml:space="preserve">Sửa chữa, bảo dưỡng tài sản có giá trị </t>
  </si>
  <si>
    <t>Chức vụ</t>
  </si>
  <si>
    <t>Biểu số 7</t>
  </si>
  <si>
    <t>Chủ trì đề tài, dự án</t>
  </si>
  <si>
    <t>Các đề tài, dự án cấp Nhà nước</t>
  </si>
  <si>
    <t>Các đề tài, dự án cấp Bộ</t>
  </si>
  <si>
    <t>Đơn vị tính: Nghìn đồng</t>
  </si>
  <si>
    <t>TT</t>
  </si>
  <si>
    <t>Số lượt tín chỉ/HSSV dự kiến đảm nhiệm</t>
  </si>
  <si>
    <t>Biểu 4</t>
  </si>
  <si>
    <t>Biểu 5</t>
  </si>
  <si>
    <t>Biểu số 12</t>
  </si>
  <si>
    <t>Đơn vị</t>
  </si>
  <si>
    <t xml:space="preserve"> Ban quản lý cơ sở II </t>
  </si>
  <si>
    <t xml:space="preserve"> Trạm Y tế </t>
  </si>
  <si>
    <t xml:space="preserve">Khoa Giáo dục thể chất </t>
  </si>
  <si>
    <t xml:space="preserve">Khoa Sư phạm Ngoại ngữ </t>
  </si>
  <si>
    <t xml:space="preserve">Khoa Xây dựng </t>
  </si>
  <si>
    <t xml:space="preserve">Phòng Công tác Chính trị và HS-SV </t>
  </si>
  <si>
    <t xml:space="preserve">Phòng Đào tạo </t>
  </si>
  <si>
    <t xml:space="preserve">Phòng Đào tạo Sau Đại học </t>
  </si>
  <si>
    <t xml:space="preserve">Phòng Hành chính Tổng hợp </t>
  </si>
  <si>
    <t xml:space="preserve">Phòng Kế hoạch-Tài chính </t>
  </si>
  <si>
    <t xml:space="preserve">Phòng Quản Trị và Đầu tư </t>
  </si>
  <si>
    <t xml:space="preserve">Phòng Thanh tra - Pháp chế </t>
  </si>
  <si>
    <t xml:space="preserve">Phòng Tổ chức Cán bộ </t>
  </si>
  <si>
    <t xml:space="preserve">Trung tâm Đảm bảo chất lượng </t>
  </si>
  <si>
    <t xml:space="preserve">Trung tâm Giáo dục Thường xuyên </t>
  </si>
  <si>
    <t xml:space="preserve">Trung tâm Kiểm định chất lượng giáo dục </t>
  </si>
  <si>
    <t xml:space="preserve">Trung tâm Nội trú </t>
  </si>
  <si>
    <t xml:space="preserve">Trung tâm Thực hành - Thí nghiệm </t>
  </si>
  <si>
    <t xml:space="preserve">Trường Trung học Phổ thông Chuyên </t>
  </si>
  <si>
    <t xml:space="preserve">Viện Công nghệ Hóa sinh - Môi trường </t>
  </si>
  <si>
    <t xml:space="preserve">Viện Kỹ thuật - Công nghệ </t>
  </si>
  <si>
    <t xml:space="preserve">Viện Nông nghiệp và Tài nguyên </t>
  </si>
  <si>
    <t xml:space="preserve"> Văn phòng đại diện tỉnh Thanh Hóa </t>
  </si>
  <si>
    <t xml:space="preserve"> Nhà Xuất bản </t>
  </si>
  <si>
    <t>Biểu số 10</t>
  </si>
  <si>
    <t>ĐVT: Nghìn đồng</t>
  </si>
  <si>
    <t>Chi cho con người</t>
  </si>
  <si>
    <t>Trợ cấp xã hội</t>
  </si>
  <si>
    <t>Chi cho chuyên môn, nghiệp vụ</t>
  </si>
  <si>
    <t>2.1</t>
  </si>
  <si>
    <t>2.2</t>
  </si>
  <si>
    <t>2.3</t>
  </si>
  <si>
    <t>Tổ chức các hội nghị, hội thi NVSP, các chuyên đề</t>
  </si>
  <si>
    <t>2.4</t>
  </si>
  <si>
    <t>2.5</t>
  </si>
  <si>
    <t>Biểu 2; QCTNB</t>
  </si>
  <si>
    <t>2.7</t>
  </si>
  <si>
    <t>Chi khác</t>
  </si>
  <si>
    <t>Các khoản chi khác</t>
  </si>
  <si>
    <t>Các nhiệm vụ khoa học từ các nhóm nghiên cứu</t>
  </si>
  <si>
    <t>Các hội nghị, hội thảo khoa học</t>
  </si>
  <si>
    <t>Sinh viên Đại học chính quy</t>
  </si>
  <si>
    <t>Hệ số lớp đông / lớp ít nếu có</t>
  </si>
  <si>
    <t>Số lượng sinh viên</t>
  </si>
  <si>
    <t>Trình độ</t>
  </si>
  <si>
    <t>Bậc đào tạo</t>
  </si>
  <si>
    <t>Năm sinh</t>
  </si>
  <si>
    <t>Dân tộc</t>
  </si>
  <si>
    <t>Khoa/Bộ môn/Tổ</t>
  </si>
  <si>
    <t>Chuyên ngành
 đào tạo</t>
  </si>
  <si>
    <t>Thời gian nghỉ hưu /kéo dài</t>
  </si>
  <si>
    <t>Nam</t>
  </si>
  <si>
    <t>Nữ</t>
  </si>
  <si>
    <t>Nội dung 
đào tạo</t>
  </si>
  <si>
    <t>Bậc đạo tạo</t>
  </si>
  <si>
    <t>Nơi đào tạo</t>
  </si>
  <si>
    <t xml:space="preserve">Kinh phí dự trù
</t>
  </si>
  <si>
    <t>Tại ĐHV</t>
  </si>
  <si>
    <t>Trong nước</t>
  </si>
  <si>
    <t>Ngoài nước</t>
  </si>
  <si>
    <t>C</t>
  </si>
  <si>
    <t>Nội dung
 bồi dưỡng</t>
  </si>
  <si>
    <t>Thời lượng chương trình</t>
  </si>
  <si>
    <t>Nơi bồi dưỡng</t>
  </si>
  <si>
    <t>Kinh phí
 dự trù</t>
  </si>
  <si>
    <t>Tại
ĐHV</t>
  </si>
  <si>
    <t>Tiêu đề/Nội dung</t>
  </si>
  <si>
    <t>Thời lượng</t>
  </si>
  <si>
    <t>Nơi tổ chức</t>
  </si>
  <si>
    <t>Ngành/chuyên ngành</t>
  </si>
  <si>
    <t>Chức danh hiện tại</t>
  </si>
  <si>
    <t>Chức danh đề nghị 
bổ nhiệm/thay đổi</t>
  </si>
  <si>
    <t xml:space="preserve">Năm </t>
  </si>
  <si>
    <t>Mục đích sử dụng</t>
  </si>
  <si>
    <t>Địa chỉ đặt thiết bị / 
Địa chỉ sử dụng thiết bị</t>
  </si>
  <si>
    <t>Các hoạt động KHCN khác</t>
  </si>
  <si>
    <t>Tổng cộng</t>
  </si>
  <si>
    <t>3.1</t>
  </si>
  <si>
    <t>3.2</t>
  </si>
  <si>
    <t>3.3</t>
  </si>
  <si>
    <t>(8)=(3)x(4)x(7)</t>
  </si>
  <si>
    <t>a.7</t>
  </si>
  <si>
    <t>a.8</t>
  </si>
  <si>
    <t>a.9</t>
  </si>
  <si>
    <t>CBGD đảm nhận ĐM giờ tập sự (thử việc): 0</t>
  </si>
  <si>
    <t>CBGD đảm nhận ĐM giờ giáo viên: 0</t>
  </si>
  <si>
    <t>Đại học</t>
  </si>
  <si>
    <t>Tên học phần tương ứng</t>
  </si>
  <si>
    <t>Hệ ĐT
ĐH/SĐH</t>
  </si>
  <si>
    <t>Mã HP</t>
  </si>
  <si>
    <t>Số TC</t>
  </si>
  <si>
    <t>Thời gian nộp bản thảo</t>
  </si>
  <si>
    <t>ĐH</t>
  </si>
  <si>
    <t>hiệu trưởng</t>
  </si>
  <si>
    <t>SĐH</t>
  </si>
  <si>
    <t>Chi hộ</t>
  </si>
  <si>
    <t>5</t>
  </si>
  <si>
    <t>Kinh phí ngân sách cấp</t>
  </si>
  <si>
    <t>Kinh phí từ quỹ trích lập thực hiện nhiệm vụ KHCN cấp Trường</t>
  </si>
  <si>
    <t>Kinh phí từ các tổ chức khác</t>
  </si>
  <si>
    <t>1.5</t>
  </si>
  <si>
    <t>1.6</t>
  </si>
  <si>
    <t>1.7</t>
  </si>
  <si>
    <t>1.8</t>
  </si>
  <si>
    <t>Tiền văn phòng phẩm</t>
  </si>
  <si>
    <t>TỔNG CHI</t>
  </si>
  <si>
    <t>Viện Nghiên cứu và Đào tạo trực tuyến</t>
  </si>
  <si>
    <t>Đại học từ xa</t>
  </si>
  <si>
    <t>THPT</t>
  </si>
  <si>
    <t>THSP</t>
  </si>
  <si>
    <t>Biểu 1</t>
  </si>
  <si>
    <t>Đối tượng</t>
  </si>
  <si>
    <t>DIỄN GIẢI</t>
  </si>
  <si>
    <t>ĐÀO TẠO ĐẠI HỌC CHÍNH QUY</t>
  </si>
  <si>
    <t>Đại học chính quy
 (ĐHCQ, Liên thông CQ, VB2 CQ)</t>
  </si>
  <si>
    <t>Lưu học sinh học Đại học</t>
  </si>
  <si>
    <t>Đào tạo dự bị Đại học</t>
  </si>
  <si>
    <t>ĐÀO TẠO SAU ĐẠI HỌC</t>
  </si>
  <si>
    <t>Nghiên cứu sinh</t>
  </si>
  <si>
    <t>Đào tạo nâng chuẩn theo Nghị định 71</t>
  </si>
  <si>
    <t>Đào tạo Vừa làm vừa học</t>
  </si>
  <si>
    <t>D</t>
  </si>
  <si>
    <t>ĐÀO TẠO TỪ XA</t>
  </si>
  <si>
    <t>Đào tạo từ xa trực tiếp</t>
  </si>
  <si>
    <t>Đào tạo từ xa trực tuyến</t>
  </si>
  <si>
    <t>E</t>
  </si>
  <si>
    <t>ĐÀO TẠO BẬC THPT</t>
  </si>
  <si>
    <t>THPT Chuyên</t>
  </si>
  <si>
    <t>THPT Chất lượng cao</t>
  </si>
  <si>
    <t>F</t>
  </si>
  <si>
    <t>ĐÀO TẠO THSP</t>
  </si>
  <si>
    <t>THSP Mầm non</t>
  </si>
  <si>
    <t>THSP Tiểu học</t>
  </si>
  <si>
    <t>THSP THCS</t>
  </si>
  <si>
    <t>TỔNG QUY MÔ TOÀN TRƯỜNG</t>
  </si>
  <si>
    <t>PHÒNG KH-TC                                                            HIỆU TRƯỞNG</t>
  </si>
  <si>
    <t>Vinh, ngày            tháng          năm 2022</t>
  </si>
  <si>
    <t>.- Tuyển sinh năm 2019 trở  về trước</t>
  </si>
  <si>
    <t>.- Tuyển sinh năm 2018 trở  về trước</t>
  </si>
  <si>
    <t>.- Tuyển sinh năm 2018 hệ học trên 4 năm (Khóa 58)</t>
  </si>
  <si>
    <t xml:space="preserve"> - Dự kiên tuyển sinh năm 2023 (Khóa 64)</t>
  </si>
  <si>
    <t xml:space="preserve"> - Dự kiên tuyển sinh năm 2022 (Khóa 63)</t>
  </si>
  <si>
    <t>Cao học (Bao gồm cả LHS học thạc sỹ)</t>
  </si>
  <si>
    <t>ĐỀ TÀI CÓ SỬ DỤNG NGUỒN KINH PHÍ NGÂN SÁCH CẤP QUA GIAO DỰ TOÁN CỦA BỘ GIÁO DỤC VÀ ĐÀO TẠO</t>
  </si>
  <si>
    <t>Hội thảo, hội nghị</t>
  </si>
  <si>
    <t>NHIỆM VỤ KHOA HỌC CÔNG NGHỆ</t>
  </si>
  <si>
    <t>NHIỆM VỤ KHOA HỌC CÔNG NGHỆ SỬ DỤNG NGUỒN KINH PHÍ TRƯỜNG ĐẠI HỌC VINH</t>
  </si>
  <si>
    <t>Đề tài cấp Bộ sử dụng nguồn kinh phí Trường</t>
  </si>
  <si>
    <t>Đề tài Nghiên cứu khoa học cấp Trường của Giảng viên</t>
  </si>
  <si>
    <t>Đề tài Nghiên cứu khoa học cấp Trường của Người học</t>
  </si>
  <si>
    <t>Các công bố khoa học</t>
  </si>
  <si>
    <t>Tổng cộng = I+II+III</t>
  </si>
  <si>
    <t>Tổng Số kinh phí của năm lập kế hoạch, trong đó:</t>
  </si>
  <si>
    <t>CÁC NHIỆM VỤ KHCH ĐƯỢC TỔ CHỨC KHÁC CẤP KINH PHÍ</t>
  </si>
  <si>
    <t>Hệ số
môn học</t>
  </si>
  <si>
    <t>(Bảng này dùng để thống kê chi tiết học phần giảng dạy của học kỳ II năm học 2022-2023, học kỳ hè và học kỳ I năm học 2023-2024)</t>
  </si>
  <si>
    <t>KẾ HOẠCH ĐÀO TẠO - GIẢNG DẠY CỦA ĐƠN VỊ ĐÀO TẠO TRÌNH ĐỘ ĐẠI HỌC VÀ SAU ĐẠI HỌC  NĂM 2023</t>
  </si>
  <si>
    <t>Mua sắm trang thiết bị đào tạo và phục vụ công tác đào tạo</t>
  </si>
  <si>
    <t>Mua bổ sung danh mục tài liệu giáo trình phục vụ dạy học</t>
  </si>
  <si>
    <t>Mua Văn phòng phẩm</t>
  </si>
  <si>
    <t>KẾ HOẠCH CHI NĂM 2023</t>
  </si>
  <si>
    <t>Số kinh phí đề nghị cấp năm 2023</t>
  </si>
  <si>
    <t>Số kinh phí đề nghị cấp năm 2022</t>
  </si>
  <si>
    <t>Chênh lệch</t>
  </si>
  <si>
    <t>KẾ HOẠCH  KINH PHÍ THỰC HÀNH - THÍ NGHIỆM 2023</t>
  </si>
  <si>
    <t>Biểu 8b</t>
  </si>
  <si>
    <t>KẾ HOẠCH TỰ ĐÁNH GIÁ VÀ ĐÁNH GIÁ NGOÀI CHƯƠNG TRÌNH ĐÀO TẠO</t>
  </si>
  <si>
    <t>KẾ HOẠCH TỰ ĐÁNH GIÁ CHƯƠNG TRÌNH ĐÀO TẠO</t>
  </si>
  <si>
    <t>NỘI DUNG</t>
  </si>
  <si>
    <t>Thời gian thực hiện</t>
  </si>
  <si>
    <t>Nhu cầu kinh phí</t>
  </si>
  <si>
    <t>Cộng tổng
các khoản chi cho con người</t>
  </si>
  <si>
    <t>BẢNG SỐ LIỆU THỐNG KÊ THU NHẬP, PHÚC LỢI VÀ CÁC KHOẢN ĐÓNG GÓP</t>
  </si>
  <si>
    <t>KẾ HOẠCH ĐÁNH GIÁ NGOÀI CHƯƠNG TRÌNH ĐÀO TẠO</t>
  </si>
  <si>
    <t>Đơn vị thẩm định</t>
  </si>
  <si>
    <t>Hiệu trưởng</t>
  </si>
  <si>
    <t>Cao học</t>
  </si>
  <si>
    <t>Phúc lợi thanh toán vượt giờ chi cho cán bộ hành chính</t>
  </si>
  <si>
    <t>Đơn vị đăng ký</t>
  </si>
  <si>
    <t>Số lượng công bố trên WoS</t>
  </si>
  <si>
    <t>Số lượng công bố trên Scopus</t>
  </si>
  <si>
    <t>Số lượng công bố trên tạp chí khoa học, kỷ yếu hội nghị, hội thảo quốc tế khác</t>
  </si>
  <si>
    <t>Số lượng công bố trên các tạp chí khoa học trong nước</t>
  </si>
  <si>
    <t>Số lượng công bố trên các kỷ yếu hội nghị, hội thảo trong nước</t>
  </si>
  <si>
    <t>Các loại hình công bố khác</t>
  </si>
  <si>
    <t>(Số liệu của năm 2021, năm 2022, dùng để tham khảo và áp dụng để xây dựng chi phí chi cho con người tại biểu 10 của kế hoạch năm 2023)</t>
  </si>
  <si>
    <t xml:space="preserve"> Trường Khoa học Xã hội và Nhân văn</t>
  </si>
  <si>
    <t xml:space="preserve"> Trường Khoa học Xã hội và Nhân văn - Khoa Chính trị và Báo chí </t>
  </si>
  <si>
    <t xml:space="preserve"> Trường Khoa học Xã hội và Nhân văn - Khoa Du lịch và Công tác xã hội </t>
  </si>
  <si>
    <t xml:space="preserve"> Trường Khoa học Xã hội và Nhân văn - Khoa Luật học </t>
  </si>
  <si>
    <t xml:space="preserve"> Trường Khoa học Xã hội và Nhân văn - Khoa Luật kinh tế </t>
  </si>
  <si>
    <t xml:space="preserve"> Trường Khoa học Xã hội và Nhân văn - Trung tâm Văn phòng trường KHXH&amp;NV </t>
  </si>
  <si>
    <t xml:space="preserve"> Trường Kinh tế</t>
  </si>
  <si>
    <t xml:space="preserve"> Trường Kinh tế - Khoa Kế Toán </t>
  </si>
  <si>
    <t xml:space="preserve"> Trường Kinh tế - Khoa Kinh tế </t>
  </si>
  <si>
    <t xml:space="preserve"> Trường Kinh tế - Khoa Quản trị kinh doanh </t>
  </si>
  <si>
    <t xml:space="preserve"> Trường Kinh tế - Khoa Tài chính Ngân hàng </t>
  </si>
  <si>
    <t xml:space="preserve"> Trường Kinh tế - Văn phòng trường Kinh tế </t>
  </si>
  <si>
    <t xml:space="preserve"> Trường Sư phạm - Khoa Địa Lý </t>
  </si>
  <si>
    <t xml:space="preserve"> Trường Sư phạm - Khoa Giáo dục Chính Trị </t>
  </si>
  <si>
    <t xml:space="preserve"> Trường Sư phạm - Khoa Giáo dục Mầm non </t>
  </si>
  <si>
    <t xml:space="preserve"> Trường Sư phạm - Khoa Giáo dục Tiểu học </t>
  </si>
  <si>
    <t xml:space="preserve"> Trường Sư phạm - Khoa Hóa học </t>
  </si>
  <si>
    <t xml:space="preserve"> Trường Sư phạm - Khoa Lịch sử </t>
  </si>
  <si>
    <t xml:space="preserve"> Trường Sư phạm - Khoa Ngữ văn </t>
  </si>
  <si>
    <t xml:space="preserve"> Trường Sư phạm - Khoa Sinh học </t>
  </si>
  <si>
    <t xml:space="preserve"> Trường Sư phạm - Khoa Tâm lý Giáo Dục </t>
  </si>
  <si>
    <t xml:space="preserve"> Trường Sư phạm - Khoa Tin học </t>
  </si>
  <si>
    <t xml:space="preserve"> Trường Sư phạm - Khoa Toán </t>
  </si>
  <si>
    <t xml:space="preserve"> Trường Sư phạm - Khoa Vật lý </t>
  </si>
  <si>
    <t xml:space="preserve"> Trường Sư phạm - Trung tâm Bồi dưỡng nghiệp vụ sư phạm </t>
  </si>
  <si>
    <t xml:space="preserve"> Trường Sư phạm - Văn phòng sư phạm </t>
  </si>
  <si>
    <t xml:space="preserve">Viện Nghiên cứu và Đào tạo trực tuyến - Khoa Đào tạo trực tuyến </t>
  </si>
  <si>
    <t xml:space="preserve">Viện Nghiên cứu và Đào tạo trực tuyến - Trung tâm CNTT </t>
  </si>
  <si>
    <t xml:space="preserve">Viện Nghiên cứu và Đào tạo trực tuyến - Trung tâm NC và Chuyển giao công nghệ giáo dục số </t>
  </si>
  <si>
    <t xml:space="preserve">Viện Nghiên cứu và Đào tạo trực tuyến - Trung tâm Quản lý và phát triển học liệu </t>
  </si>
  <si>
    <t xml:space="preserve">Viện Nghiên cứu và Đào tạo trực tuyến - Văn phòng </t>
  </si>
  <si>
    <t xml:space="preserve">Trường Trường Mầm non thực hành </t>
  </si>
  <si>
    <t xml:space="preserve">Trường Trường Tiểu học, THCS và THPT thực hành sư phạm </t>
  </si>
  <si>
    <t xml:space="preserve"> Văn phòng Đảng - Hội đồng Trường - Đoàn thể </t>
  </si>
  <si>
    <t xml:space="preserve">Phòng Khoa học và Hợp tác quốc tế </t>
  </si>
  <si>
    <t xml:space="preserve">Trung tâm Dịch vụ, hỗ trợ sinh viên và quan hệ doanh nghiệp </t>
  </si>
  <si>
    <t xml:space="preserve">Trung tâm GDQP&amp;AN Trường ĐH Vinh </t>
  </si>
  <si>
    <t xml:space="preserve">Trung tâm Thông tin - Thư viện Nguyễn Thúc Hào </t>
  </si>
  <si>
    <t>Tiền điện thoại khoán cho lãnh đạo đơn vị</t>
  </si>
  <si>
    <t>Công tác phí công lệnh trường (nếu có)</t>
  </si>
  <si>
    <t>Công tác phí công lệnh khoa:
 (Tính trên số lượng cán bộ của Khoa / Đơn vị;
Hệ số 1 = 800;
Tiến sĩ tính hệ số 1,5 x 800;
Giáo sư, phó giáo sư hệ số 2 x 800)</t>
  </si>
  <si>
    <t>Theo điều 23 Quy chế chi tiêu nội bộ</t>
  </si>
  <si>
    <t>Thuê gv thỉnh giảng (nếu có)</t>
  </si>
  <si>
    <t>Kinh phí đi tham quan, học hỏi kinh nghiệm</t>
  </si>
  <si>
    <t>Chi phụ cấp độc hại</t>
  </si>
  <si>
    <t>Học bổng sinh viên, học bổng khuyến khích học tập</t>
  </si>
  <si>
    <t>Chi các khoản phúc lợi: thăm viếng, nghỉ phép</t>
  </si>
  <si>
    <t>Chi tiền dạy vượt giờ</t>
  </si>
  <si>
    <t>Chi tiền làm thêm giờ, trực đêm, trực lễ tết</t>
  </si>
  <si>
    <t>Chi các khoản đóng góp BHXH, BHYT, bảo hiểm thất nghiệp, kinh phí công đoàn</t>
  </si>
  <si>
    <t>Các khoản chi lương, tiền công, phụ cấp, TN tăng thêm</t>
  </si>
  <si>
    <t>Lương, phụ cấp các loại, thu nhập tăng thêm</t>
  </si>
  <si>
    <t>Chi các khoản phúc lợi trong năm gồm 20/11, 30/4, 01/5, 02/9, Tết Nguyên đán, ….:  = số cán bộ của đơn vị x 7.500</t>
  </si>
  <si>
    <t>Điều 18, Quy chế chi tiêu nội bộ</t>
  </si>
  <si>
    <t>Chi kinh phí hỗ trợ tổ chức hành chính của đơn vị = số cán bộ của đơn vị x 1.000 (kinh phí này chi về các đơn vị và nhập quỹ.</t>
  </si>
  <si>
    <t>Điều 18, Quy chế chi tiêu nội bộ và Quyết định số 302/QĐ-ĐHV ngày 20/02/2019 về việc sửa đổi, bổ sung QC CTNB</t>
  </si>
  <si>
    <t>Chi các hoạt động tự đánh giá và đánh giá ngoài chương trình đào tạo</t>
  </si>
  <si>
    <t>Chi kinh phí biên soạn, sản xuất giáo trình tài liệu</t>
  </si>
  <si>
    <t>Biểu 8a</t>
  </si>
  <si>
    <t xml:space="preserve"> = 10% tổng thu của đơn vị</t>
  </si>
  <si>
    <t>Mua sắm tài sản cố định hữu hình, tài sản cố định vô hình, chi xây dựng cơ bản</t>
  </si>
  <si>
    <t>Mua sắm tài sản cố định hữu hình, tài sản cố định vô hình</t>
  </si>
  <si>
    <t>Chi đầu tư xây dựng cơ bản</t>
  </si>
  <si>
    <t>Chi mua sắm máy móc, thiết bị</t>
  </si>
  <si>
    <t xml:space="preserve">Chi khấu hao tài sản cố định </t>
  </si>
  <si>
    <t xml:space="preserve">Các khoản hỗ trợ đi học (Thạc sỹ, tiến sỹ, đào tạo ngắn hạn, bồi dưỡng chứng chỉ, nâng ngạch, chuyển ngạch, đào tạo lý luận cao cấp, trung cấp chính trị; </t>
  </si>
  <si>
    <t>Tiền thưởng các loại (Cấp trường, tỉnh,bộ, cá nhân, tập thể…) sử dụng kinh phí Trường</t>
  </si>
  <si>
    <t>Chi các khoản tiền thưởng thi đua năm học: chiến sĩ thi đua x 2.000 + tiên tiến 1.500 + hoàn thành nhiệm vụ 1.000</t>
  </si>
  <si>
    <t>Điều 19, Quy chế chi tiêu nội bộ</t>
  </si>
  <si>
    <t>Chi khen thưởng sinh viên, học sinh đạt thành tích trong các kỳ thi học sinh giỏi (nếu có)</t>
  </si>
  <si>
    <t>Chi chế độ bảo hộ lao động</t>
  </si>
  <si>
    <t>Điều 17, Quy chế chi tiêu nội bộ</t>
  </si>
  <si>
    <t>Chi chế độ bồi dưỡng giảng viên, giáo viên dạy ngoài trời</t>
  </si>
  <si>
    <t>Điều 29, Quy chế chi tiêu nội bộ</t>
  </si>
  <si>
    <t>Điều 16, Quy chế chi tiêu nội bộ</t>
  </si>
  <si>
    <t>Điều 15, Quy chế chi tiêu nội bộ</t>
  </si>
  <si>
    <t>Chi khen thưởng các danh hiệu được phong tặng trong năm nếu có (VD: Giáo sư, phó giáo sư, NGND, NGUT, tiến sĩ, thạc sĩ, huy hiệu, bằng khen…..)</t>
  </si>
  <si>
    <t>Chi khen thưởng các loại</t>
  </si>
  <si>
    <t>Theo điều 28 Quy chế chi tiêu nội bộ</t>
  </si>
  <si>
    <t>Theo điều 33 Quy chế chi tiêu nội bộ</t>
  </si>
  <si>
    <t>Chi ngày kỷ niệm các năm chẵn chục của các đơn vị:
10 năm = 30 tr; Cứ thêm mỗi 10 năm tiếp theo thì thêm 10 tr</t>
  </si>
  <si>
    <t>Chi tiền biên tập website, chế độ cộng tác viên thanh tra giáo dục, công tác viên hỗ trợ công tác tự đánh giá, đánh giá ngoài, …..</t>
  </si>
  <si>
    <t>Chi hỗ trợ hoạt động của HS, SV, Người học tập trung tại trường:
&lt;= 500 người học tập trung: 10.000 nghìn đồng;
&gt; 500 người học tập trung: thì mỗi người học tăng lên được cấp 20 nghìn đồng;
(Max 30.000 nghìn đồng)</t>
  </si>
  <si>
    <t>QUY MÔ
ĐẦU NĂM
2022</t>
  </si>
  <si>
    <t>GIẢM
TRONG NĂM
2022</t>
  </si>
  <si>
    <t>TUYỂN MỚI TRONG NĂM
2022</t>
  </si>
  <si>
    <t>QUY MÔ
CUỐI NĂM
2022</t>
  </si>
  <si>
    <t>SỐ LIỆU XÂY DỰNG KẾ HOẠCH 2022</t>
  </si>
  <si>
    <t>SỐ LIỆU XÂY DỰNG KẾ HOẠCH 2023</t>
  </si>
  <si>
    <t>QUY MÔ
ĐẦU NĂM
2023</t>
  </si>
  <si>
    <t>GIẢM
TRONG NĂM
2023</t>
  </si>
  <si>
    <t>TUYỂN MỚI TRONG NĂM
2023</t>
  </si>
  <si>
    <t>QUY MÔ
CUỐI NĂM
2023</t>
  </si>
  <si>
    <t>PHÒNG ĐÀO TẠO                         PHÒNG ĐT SAU ĐẠI HỌC                       TT GDTX                       VIỆN ĐT TRỰC TUYẾN</t>
  </si>
  <si>
    <t>Dự kiến số Sinh viên tuyển mới năm 2023 theo khối ngành
(Tính dự kiến tổng số tuyển mới trong năm 2022 trừ các ngành sư phạm)</t>
  </si>
  <si>
    <t>Quy mô cuối năm: 
Số sinh viên có mặt ngày 31/12/2023 theo khối ngành, gồm:
(Số sinh viên này được coi là quy mô sinh viên có mặt học kỳ I năm học 2023-2024 từ tháng 9-12/2023)</t>
  </si>
  <si>
    <t xml:space="preserve"> + Bảo lưu vì các lý do cá nhân</t>
  </si>
  <si>
    <t xml:space="preserve"> + Lý do nợ học phí</t>
  </si>
  <si>
    <t xml:space="preserve"> + Lý do chưa tích lũy đủ tín chỉ các học phần của ngành đào tạo.</t>
  </si>
  <si>
    <t xml:space="preserve"> + Lý do chưa có chứng chỉ tiếng anh theo chuẩn đầu ra.</t>
  </si>
  <si>
    <t xml:space="preserve"> + Lý do chưa hoàn thành chứng chỉ giáo dục quốc phòng</t>
  </si>
  <si>
    <t xml:space="preserve"> + Lý do chưa hoàn thành chứng chỉ giáo dục thể chất</t>
  </si>
  <si>
    <t>Các học viên đã hết thời gian đào tạo nhưng chưa tốt nghiệp vì các lý do</t>
  </si>
  <si>
    <t>c</t>
  </si>
  <si>
    <t>d</t>
  </si>
  <si>
    <t>đ</t>
  </si>
  <si>
    <t>e</t>
  </si>
  <si>
    <t>QUY MÔ ĐÀO TẠO VỪA LÀM VỪA HỌC - ĐÀO TẠO TỪ XA NĂM 2023</t>
  </si>
  <si>
    <t>VLVH tuyển mới năm 2022</t>
  </si>
  <si>
    <t>VLVH tuyển mới năm 2021</t>
  </si>
  <si>
    <t>VLVH tuyển mới năm 2020</t>
  </si>
  <si>
    <t>VLVH tuyển mới năm 2019</t>
  </si>
  <si>
    <t>Sinh viên tốt nghiệp / thôi học / xóa tên năm 2023:
(Tính dự kiến số thôi học, tốt nghiệp, xóa tên, kỷ luật trong cả năm 2023)</t>
  </si>
  <si>
    <t>Sinh viên tuyển mới năm 2023 theo khối ngành:
(Tính dự kiến tổng số tuyển mới trong năm 2023)</t>
  </si>
  <si>
    <t>VHVL tuyển mới năm 2023</t>
  </si>
  <si>
    <t>Thanh toán vượt giờ chuẩn năm 2021 gồm 3 học kỳ (năm học 2020-2021 và học kỳ 1 năm học 2021-2022)</t>
  </si>
  <si>
    <r>
      <t xml:space="preserve">Phúc lợi khác
</t>
    </r>
    <r>
      <rPr>
        <b/>
        <i/>
        <sz val="13"/>
        <rFont val="Times New Roman"/>
        <family val="1"/>
      </rPr>
      <t>(</t>
    </r>
    <r>
      <rPr>
        <i/>
        <sz val="13"/>
        <rFont val="Times New Roman"/>
        <family val="1"/>
      </rPr>
      <t>Phúc lợi VLVH, ĐTTX, phúc lợi các ngày lễ, tết, ….)</t>
    </r>
  </si>
  <si>
    <r>
      <t xml:space="preserve">Lương và các khoản có tính chất lương
</t>
    </r>
    <r>
      <rPr>
        <i/>
        <sz val="13"/>
        <rFont val="Times New Roman"/>
        <family val="1"/>
      </rPr>
      <t>(Lương, phụ cấp chức vụ, phụ cấp thâm niên vượt khung, phụ cấp nghề, ….)</t>
    </r>
  </si>
  <si>
    <r>
      <t xml:space="preserve">Các khoản
 đóng góp
</t>
    </r>
    <r>
      <rPr>
        <i/>
        <sz val="13"/>
        <rFont val="Times New Roman"/>
        <family val="1"/>
      </rPr>
      <t>Trích đóng
32% BHXH
2% KPCĐ</t>
    </r>
  </si>
  <si>
    <t xml:space="preserve"> Trường Sư phạm</t>
  </si>
  <si>
    <t>Tổng Công</t>
  </si>
  <si>
    <t>QUY MÔ ĐÀO TẠO SINH VIÊN CHÍNH QUY NĂM 2023</t>
  </si>
  <si>
    <t>Biểu số 2 tổng hợp</t>
  </si>
  <si>
    <t>Vừa làm vừa học</t>
  </si>
  <si>
    <t>Vừa làm vừa học nâng chuẩn theo Nghị định 71</t>
  </si>
  <si>
    <t>BẢNG TỔNG HỢP SỐ TÍN CHỈ ĐĂNG KÝ HỌC CỦA NGƯỜI HỌC</t>
  </si>
  <si>
    <t>Tổng cộng = I + II</t>
  </si>
  <si>
    <t>BẢNG TỔNG HỢP QUY MÔ CỦA ĐƠN VỊ THEO LOẠI HÌNH ĐÀO TẠO</t>
  </si>
  <si>
    <t>(9)
 + Môn lý thuyết = (3)*(5)*(6)*16,5;
+ Môn thực hành = (3)*(5)*(6)*15;</t>
  </si>
  <si>
    <t>(6)=(4)*(5)</t>
  </si>
  <si>
    <t>Thu tiền tổ chức các lớp bồi dưỡng chứng chỉ</t>
  </si>
  <si>
    <t>Công tác thực hành, thí nghiệm</t>
  </si>
  <si>
    <t>Theo điều 21 Quy chế chi tiêu nội bộ</t>
  </si>
  <si>
    <t>Thu khoán các hợp đồng chuyển giao công nghệ</t>
  </si>
  <si>
    <t>Biểu số 2a1 - Khoa ….......................</t>
  </si>
  <si>
    <t>TỔNG HỢP SỐ GIỜ QUY CHUẨN ĐƠN VỊ PHẢI ĐẢM NHẬN GIẢNG DẠY NĂM 2023</t>
  </si>
  <si>
    <t>KẾ HOẠCH MUA SẮM, SỬA CHỮA, BỔ SUNG GIÁO TRÌNH TÀI LIỆU THƯ VIỆN NĂM 2023</t>
  </si>
  <si>
    <t>Biểu 7b - Kế hoạch công bố NCKH</t>
  </si>
  <si>
    <t>KẾ HOẠCH ĐĂNG KÝ VỀ CÔNG BỐ KHOA HỌC NĂM 2023</t>
  </si>
  <si>
    <t>ĐƠN VỊ THẨM ĐỊNH</t>
  </si>
  <si>
    <t>KẾ HOẠCH ĐĂNG KÝ NHIỆM VỤ NGHIÊN CỨU KHOA HỌC NĂM TÀI 2023</t>
  </si>
  <si>
    <t>6 THÁNG ĐẦU NĂM 2023
(HỌC KỲ II NĂM HỌC 2022-2023)</t>
  </si>
  <si>
    <t>6 THÁNG CUỐI NĂM 2023
(HỌC KỲ I NĂM HỌC 2023-2024)</t>
  </si>
  <si>
    <t>(Biểu dành riêng cho các đơn vị đào tạo, đơn vị có loại hình nào thì nhập số liệu loại hình đó)</t>
  </si>
  <si>
    <t>Mua sắm trang thiết bị</t>
  </si>
  <si>
    <t>Các loại mua sắm khác</t>
  </si>
  <si>
    <t>SỬA CHỮA, BẢO TRÌ, BẢO DƯỠNG TÀI SẢN, TRANG THIẾT BỊ</t>
  </si>
  <si>
    <t>Người học</t>
  </si>
  <si>
    <t>Điều 27 QC CTNB</t>
  </si>
  <si>
    <t>Tiền phấn cho giảng  viên</t>
  </si>
  <si>
    <t>Cán bộ</t>
  </si>
  <si>
    <t xml:space="preserve"> = 8% từ tổng thu học phí chính quy và học phí cấp bù sư phạm của đơn vị</t>
  </si>
  <si>
    <t>Biểu 8b: Các đơn vị lập kế hoạch về tự đánh giá và đánh giá ngoài cụ thể theo ngành;
TT ĐBCL thẩm định biểu 8b của các đơn vị và lập kế hoạch Kinh phí  (kinh phí nằm trong kế hoạch của TT ĐBCL.)</t>
  </si>
  <si>
    <t>Quy mô đầu năm:
Số SV có mặt ngày 01/01/2023 theo khối ngành, gồm:
(Tổng số sinh viên mục này chính là quy mô sinh viên có mặt học kỳ II năm học 2022-2023 từ tháng 1-6/2023)</t>
  </si>
  <si>
    <t>KẾ HOẠCH  KINH PHÍ THỰC HÀNH - THÍ NGHIỆM, THỰC TẬP, RÈN NGHỀ VÀ CÁC HOẠT ĐỘNG KHÁC NĂM 2023</t>
  </si>
  <si>
    <t>KẾ HOẠCH ĐÀO TẠO, BỒI DƯỠNG, CẤP CHỨNG CHỈ CÁC LỚP NGẮN HẠN</t>
  </si>
  <si>
    <t>Dự kiến 
Chi lương, phụ cấp các loại và các khoản phải đóng năm 2023 theo mức lương cơ sở: 1.800.000 đồng từ tháng 7/2023.</t>
  </si>
  <si>
    <t>Số liệu
Chi lương, phụ cấp các loại và các khoản phải đóng năm 2021 theo mức lương cơ sở: 1.490.000</t>
  </si>
  <si>
    <t>Quy mô đầu năm: Số SV có mặt ngày 01/01/2023 theo khối ngành, gồm:
(Tổng số sinh viên mục này chính là quy mô sinh viên có mặt học kỳ II năm học 2022-2023 từ tháng 1-6/2023)</t>
  </si>
  <si>
    <t>Quy mô cuối năm: Số sinh viên có mặt ngày 31/12/2023 theo khối ngành, gồm:
(Số sinh viên này được coi là quy mô sinh viên có mặt học kỳ I năm học 2023-2024 từ tháng 9-12/2023)</t>
  </si>
  <si>
    <t xml:space="preserve">Danh mục giáo trình, tài liệu đề nghị mua </t>
  </si>
  <si>
    <t>Kinh phí văn phòng phẩm khoán cho Trường, Khoa, Viện nhận</t>
  </si>
  <si>
    <t>Tiền khoán văn phòng phẩm cho cán bộ các khoa đào tạo (Trừ các cán bộ đang đi học tập trung)</t>
  </si>
  <si>
    <t>Thời gian nghỉ</t>
  </si>
  <si>
    <t>Thời gian
(dự kiến từ năm … đến năm ...)</t>
  </si>
  <si>
    <t>ĐHV</t>
  </si>
  <si>
    <t xml:space="preserve">
Thời gian
</t>
  </si>
  <si>
    <t>Lý luận chính trị</t>
  </si>
  <si>
    <t>x</t>
  </si>
  <si>
    <t>Trung cấp</t>
  </si>
  <si>
    <t>Bùi Đức Công</t>
  </si>
  <si>
    <t>Đường lối quân sự</t>
  </si>
  <si>
    <t>Lê Duy Hiếu</t>
  </si>
  <si>
    <t>Nguyễn Đình Lưu</t>
  </si>
  <si>
    <t>Nguyễn Minh Quyết</t>
  </si>
  <si>
    <t>Nguyễn Phong Quang</t>
  </si>
  <si>
    <t>Trần Văn Long</t>
  </si>
  <si>
    <t>Trần Văn Thông</t>
  </si>
  <si>
    <t>Đinh Thị Hải</t>
  </si>
  <si>
    <t>Đoàn Quang Dũng</t>
  </si>
  <si>
    <t>Lưu Văn Mạnh</t>
  </si>
  <si>
    <t>Nguyễn Đình Phi</t>
  </si>
  <si>
    <t>Nguyễn Ngọc Dũng</t>
  </si>
  <si>
    <t>Nguyễn Quốc Chiến</t>
  </si>
  <si>
    <t>Nguyễn Thế Tiến</t>
  </si>
  <si>
    <t>Phạm Thế Dũng</t>
  </si>
  <si>
    <t>Phan Duy Long</t>
  </si>
  <si>
    <t>Lê Thị Quỳnh</t>
  </si>
  <si>
    <t>Ngành GDQP&amp;AN</t>
  </si>
  <si>
    <t>Sinh viên năm thứ 5, Tuyển sinh năm 2018 hệ kỹ sư (Khóa 59 về trước)</t>
  </si>
  <si>
    <t>Sinh viên năm 4, Tuyển sinh năm 2019 (Khóa 60)</t>
  </si>
  <si>
    <t>Sinh viên năm 3, Tuyển sinh năm 2020 (Khóa 61)</t>
  </si>
  <si>
    <t>Sinh viên năm 2, Tuyển sinh năm 2021 (Khóa 62)</t>
  </si>
  <si>
    <t>Sinh viên năm nhất, Tuyển sinh năm 2022 (Khóa 63)</t>
  </si>
  <si>
    <t>.- Tuyển sinh năm 2020 (Khóa 61)</t>
  </si>
  <si>
    <t>.- Tuyển sinh năm 2021 (Khóa 62)</t>
  </si>
  <si>
    <t xml:space="preserve"> - Tuyển sinh năm 2022 (Khóa 63)</t>
  </si>
  <si>
    <t xml:space="preserve"> - Tuyển sinh năm 2023 (Khóa 64)</t>
  </si>
  <si>
    <t>.- Tuyển sinh năm 2019 hệ học trên 4 năm (Khóa 60)</t>
  </si>
  <si>
    <t>Số giảm trong năm:
(Dự kiến số sinh viên tốt nghiệp, thôi học, xóa tên, kỷ luật trong cả năm 2023)</t>
  </si>
  <si>
    <t>Trung tâm GDQP&amp;AN</t>
  </si>
  <si>
    <t>Tổ bộ môn Đường Lối quân sự</t>
  </si>
  <si>
    <t>Học kỳ 2 và học kỳ hè 2021-2022</t>
  </si>
  <si>
    <t>Công tác QP_AN</t>
  </si>
  <si>
    <t>Đường lối quốc phòng và an ninh của ĐCS Việt Nam</t>
  </si>
  <si>
    <t>Công tác đảng, công tác chính trị trong QĐND VN</t>
  </si>
  <si>
    <t>Công tác quốc phòng, quân sự địa phương</t>
  </si>
  <si>
    <t>Lịch sử chiến tranh và Nghệ thuật quân sự thế giới</t>
  </si>
  <si>
    <t>Lý luận dạy học GDQP-AN</t>
  </si>
  <si>
    <t>Phương pháp dạy học GDQP-AN 1</t>
  </si>
  <si>
    <t>Lịch sử, truyền thống của Quân đội và Công an nhân dân Việt Nam</t>
  </si>
  <si>
    <t>Lịch sử chiến tranh và Nghệ thuật quân sự</t>
  </si>
  <si>
    <t>Học kỳ 1 năm học 2022-2023</t>
  </si>
  <si>
    <t>Phương pháp dạy học GDQP-AN 2</t>
  </si>
  <si>
    <t>Pháp luật về quốc phòng, an ninh</t>
  </si>
  <si>
    <t>XD và bảo vệ chủ quyền lãnh thổ, biên giới quốc gia</t>
  </si>
  <si>
    <t>Xây dựng, bảo vệ chủ quyền lãnh thổ, biên giới quốc gia và biển đảo Việt Nam</t>
  </si>
  <si>
    <t>Nhập môn sư phạm</t>
  </si>
  <si>
    <t>Đào tạo cấp chứng chỉ ngoài trường</t>
  </si>
  <si>
    <t>Đại học Y Khoa Vinh</t>
  </si>
  <si>
    <t>Trường CĐVH - NT</t>
  </si>
  <si>
    <t>Công tác QP - AN</t>
  </si>
  <si>
    <t>Trường ĐH Công Nghệ Vạn Xuân</t>
  </si>
  <si>
    <t>Cao Đẳng Việt Anh</t>
  </si>
  <si>
    <t>Thực tế tham quan các đơn vị, nhà trường quân đội và các di tích lịch sử</t>
  </si>
  <si>
    <t>Tổ bộ môn Kỹ - Chiến thuật</t>
  </si>
  <si>
    <t>Quân sự chung</t>
  </si>
  <si>
    <t>Kỹ thuật chiến đấu bộ binh và chiến thuật</t>
  </si>
  <si>
    <t>Chiến thuật cá nhân, tổ bộ binh</t>
  </si>
  <si>
    <t>Vũ khí bộ binh</t>
  </si>
  <si>
    <t>Chiến thuật tiểu đội, trung đội bộ binh</t>
  </si>
  <si>
    <t>Công tác bảo đảm hậu cần, quân y</t>
  </si>
  <si>
    <t>Thể thao quốc phòng, trò chơi GDQP</t>
  </si>
  <si>
    <t>Kỹ thuật bắn súng bộ binh và ném lựu đạn</t>
  </si>
  <si>
    <t>Vũ khí hủy diệt lớn, cách phòng chống và tác chiến điện tử</t>
  </si>
  <si>
    <t>Điều lệnh quản lý và điều lệnh đội ngũ</t>
  </si>
  <si>
    <t>Điều lệnh quản lý bộ đội và điều lệnh đội ngũ</t>
  </si>
  <si>
    <t xml:space="preserve">Vũ khí bộ binh </t>
  </si>
  <si>
    <t>Đại học chính quy (gồm cả trong và ngoài Trường)</t>
  </si>
  <si>
    <t>Đại học VLVH (gồm cả trong và ngoài Trường)</t>
  </si>
  <si>
    <t>Học kỳ 2 và học kỳ hè 2022-2023</t>
  </si>
  <si>
    <t xml:space="preserve">Học kỳ 1 (2023-2024) </t>
  </si>
  <si>
    <t>Học  kỳ 2 + Học kỳ Hè (2022-2023)</t>
  </si>
  <si>
    <t>Học kỳ 1 năm học 2023-2024</t>
  </si>
  <si>
    <t>b.1</t>
  </si>
  <si>
    <t>b.2</t>
  </si>
  <si>
    <t>b.3</t>
  </si>
  <si>
    <t>b.4</t>
  </si>
  <si>
    <t>b.5</t>
  </si>
  <si>
    <t>b.7</t>
  </si>
  <si>
    <t>b.8</t>
  </si>
  <si>
    <t>b.9</t>
  </si>
  <si>
    <t>Học thuyết Mác-Lênin, tư tưởng Hồ Chí Minh về chiến tranh, quân đội và bảo vệ Tổ quốc</t>
  </si>
  <si>
    <t>Địa hình quân sự</t>
  </si>
  <si>
    <t>b.6</t>
  </si>
  <si>
    <t>Chiến thuật bộ binh</t>
  </si>
  <si>
    <t>Tổng hợp toàn khoa</t>
  </si>
  <si>
    <t>Biểu số 3a</t>
  </si>
  <si>
    <t>Số giờ chuẩn theo định mức đăng ký</t>
  </si>
  <si>
    <t>(11)=(9)+(10)</t>
  </si>
  <si>
    <t>CBGD đảm nhận ĐM giờ giảng viên trở lên: 17</t>
  </si>
  <si>
    <t>Tổ bộ môn Đường lối quân sự</t>
  </si>
  <si>
    <t>PGĐ, TK</t>
  </si>
  <si>
    <t>PK</t>
  </si>
  <si>
    <t>TBM</t>
  </si>
  <si>
    <t>GV</t>
  </si>
  <si>
    <t>Trần Thị Xinh</t>
  </si>
  <si>
    <t>Đại đội trưởng</t>
  </si>
  <si>
    <t xml:space="preserve"> Bí thư LCĐ</t>
  </si>
  <si>
    <t>TLĐT,
ĐĐT</t>
  </si>
  <si>
    <t>CT CĐ</t>
  </si>
  <si>
    <t>CVHT
ĐĐT</t>
  </si>
  <si>
    <t>Tổng cộng toàn khoa:</t>
  </si>
  <si>
    <t>0</t>
  </si>
  <si>
    <t>KT. GIÁM ĐỐC</t>
  </si>
  <si>
    <t>P. GIÁM ĐỐC</t>
  </si>
  <si>
    <t>Thượng tá. ThS. Trần Văn Thông</t>
  </si>
  <si>
    <t>Tổng số cán bộ của đơn vị: 18 , trong đó: 11 thạc sỹ, 1 cử nhân, 6 cử nhân quân sự.</t>
  </si>
  <si>
    <t>Cán bộ hành chính 1</t>
  </si>
  <si>
    <t>Cán bộ giảng dạy: 17, gồm:</t>
  </si>
  <si>
    <t>Nghệ An, ngày  15   tháng  11  năm 2022</t>
  </si>
  <si>
    <t>Hoạt động của các Bộ môn</t>
  </si>
  <si>
    <t>cả năm</t>
  </si>
  <si>
    <t>TT GDQPAN</t>
  </si>
  <si>
    <t>Mời các chuyên gia, các anh hùng dân tộc về nói chuyện giáo dục truyền thống cho sinh viên</t>
  </si>
  <si>
    <t>Toàn khoa</t>
  </si>
  <si>
    <t>Khai giảng, bế giảng, hoạt động ngoại khoá cho SV học GDQP,AN</t>
  </si>
  <si>
    <t>CBGV</t>
  </si>
  <si>
    <t xml:space="preserve">Bắn đạn thật cho SV chuyên ngành GDQPAN </t>
  </si>
  <si>
    <t>Tập huấn chuyên môn cho cán bộ, GV</t>
  </si>
  <si>
    <t>Hội thi NV sư phạm cấp khoa</t>
  </si>
  <si>
    <t>XD kế hoạch và tổ chức HL cho Trung đội Tự vệ</t>
  </si>
  <si>
    <t xml:space="preserve">Tham quan học tập tại các Trung tâm GDQP&amp;AN </t>
  </si>
  <si>
    <t>Hoạt động chung của khoa</t>
  </si>
  <si>
    <t>Công tác thực hành thí nghiệm</t>
  </si>
  <si>
    <t xml:space="preserve">Máy in canon LBP </t>
  </si>
  <si>
    <t>cái</t>
  </si>
  <si>
    <t xml:space="preserve">Máy tính để bàn </t>
  </si>
  <si>
    <t>Giáo trình sinh viên chuyên ngành (1 bộ 13 quyển)</t>
  </si>
  <si>
    <t>Còi chiến thuật</t>
  </si>
  <si>
    <t>Bản đồ địa hình quân sự</t>
  </si>
  <si>
    <t>bộ</t>
  </si>
  <si>
    <t>Bia tập chiến thuật và bắn súng số 4, 6, 7, 8, 10, xe tăng, lô cốt  (mỗi bộ 5 cái)</t>
  </si>
  <si>
    <t>Dầu lau súng (dầu BO)</t>
  </si>
  <si>
    <t xml:space="preserve"> lít</t>
  </si>
  <si>
    <t>Xẻng bộ binh</t>
  </si>
  <si>
    <t>Bao xe chiến thuật, bao đựng lựu đạn</t>
  </si>
  <si>
    <t>Loa cầm tay</t>
  </si>
  <si>
    <t>Bộ âm thanh tạo giả âm thanh</t>
  </si>
  <si>
    <t>Mỏ quay</t>
  </si>
  <si>
    <t>Bộ tăng võng</t>
  </si>
  <si>
    <t>Mô hình lựu đạn cắt bổ</t>
  </si>
  <si>
    <t>Kính kiểm tra đường ngắm</t>
  </si>
  <si>
    <t>Đồng tiền di động ngắm trúng chụm</t>
  </si>
  <si>
    <t>Bia chỉ đỏ và ngắm chụm</t>
  </si>
  <si>
    <t>Hộp dụng cụ huấn luyện</t>
  </si>
  <si>
    <t>hộp</t>
  </si>
  <si>
    <t>Hàng rào học chiến thuật</t>
  </si>
  <si>
    <t>Dây đánh dấu đường mở</t>
  </si>
  <si>
    <t>Bàn đạc học địa hình quân sự</t>
  </si>
  <si>
    <t>Địa bàn</t>
  </si>
  <si>
    <t>Thước chỉ huy</t>
  </si>
  <si>
    <t>Mặt nạ phòng độc</t>
  </si>
  <si>
    <t>Chiếu trải giường KTX</t>
  </si>
  <si>
    <t>Đạn k56</t>
  </si>
  <si>
    <t>Biểu số 6</t>
  </si>
  <si>
    <t>KẾ HOẠCH ĐÀO TẠO, BỒI DƯỠNG, PHÁT TRIỂN ĐỘI NGŨ NĂM 2022</t>
  </si>
  <si>
    <t>Đề xuất số lượng viên chức tuyển mới</t>
  </si>
  <si>
    <t>Đơn vị cấp 3 
và tương đương
(Khoa/Bộ môn/Tổ hành chính)</t>
  </si>
  <si>
    <t>Ngành/
chuyên ngành đào tạo</t>
  </si>
  <si>
    <t>Bộ môn Đường lối quân sự</t>
  </si>
  <si>
    <t>ThS</t>
  </si>
  <si>
    <t>Giáo dục quốc phòng và an ninh</t>
  </si>
  <si>
    <t>Bộ môn Kỹ - Chiến thuật</t>
  </si>
  <si>
    <t>Danh sách viên chức nghỉ hưu, kéo dài thời gian công tác</t>
  </si>
  <si>
    <t>Danh sách viên chức nghỉ phép, nghỉ không lương, thai sản</t>
  </si>
  <si>
    <t>Đào tạo chuyên môn; Đào tạo lý luận chính trị</t>
  </si>
  <si>
    <t>Lưu Văn</t>
  </si>
  <si>
    <t>Mạnh</t>
  </si>
  <si>
    <t>QLGD</t>
  </si>
  <si>
    <t>TS</t>
  </si>
  <si>
    <t>Trần Thị</t>
  </si>
  <si>
    <t>Xinh</t>
  </si>
  <si>
    <t xml:space="preserve">Đinh Thị </t>
  </si>
  <si>
    <t>Hải</t>
  </si>
  <si>
    <t>Trần Văn</t>
  </si>
  <si>
    <t>Thông</t>
  </si>
  <si>
    <t>Cao cấp</t>
  </si>
  <si>
    <t>Nghệ An</t>
  </si>
  <si>
    <t>Nguyễn Đình</t>
  </si>
  <si>
    <t xml:space="preserve"> Phi</t>
  </si>
  <si>
    <t xml:space="preserve"> Nguyễn Thế </t>
  </si>
  <si>
    <t>Tiến</t>
  </si>
  <si>
    <t xml:space="preserve"> Đoàn Quang </t>
  </si>
  <si>
    <t>Dũng</t>
  </si>
  <si>
    <t>Bồi dưỡng</t>
  </si>
  <si>
    <t>Kinh</t>
  </si>
  <si>
    <t>Giảng viên hạng 2</t>
  </si>
  <si>
    <t>Lê Duy</t>
  </si>
  <si>
    <t>Hiếu</t>
  </si>
  <si>
    <t>Long</t>
  </si>
  <si>
    <t>Nguyễn Minh</t>
  </si>
  <si>
    <t>Quyết</t>
  </si>
  <si>
    <t>Giảng viên hạng 2; Tiếng Anh B1</t>
  </si>
  <si>
    <t>Hội nghị, hội thảo, tập huấn, thực tập sinh, hợp tác khoa học…</t>
  </si>
  <si>
    <t>Bổ nhiệm, thay đổi chức danh nghề nghiệp</t>
  </si>
  <si>
    <t>Nghệ An, ngày  15   tháng   11  năm 2022</t>
  </si>
  <si>
    <t>Về đường lối quân sự</t>
  </si>
  <si>
    <t>Công tác quốc phòng - an ninh</t>
  </si>
  <si>
    <t>Seminar chuyên môn</t>
  </si>
  <si>
    <t>Viết báo</t>
  </si>
  <si>
    <t>Tham dự hổi thảo khoa học trong nước, quốc tế</t>
  </si>
  <si>
    <t>Tài liệu Đường lối quốc phòng và an ninh của Đảng cộng sản Việt Nam</t>
  </si>
  <si>
    <t>Đường lối quốc phòng và an ninh của Đảng cộng sản Việt Nam</t>
  </si>
  <si>
    <t>NAP11001</t>
  </si>
  <si>
    <t>Thượng tá
Trần Văn Thông</t>
  </si>
  <si>
    <t>Thượng tá Nguyễn Đình Lưu
ThS Lê Duy Hiếu
Trung tá Bùi Đức Công
Trung tá Nguyễn Phong Quang
ThS Trần Văn Long
ThS Nguyễn Minh Quyết
Trần Thị Xinh</t>
  </si>
  <si>
    <t>Tài liệu Công tác quốc phòng và an ninh</t>
  </si>
  <si>
    <t>Công tác quốc phòng và an ninh</t>
  </si>
  <si>
    <t>NAP11002</t>
  </si>
  <si>
    <t>Thượng tá
 Nguyễn Đình Lưu</t>
  </si>
  <si>
    <t>Thượng tá Trần Văn Thông
ThS Lê Duy Hiếu
Trung tá Bùi Đức Công
Trung tá Nguyễn Phong Quang
ThS Trần Văn Long
ThS Nguyễn Minh Quyết
Trần Thị Xinh</t>
  </si>
  <si>
    <t xml:space="preserve">  Tài liệu Quân sự chung</t>
  </si>
  <si>
    <t>NAP11003</t>
  </si>
  <si>
    <t>Thiếu tá 
Nguyễn Ngọc Dũng</t>
  </si>
  <si>
    <t>Thượng tá Trần Văn Thông
Thượng tá Nguyễn Đình Lưu  
Trung tá Phạm Thế Dũng 
ThS Nguyễn Đình Phi
ThS Nguyễn Thế Tiến
ThS Đoàn Quang Dũng
ThS Lưu Văn Mạnh
Đinh Thị Hải</t>
  </si>
  <si>
    <t xml:space="preserve">Tài liệu Kỹ thuật chiến đấu bộ binh và chiến thuật </t>
  </si>
  <si>
    <t xml:space="preserve">Kỹ thuật chiến đấu bộ binh và chiến thuật </t>
  </si>
  <si>
    <t>NAP11004</t>
  </si>
  <si>
    <t xml:space="preserve"> Trung tá
Phạm Thế Dũng</t>
  </si>
  <si>
    <t>Thượng tá Trần Văn Thông
Thượng tá Nguyễn Đình Lưu
ThS Nguyễn Đình Phi
ThS Nguyễn Thế Tiến
Thiếu tá Nguyễn Ngọc Dũng
ThS Đoàn Quang Dũng
ThS Lưu Văn Mạnh
Đinh Thị Hải</t>
  </si>
  <si>
    <t>Tiếp khách</t>
  </si>
  <si>
    <t>Ngành GDQP&amp;AN_24T</t>
  </si>
  <si>
    <t>Ngành GDQP&amp;AN_18T</t>
  </si>
  <si>
    <t>XD và bảo vệ chủ quyền lãnh thổ, biên giới  và biển đảo Tổ quốc.</t>
  </si>
  <si>
    <t xml:space="preserve">Phương pháp dạy học GDQP-AN </t>
  </si>
  <si>
    <t>Vũ khí bộ binh (Trung liên RPK, RPĐ, B40, B41, Đại liên)</t>
  </si>
  <si>
    <t>Lý luận dạy học GDQP, AN</t>
  </si>
  <si>
    <t>Lịch sử chiến tranh và nghệ thuật quân sự</t>
  </si>
  <si>
    <t>TT GDQP</t>
  </si>
  <si>
    <t>Giảng dạy, học tập</t>
  </si>
  <si>
    <t>Tổ hành chính và tổ chức</t>
  </si>
  <si>
    <t>Giảng dạy</t>
  </si>
  <si>
    <t>MUA SẮM = 1+2+3+4</t>
  </si>
  <si>
    <t xml:space="preserve">  Quân sự chung</t>
  </si>
  <si>
    <t>Trước 25/01/2023</t>
  </si>
  <si>
    <t>Năm 2023</t>
  </si>
  <si>
    <t>Năm 2024</t>
  </si>
  <si>
    <t>Kiêm Thị Quế Anh</t>
  </si>
  <si>
    <t>Vê vận dụng nghệ thuật quân sự của cha ông ta vào sự nghiệp bảo vệ tổ quốc trong tình hình mới</t>
  </si>
  <si>
    <t>Về Xây dựng và bảo vệ chủ quyền biển đảo trong tình hình mới</t>
  </si>
  <si>
    <t>TRUNG TÂM GDQP&amp;AN</t>
  </si>
  <si>
    <t>Phòng CTCT - HSSV</t>
  </si>
  <si>
    <t xml:space="preserve">HIỆU TRƯỞNG </t>
  </si>
  <si>
    <t>Nghệ An, ngày  15 tháng 11 năm 2022</t>
  </si>
  <si>
    <t>Nghệ An, ngày  15   tháng  11   năm 2022</t>
  </si>
  <si>
    <t xml:space="preserve">      Phòng KH-TC             </t>
  </si>
  <si>
    <t xml:space="preserve">        HIỆU TRƯỞNG</t>
  </si>
  <si>
    <t>Nghệ An, ngày  15 tháng  11 năm 2022</t>
  </si>
  <si>
    <t>Trung tâm GDQP&amp;AN                  Phòng Quản trị và Đầu tư                         Phòng KH-TC                   HIỆU TRƯỞNG</t>
  </si>
  <si>
    <t>Trung tâm GDQP&amp;AN                                    Phòng KH&amp;HTQT                 HIỆU TRƯỞNG</t>
  </si>
  <si>
    <t>Nghệ An, ngày 15 tháng 11 năm 2022</t>
  </si>
  <si>
    <t xml:space="preserve">  Trung tâm GDQP&amp;AN</t>
  </si>
  <si>
    <t>Trung tâm GDQP&amp;AN                                            Phòng KH-TC                                 HIỆU TRƯỞNG</t>
  </si>
  <si>
    <r>
      <t>H</t>
    </r>
    <r>
      <rPr>
        <b/>
        <sz val="10"/>
        <rFont val="Times New Roman"/>
        <family val="1"/>
      </rPr>
      <t xml:space="preserve">ọc kỳ 1 (2023-2024) </t>
    </r>
  </si>
  <si>
    <t>SỬA TIÊU ĐỀ</t>
  </si>
  <si>
    <t xml:space="preserve">   TRƯỜNG ĐẠI HỌC VINH</t>
  </si>
  <si>
    <t>Biểu 8a (Dành cho đơn vị)</t>
  </si>
  <si>
    <t>ĐƠN VỊ: …......................................</t>
  </si>
  <si>
    <t>KẾ HOẠCH XUẤT BẢN GIÁO TRÌNH NĂM 2023</t>
  </si>
  <si>
    <t>(Biểu dùng cho các đơn vị đào tạo)</t>
  </si>
  <si>
    <t>Tên giáo trình đăng ký xuất bản</t>
  </si>
  <si>
    <t>Khoa/Bộ môn quản lý HP</t>
  </si>
  <si>
    <r>
      <t xml:space="preserve">Chủ biên </t>
    </r>
    <r>
      <rPr>
        <i/>
        <sz val="12"/>
        <color rgb="FFFF0000"/>
        <rFont val="Times New Roman"/>
        <family val="1"/>
      </rPr>
      <t>(học vị)</t>
    </r>
  </si>
  <si>
    <t>Các đồng tác giả</t>
  </si>
  <si>
    <t>GIÁO TRÌNH ĐẠI HỌC</t>
  </si>
  <si>
    <t xml:space="preserve"> </t>
  </si>
  <si>
    <t>GIÁO TRÌNH SAU ĐẠI HỌC</t>
  </si>
  <si>
    <t>Nghệ An, ngày      tháng      năm 2022</t>
  </si>
  <si>
    <t>Người lập kế hoạch</t>
  </si>
  <si>
    <t>TRƯỞNG ĐƠN VỊ</t>
  </si>
  <si>
    <t>Biểu số 6a - TCCB</t>
  </si>
  <si>
    <t>CỘNG HÒA XÃ HỘI CHỦ NGHĨA VIỆT NAM</t>
  </si>
  <si>
    <t>ĐƠN VỊ: ….............................................................</t>
  </si>
  <si>
    <t>Độc lập - Tự do - Hạnh phúc</t>
  </si>
  <si>
    <t>KẾ HOẠCH TUYỂN DỤNG, ĐÀO TẠO, BỒI DƯỠNG, PHÁT TRIỂN ĐỘI NGŨ NĂM 2023</t>
  </si>
  <si>
    <t>KẾ HOẠCH TUYỂN DỤNG, BỔ SUNG NGƯỜI LÀM VIỆC</t>
  </si>
  <si>
    <t>Đơn vị cấp 3</t>
  </si>
  <si>
    <t>Thực trạng đội ngũ hiện tại</t>
  </si>
  <si>
    <t>Đội ngũ theo yêu cầu, điều kiện đảm bảo chất lượng còn thiếu</t>
  </si>
  <si>
    <t>Đề xuất tuyển mới</t>
  </si>
  <si>
    <t>Tổng số CBGV</t>
  </si>
  <si>
    <t>Số lượng GS, PGS</t>
  </si>
  <si>
    <t>Số lượng TS</t>
  </si>
  <si>
    <t>Số lượng ThS</t>
  </si>
  <si>
    <t>Số lượng tuyển mới</t>
  </si>
  <si>
    <t>Ngành/Chuyên ngành</t>
  </si>
  <si>
    <t>Tiêu chuẩn/Điều kiện khác</t>
  </si>
  <si>
    <t>Tuyển mới</t>
  </si>
  <si>
    <t>Điều chuyển</t>
  </si>
  <si>
    <t>KẾ HOẠCH NGHỈ HƯU, TINH GIẢN BIÊN CHẾ, KÉO DÀI THỜI GIAN CÔNG TÁC</t>
  </si>
  <si>
    <t>Ngày sinh</t>
  </si>
  <si>
    <t>Năm bắt đầu công tác</t>
  </si>
  <si>
    <t>KẾ HOẠCH NGHỈ PHÉP, NGHỈ KHÔNG LƯƠNG, THAI SẢN</t>
  </si>
  <si>
    <t>KẾ HOẠCH ĐÀO TẠO CHUYÊN MÔN</t>
  </si>
  <si>
    <t>Kế hoạch đào tạo</t>
  </si>
  <si>
    <t>Trình độ (TS, ThS)</t>
  </si>
  <si>
    <t>Chức danh (GS, PGS, GVCC, GVC…)</t>
  </si>
  <si>
    <t>Ngành/Chuyên ngành đang giảng dạy (Đánh dấu vào trình độ mà ngành đang đào tạo)</t>
  </si>
  <si>
    <t>Nơi đào tạo (cụ thể tên Trường)</t>
  </si>
  <si>
    <t>Tình trạng đào tạo</t>
  </si>
  <si>
    <t>Tiến sĩ</t>
  </si>
  <si>
    <t>Thạc sĩ</t>
  </si>
  <si>
    <t>Cử nhân</t>
  </si>
  <si>
    <t>Đang đào tạo</t>
  </si>
  <si>
    <t>Dự kiến</t>
  </si>
  <si>
    <t>Ths</t>
  </si>
  <si>
    <t>2023-2026</t>
  </si>
  <si>
    <t>Học bổng</t>
  </si>
  <si>
    <t>KẾ HOẠCH ĐÀO TẠO LÝ LUẬN CHÍNH TRỊ</t>
  </si>
  <si>
    <t>Chức vụ hiện tại</t>
  </si>
  <si>
    <t>Chức danh lãnh đạo quản lý trong quy hoạch</t>
  </si>
  <si>
    <t>Trình độ lý luận chính trị</t>
  </si>
  <si>
    <t>Hình thức đào tạo</t>
  </si>
  <si>
    <t>Tập trung</t>
  </si>
  <si>
    <t>Không tập trung</t>
  </si>
  <si>
    <t>Dự kiến 2023</t>
  </si>
  <si>
    <t>Trung cấp LLCT</t>
  </si>
  <si>
    <t>Phó trưởng khoa</t>
  </si>
  <si>
    <t>Sơ cấp</t>
  </si>
  <si>
    <t>2023 - 2024</t>
  </si>
  <si>
    <t>Cao Cấp LLCT</t>
  </si>
  <si>
    <r>
      <t xml:space="preserve">KẾ HOẠCH BỒI DƯỠNG CÁN BỘ </t>
    </r>
    <r>
      <rPr>
        <sz val="13"/>
        <rFont val="Times New Roman"/>
        <family val="1"/>
      </rPr>
      <t>(</t>
    </r>
    <r>
      <rPr>
        <i/>
        <sz val="13"/>
        <rFont val="Times New Roman"/>
        <family val="1"/>
      </rPr>
      <t>bồi dưỡng chức danh nghề nghiệp, ngoại ngữ, tin học, chuyên môn nghiệp vụ, …..</t>
    </r>
    <r>
      <rPr>
        <sz val="13"/>
        <rFont val="Times New Roman"/>
        <family val="1"/>
      </rPr>
      <t>)</t>
    </r>
  </si>
  <si>
    <t>KẾ HOẠCH THAM GIA HỘI NGHỊ, HỘI THẢO, TẬP HUẤN, THỰC TẬP SINH, HỢP TÁC KHOA HỌC</t>
  </si>
  <si>
    <t>KẾ HOẠCH BỔ NHIỆM GS, PGS VÀ THAY ĐỔI CHỨC DANH NGHỀ NGHIỆP</t>
  </si>
  <si>
    <t>Quy mô SV thời điểm đăng ký</t>
  </si>
  <si>
    <t>Biểu 9a - Thu từ hoạt động bồi dưỡng</t>
  </si>
  <si>
    <t>1 ThS</t>
  </si>
  <si>
    <t>GDQP&amp;AN</t>
  </si>
  <si>
    <t>Tổ Hành chính và tổ chức</t>
  </si>
  <si>
    <t>Văn phòng khoa</t>
  </si>
  <si>
    <t>1CN</t>
  </si>
  <si>
    <t>CN</t>
  </si>
  <si>
    <t>Không có</t>
  </si>
  <si>
    <t>1.9</t>
  </si>
  <si>
    <t>1.10</t>
  </si>
  <si>
    <t>1.11</t>
  </si>
  <si>
    <t>1.12</t>
  </si>
  <si>
    <t>1.13</t>
  </si>
  <si>
    <t>1.14</t>
  </si>
  <si>
    <t>1.15</t>
  </si>
  <si>
    <t>1.16</t>
  </si>
  <si>
    <t>1.17</t>
  </si>
  <si>
    <t>Nguyễn ĐÌnh Luu</t>
  </si>
  <si>
    <t>CNQS</t>
  </si>
  <si>
    <t>17 GV</t>
  </si>
  <si>
    <t>Chính trị học</t>
  </si>
  <si>
    <t>Ngành GDQP&amp;AN (số lượng: 17)</t>
  </si>
  <si>
    <t>Tổ trưởng</t>
  </si>
  <si>
    <t>PGĐ, Trưởng khoa</t>
  </si>
  <si>
    <t>240 tiết</t>
  </si>
  <si>
    <t>8/2023</t>
  </si>
  <si>
    <t>Đào tạo cấp chứng chỉ cho sinh viên ngoài trường theo thông tư 123/2015/TTLT-BQP-BGDĐT-BLĐTBXH</t>
  </si>
  <si>
    <t>Kỹ - Chiến thuật</t>
  </si>
  <si>
    <t>Chi giảng dạy cấp chứng chỉ GDQP&amp;AN ngoài trường</t>
  </si>
  <si>
    <t>Tập huấn GV GDQP&amp;AN</t>
  </si>
  <si>
    <t xml:space="preserve"> 7 ngày</t>
  </si>
  <si>
    <t>11 ThS, 6 CN</t>
  </si>
  <si>
    <t>Hội thảo KH "Nghiên cứu đổi mới nội dung, phương pháp giảng dạy và đánh giá các học phần Giáo dục Quốc phòng và an ninh theo tiếp cận CDIO" - Nhân kỷ niệm 40 năm thành lập Khoa GDQP-20 nă m TL Trung tâm GDQP&amp;AN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</si>
</sst>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_(* \(#,##0.00\);_(* &quot;-&quot;??_);_(@_)"/>
    <numFmt numFmtId="164" formatCode="_-* #,##0_-;\-* #,##0_-;_-* &quot;-&quot;_-;_-@_-"/>
    <numFmt numFmtId="165" formatCode="_(* #,##0_);_(* \(#,##0\);_(* &quot;-&quot;??_);_(@_)"/>
    <numFmt numFmtId="166" formatCode="0.0"/>
    <numFmt numFmtId="167" formatCode="_(* #,##0.0_);_(* \(#,##0.0\);_(* &quot;-&quot;??_);_(@_)"/>
    <numFmt numFmtId="168" formatCode="#,##0.0"/>
    <numFmt numFmtId="169" formatCode="0_);\(0\)"/>
    <numFmt numFmtId="170" formatCode="_-* #,##0.0_-;\-* #,##0.0_-;_-* &quot;-&quot;_-;_-@_-"/>
    <numFmt numFmtId="171" formatCode="_-* #,##0_-;\-* #,##0_-;_-* &quot;-&quot;??_-;_-@_-"/>
    <numFmt numFmtId="172" formatCode="_-* #,##0.00_-;\-* #,##0.00_-;_-* &quot;-&quot;??_-;_-@_-"/>
    <numFmt numFmtId="173" formatCode="0.000000"/>
  </numFmts>
  <fonts count="77" x14ac:knownFonts="1">
    <font>
      <sz val="11"/>
      <color theme="1"/>
      <name val="Calibri"/>
      <family val="2"/>
      <scheme val="minor"/>
    </font>
    <font>
      <sz val="12"/>
      <color theme="1"/>
      <name val="Calibri"/>
      <family val="2"/>
      <scheme val="minor"/>
    </font>
    <font>
      <sz val="11"/>
      <color theme="1"/>
      <name val="Calibri"/>
      <family val="2"/>
      <scheme val="minor"/>
    </font>
    <font>
      <sz val="11"/>
      <color theme="1"/>
      <name val="Times New Roman"/>
      <family val="1"/>
    </font>
    <font>
      <sz val="10"/>
      <color theme="1"/>
      <name val="Times New Roman"/>
      <family val="1"/>
    </font>
    <font>
      <b/>
      <sz val="10"/>
      <color theme="1"/>
      <name val="Times New Roman"/>
      <family val="1"/>
    </font>
    <font>
      <i/>
      <sz val="10"/>
      <color theme="1"/>
      <name val="Times New Roman"/>
      <family val="1"/>
    </font>
    <font>
      <sz val="10"/>
      <name val="Arial"/>
      <family val="2"/>
    </font>
    <font>
      <b/>
      <i/>
      <sz val="10"/>
      <color theme="1"/>
      <name val="Times New Roman"/>
      <family val="1"/>
    </font>
    <font>
      <b/>
      <sz val="10"/>
      <name val="Times New Roman"/>
      <family val="1"/>
    </font>
    <font>
      <sz val="12"/>
      <color indexed="8"/>
      <name val="Times New Roman"/>
      <family val="1"/>
    </font>
    <font>
      <sz val="10"/>
      <name val="Times New Roman"/>
      <family val="1"/>
    </font>
    <font>
      <sz val="12"/>
      <color theme="1"/>
      <name val="Times New Roman"/>
      <family val="1"/>
    </font>
    <font>
      <sz val="11"/>
      <color indexed="8"/>
      <name val="Times New Roman"/>
      <family val="1"/>
    </font>
    <font>
      <b/>
      <sz val="12"/>
      <color theme="1"/>
      <name val="Times New Roman"/>
      <family val="1"/>
    </font>
    <font>
      <b/>
      <sz val="10"/>
      <name val="Arial"/>
      <family val="2"/>
    </font>
    <font>
      <sz val="10"/>
      <color indexed="8"/>
      <name val="Times New Roman"/>
      <family val="1"/>
    </font>
    <font>
      <b/>
      <i/>
      <sz val="12"/>
      <color rgb="FFFF0000"/>
      <name val="Times New Roman"/>
      <family val="1"/>
    </font>
    <font>
      <sz val="8"/>
      <name val="MS Sans Serif"/>
      <family val="2"/>
    </font>
    <font>
      <sz val="11"/>
      <name val="Times New Roman"/>
      <family val="1"/>
    </font>
    <font>
      <b/>
      <sz val="11"/>
      <color theme="1"/>
      <name val="Times New Roman"/>
      <family val="1"/>
    </font>
    <font>
      <i/>
      <sz val="10"/>
      <color rgb="FFFF0000"/>
      <name val="Times New Roman"/>
      <family val="1"/>
    </font>
    <font>
      <i/>
      <sz val="10"/>
      <name val="Times New Roman"/>
      <family val="1"/>
    </font>
    <font>
      <b/>
      <sz val="12"/>
      <name val="Times New Roman"/>
      <family val="1"/>
    </font>
    <font>
      <sz val="12"/>
      <name val="Times New Roman"/>
      <family val="1"/>
    </font>
    <font>
      <b/>
      <sz val="11"/>
      <name val="Times New Roman"/>
      <family val="1"/>
    </font>
    <font>
      <i/>
      <sz val="11"/>
      <color theme="1"/>
      <name val="Times New Roman"/>
      <family val="1"/>
    </font>
    <font>
      <b/>
      <sz val="11"/>
      <color rgb="FFFF0000"/>
      <name val="Times New Roman"/>
      <family val="1"/>
    </font>
    <font>
      <i/>
      <sz val="12"/>
      <color theme="1"/>
      <name val="Times New Roman"/>
      <family val="1"/>
    </font>
    <font>
      <sz val="12"/>
      <color rgb="FFFF0000"/>
      <name val="Times New Roman"/>
      <family val="1"/>
    </font>
    <font>
      <b/>
      <sz val="12"/>
      <color indexed="8"/>
      <name val="Times New Roman"/>
      <family val="1"/>
    </font>
    <font>
      <b/>
      <sz val="12"/>
      <color rgb="FFFF0000"/>
      <name val="Times New Roman"/>
      <family val="1"/>
    </font>
    <font>
      <sz val="14"/>
      <name val="Times New Roman"/>
      <family val="1"/>
    </font>
    <font>
      <sz val="14"/>
      <color theme="1"/>
      <name val="Times New Roman"/>
      <family val="1"/>
    </font>
    <font>
      <i/>
      <sz val="12"/>
      <name val="Times New Roman"/>
      <family val="1"/>
    </font>
    <font>
      <i/>
      <sz val="12"/>
      <color indexed="8"/>
      <name val="Times New Roman"/>
      <family val="1"/>
    </font>
    <font>
      <b/>
      <sz val="14"/>
      <color theme="1"/>
      <name val="Times New Roman"/>
      <family val="1"/>
    </font>
    <font>
      <b/>
      <sz val="11"/>
      <color theme="1"/>
      <name val="Calibri"/>
      <family val="2"/>
      <scheme val="minor"/>
    </font>
    <font>
      <i/>
      <sz val="12"/>
      <color rgb="FFFF0000"/>
      <name val="Times New Roman"/>
      <family val="1"/>
    </font>
    <font>
      <b/>
      <sz val="14"/>
      <name val="Times New Roman"/>
      <family val="1"/>
    </font>
    <font>
      <b/>
      <sz val="13"/>
      <color theme="1"/>
      <name val="Times New Roman"/>
      <family val="1"/>
    </font>
    <font>
      <b/>
      <sz val="11"/>
      <color indexed="8"/>
      <name val="Times New Roman"/>
      <family val="1"/>
    </font>
    <font>
      <sz val="8"/>
      <name val="Calibri"/>
      <family val="2"/>
      <scheme val="minor"/>
    </font>
    <font>
      <b/>
      <sz val="10"/>
      <color theme="1"/>
      <name val="Arial"/>
      <family val="2"/>
    </font>
    <font>
      <sz val="14"/>
      <color theme="1"/>
      <name val="Times New Roman"/>
      <family val="2"/>
    </font>
    <font>
      <sz val="10"/>
      <color rgb="FF000000"/>
      <name val="Tahoma"/>
      <family val="2"/>
    </font>
    <font>
      <b/>
      <sz val="10"/>
      <color rgb="FF000000"/>
      <name val="Tahoma"/>
      <family val="2"/>
    </font>
    <font>
      <sz val="12"/>
      <color theme="1"/>
      <name val="Times New Roman"/>
      <family val="2"/>
    </font>
    <font>
      <sz val="10"/>
      <color theme="1"/>
      <name val="Arial"/>
      <family val="2"/>
    </font>
    <font>
      <sz val="12"/>
      <color rgb="FF000000"/>
      <name val="Times New Roman"/>
      <family val="1"/>
    </font>
    <font>
      <sz val="9"/>
      <color theme="1"/>
      <name val="Times New Roman"/>
      <family val="1"/>
    </font>
    <font>
      <b/>
      <sz val="13"/>
      <name val="Times New Roman"/>
      <family val="1"/>
    </font>
    <font>
      <sz val="13"/>
      <color theme="1"/>
      <name val="Calibri"/>
      <family val="2"/>
      <scheme val="minor"/>
    </font>
    <font>
      <b/>
      <sz val="12"/>
      <name val="Yu Gothic UI Semilight"/>
      <family val="2"/>
      <charset val="128"/>
    </font>
    <font>
      <b/>
      <i/>
      <sz val="12"/>
      <name val="Times New Roman"/>
      <family val="1"/>
    </font>
    <font>
      <i/>
      <sz val="13"/>
      <name val="Times New Roman"/>
      <family val="1"/>
    </font>
    <font>
      <b/>
      <i/>
      <sz val="13"/>
      <name val="Times New Roman"/>
      <family val="1"/>
    </font>
    <font>
      <sz val="8"/>
      <color theme="1"/>
      <name val="Times New Roman"/>
      <family val="1"/>
    </font>
    <font>
      <sz val="8"/>
      <color theme="1"/>
      <name val="Arial"/>
      <family val="2"/>
    </font>
    <font>
      <b/>
      <sz val="14"/>
      <color rgb="FFFF0000"/>
      <name val="Times New Roman"/>
      <family val="1"/>
    </font>
    <font>
      <i/>
      <sz val="11"/>
      <color theme="1"/>
      <name val="Calibri"/>
      <family val="2"/>
      <scheme val="minor"/>
    </font>
    <font>
      <b/>
      <sz val="12"/>
      <color theme="1"/>
      <name val="Calibri"/>
      <family val="2"/>
      <scheme val="minor"/>
    </font>
    <font>
      <sz val="13"/>
      <name val="Times New Roman"/>
      <family val="1"/>
    </font>
    <font>
      <b/>
      <sz val="13"/>
      <color rgb="FFFF0000"/>
      <name val="Times New Roman"/>
      <family val="1"/>
    </font>
    <font>
      <sz val="13"/>
      <color theme="1"/>
      <name val="Times New Roman"/>
      <family val="1"/>
    </font>
    <font>
      <b/>
      <u/>
      <sz val="13"/>
      <name val="Times New Roman"/>
      <family val="1"/>
    </font>
    <font>
      <b/>
      <sz val="18"/>
      <name val="Times New Roman"/>
      <family val="1"/>
    </font>
    <font>
      <i/>
      <sz val="13"/>
      <color rgb="FFFF0000"/>
      <name val="Times New Roman"/>
      <family val="1"/>
    </font>
    <font>
      <sz val="10"/>
      <name val="Arial"/>
      <family val="2"/>
      <charset val="163"/>
    </font>
    <font>
      <sz val="10"/>
      <name val="Arial"/>
      <family val="2"/>
    </font>
    <font>
      <b/>
      <sz val="6"/>
      <color theme="1"/>
      <name val="Times New Roman"/>
      <family val="1"/>
    </font>
    <font>
      <i/>
      <sz val="13"/>
      <color theme="1"/>
      <name val="Times New Roman"/>
      <family val="1"/>
    </font>
    <font>
      <b/>
      <sz val="9"/>
      <name val="Times New Roman"/>
      <family val="1"/>
    </font>
    <font>
      <b/>
      <sz val="8"/>
      <name val="Times New Roman"/>
      <family val="1"/>
    </font>
    <font>
      <sz val="10"/>
      <name val="Tahoma"/>
      <family val="2"/>
    </font>
    <font>
      <sz val="10"/>
      <color rgb="FFFF0000"/>
      <name val="Times New Roman"/>
      <family val="1"/>
    </font>
    <font>
      <sz val="14"/>
      <color rgb="FFFF0000"/>
      <name val="Times New Roman"/>
      <family val="1"/>
    </font>
  </fonts>
  <fills count="10">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theme="6" tint="0.79998168889431442"/>
        <bgColor indexed="64"/>
      </patternFill>
    </fill>
    <fill>
      <patternFill patternType="solid">
        <fgColor rgb="FFFFFFFF"/>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9" tint="0.59999389629810485"/>
        <bgColor indexed="64"/>
      </patternFill>
    </fill>
  </fills>
  <borders count="101">
    <border>
      <left/>
      <right/>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right/>
      <top style="double">
        <color indexed="64"/>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diagonal/>
    </border>
    <border>
      <left style="thin">
        <color indexed="64"/>
      </left>
      <right style="thin">
        <color indexed="64"/>
      </right>
      <top style="hair">
        <color indexed="64"/>
      </top>
      <bottom/>
      <diagonal/>
    </border>
    <border>
      <left style="double">
        <color indexed="64"/>
      </left>
      <right style="thin">
        <color indexed="64"/>
      </right>
      <top/>
      <bottom/>
      <diagonal/>
    </border>
    <border>
      <left/>
      <right style="thin">
        <color indexed="64"/>
      </right>
      <top/>
      <bottom/>
      <diagonal/>
    </border>
    <border>
      <left style="thin">
        <color indexed="64"/>
      </left>
      <right style="double">
        <color indexed="64"/>
      </right>
      <top style="hair">
        <color indexed="64"/>
      </top>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thin">
        <color indexed="64"/>
      </left>
      <right style="thin">
        <color indexed="64"/>
      </right>
      <top style="hair">
        <color indexed="64"/>
      </top>
      <bottom style="thin">
        <color indexed="64"/>
      </bottom>
      <diagonal/>
    </border>
    <border>
      <left style="thin">
        <color indexed="64"/>
      </left>
      <right style="double">
        <color indexed="64"/>
      </right>
      <top/>
      <bottom/>
      <diagonal/>
    </border>
    <border>
      <left/>
      <right/>
      <top style="thin">
        <color indexed="64"/>
      </top>
      <bottom style="hair">
        <color indexed="64"/>
      </bottom>
      <diagonal/>
    </border>
    <border>
      <left/>
      <right/>
      <top style="hair">
        <color indexed="64"/>
      </top>
      <bottom style="hair">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dashed">
        <color indexed="64"/>
      </left>
      <right style="dashed">
        <color indexed="64"/>
      </right>
      <top style="dashed">
        <color indexed="64"/>
      </top>
      <bottom style="dash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double">
        <color indexed="64"/>
      </left>
      <right/>
      <top style="double">
        <color indexed="64"/>
      </top>
      <bottom/>
      <diagonal/>
    </border>
    <border>
      <left style="thin">
        <color indexed="64"/>
      </left>
      <right/>
      <top style="medium">
        <color indexed="64"/>
      </top>
      <bottom style="thin">
        <color indexed="64"/>
      </bottom>
      <diagonal/>
    </border>
    <border>
      <left style="thin">
        <color indexed="64"/>
      </left>
      <right style="thin">
        <color indexed="64"/>
      </right>
      <top style="hair">
        <color indexed="8"/>
      </top>
      <bottom style="hair">
        <color indexed="8"/>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double">
        <color indexed="64"/>
      </left>
      <right style="thin">
        <color indexed="8"/>
      </right>
      <top/>
      <bottom style="hair">
        <color indexed="8"/>
      </bottom>
      <diagonal/>
    </border>
    <border>
      <left style="thin">
        <color indexed="8"/>
      </left>
      <right style="thin">
        <color indexed="8"/>
      </right>
      <top/>
      <bottom style="hair">
        <color indexed="8"/>
      </bottom>
      <diagonal/>
    </border>
    <border>
      <left style="thin">
        <color indexed="8"/>
      </left>
      <right style="double">
        <color indexed="64"/>
      </right>
      <top/>
      <bottom style="hair">
        <color indexed="8"/>
      </bottom>
      <diagonal/>
    </border>
    <border>
      <left style="double">
        <color indexed="64"/>
      </left>
      <right style="thin">
        <color indexed="8"/>
      </right>
      <top style="hair">
        <color indexed="8"/>
      </top>
      <bottom style="hair">
        <color indexed="64"/>
      </bottom>
      <diagonal/>
    </border>
    <border>
      <left style="thin">
        <color indexed="8"/>
      </left>
      <right style="thin">
        <color indexed="8"/>
      </right>
      <top style="hair">
        <color indexed="8"/>
      </top>
      <bottom style="hair">
        <color indexed="64"/>
      </bottom>
      <diagonal/>
    </border>
    <border>
      <left style="thin">
        <color indexed="8"/>
      </left>
      <right style="thin">
        <color indexed="8"/>
      </right>
      <top style="hair">
        <color indexed="8"/>
      </top>
      <bottom style="hair">
        <color indexed="8"/>
      </bottom>
      <diagonal/>
    </border>
    <border>
      <left style="thin">
        <color indexed="8"/>
      </left>
      <right style="double">
        <color indexed="64"/>
      </right>
      <top style="hair">
        <color indexed="8"/>
      </top>
      <bottom style="hair">
        <color indexed="8"/>
      </bottom>
      <diagonal/>
    </border>
    <border>
      <left style="double">
        <color indexed="64"/>
      </left>
      <right style="thin">
        <color indexed="8"/>
      </right>
      <top style="hair">
        <color indexed="8"/>
      </top>
      <bottom style="thin">
        <color indexed="64"/>
      </bottom>
      <diagonal/>
    </border>
    <border>
      <left style="thin">
        <color indexed="8"/>
      </left>
      <right style="thin">
        <color indexed="8"/>
      </right>
      <top style="hair">
        <color indexed="8"/>
      </top>
      <bottom style="thin">
        <color indexed="64"/>
      </bottom>
      <diagonal/>
    </border>
    <border>
      <left style="thin">
        <color indexed="8"/>
      </left>
      <right style="double">
        <color indexed="64"/>
      </right>
      <top style="hair">
        <color indexed="8"/>
      </top>
      <bottom style="thin">
        <color indexed="64"/>
      </bottom>
      <diagonal/>
    </border>
    <border>
      <left style="thin">
        <color indexed="8"/>
      </left>
      <right style="double">
        <color indexed="64"/>
      </right>
      <top style="hair">
        <color indexed="8"/>
      </top>
      <bottom style="hair">
        <color indexed="64"/>
      </bottom>
      <diagonal/>
    </border>
    <border>
      <left style="thin">
        <color indexed="8"/>
      </left>
      <right style="thin">
        <color indexed="8"/>
      </right>
      <top style="hair">
        <color indexed="64"/>
      </top>
      <bottom style="hair">
        <color indexed="64"/>
      </bottom>
      <diagonal/>
    </border>
    <border>
      <left style="thin">
        <color indexed="8"/>
      </left>
      <right style="double">
        <color indexed="64"/>
      </right>
      <top style="hair">
        <color indexed="64"/>
      </top>
      <bottom style="hair">
        <color indexed="64"/>
      </bottom>
      <diagonal/>
    </border>
    <border>
      <left style="thin">
        <color indexed="8"/>
      </left>
      <right style="double">
        <color indexed="8"/>
      </right>
      <top style="hair">
        <color indexed="64"/>
      </top>
      <bottom style="hair">
        <color indexed="8"/>
      </bottom>
      <diagonal/>
    </border>
    <border>
      <left style="thin">
        <color indexed="8"/>
      </left>
      <right style="double">
        <color indexed="8"/>
      </right>
      <top style="hair">
        <color indexed="8"/>
      </top>
      <bottom style="hair">
        <color indexed="64"/>
      </bottom>
      <diagonal/>
    </border>
    <border>
      <left style="thin">
        <color indexed="8"/>
      </left>
      <right style="thin">
        <color indexed="8"/>
      </right>
      <top style="hair">
        <color indexed="64"/>
      </top>
      <bottom style="thin">
        <color indexed="8"/>
      </bottom>
      <diagonal/>
    </border>
    <border>
      <left style="thin">
        <color indexed="8"/>
      </left>
      <right style="double">
        <color indexed="64"/>
      </right>
      <top style="hair">
        <color indexed="64"/>
      </top>
      <bottom style="thin">
        <color indexed="8"/>
      </bottom>
      <diagonal/>
    </border>
    <border>
      <left style="double">
        <color indexed="64"/>
      </left>
      <right style="thin">
        <color indexed="8"/>
      </right>
      <top style="thin">
        <color indexed="8"/>
      </top>
      <bottom style="double">
        <color indexed="64"/>
      </bottom>
      <diagonal/>
    </border>
    <border>
      <left style="thin">
        <color indexed="8"/>
      </left>
      <right style="thin">
        <color indexed="8"/>
      </right>
      <top style="thin">
        <color indexed="8"/>
      </top>
      <bottom style="double">
        <color indexed="64"/>
      </bottom>
      <diagonal/>
    </border>
    <border>
      <left style="thin">
        <color indexed="8"/>
      </left>
      <right style="double">
        <color indexed="64"/>
      </right>
      <top style="thin">
        <color indexed="8"/>
      </top>
      <bottom style="double">
        <color indexed="64"/>
      </bottom>
      <diagonal/>
    </border>
    <border>
      <left style="double">
        <color indexed="64"/>
      </left>
      <right style="thin">
        <color indexed="8"/>
      </right>
      <top style="hair">
        <color indexed="8"/>
      </top>
      <bottom style="hair">
        <color indexed="8"/>
      </bottom>
      <diagonal/>
    </border>
    <border>
      <left style="thin">
        <color indexed="8"/>
      </left>
      <right style="thin">
        <color indexed="8"/>
      </right>
      <top style="thin">
        <color indexed="8"/>
      </top>
      <bottom style="hair">
        <color indexed="8"/>
      </bottom>
      <diagonal/>
    </border>
    <border>
      <left style="double">
        <color indexed="64"/>
      </left>
      <right style="thin">
        <color indexed="8"/>
      </right>
      <top style="thin">
        <color indexed="8"/>
      </top>
      <bottom style="hair">
        <color indexed="8"/>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hair">
        <color indexed="8"/>
      </top>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right/>
      <top style="thin">
        <color indexed="64"/>
      </top>
      <bottom/>
      <diagonal/>
    </border>
    <border>
      <left style="thin">
        <color indexed="64"/>
      </left>
      <right style="thin">
        <color indexed="64"/>
      </right>
      <top style="dashed">
        <color indexed="64"/>
      </top>
      <bottom/>
      <diagonal/>
    </border>
  </borders>
  <cellStyleXfs count="20">
    <xf numFmtId="0" fontId="0" fillId="0" borderId="0"/>
    <xf numFmtId="43" fontId="2" fillId="0" borderId="0" applyFont="0" applyFill="0" applyBorder="0" applyAlignment="0" applyProtection="0"/>
    <xf numFmtId="43" fontId="7" fillId="0" borderId="0" applyFont="0" applyFill="0" applyBorder="0" applyAlignment="0" applyProtection="0"/>
    <xf numFmtId="0" fontId="18" fillId="0" borderId="0" applyAlignment="0">
      <alignment vertical="top" wrapText="1"/>
      <protection locked="0"/>
    </xf>
    <xf numFmtId="0" fontId="18" fillId="0" borderId="0" applyAlignment="0">
      <alignment vertical="top" wrapText="1"/>
      <protection locked="0"/>
    </xf>
    <xf numFmtId="0" fontId="18" fillId="0" borderId="0" applyAlignment="0">
      <alignment vertical="top" wrapText="1"/>
      <protection locked="0"/>
    </xf>
    <xf numFmtId="0" fontId="2" fillId="0" borderId="0"/>
    <xf numFmtId="0" fontId="7" fillId="0" borderId="0"/>
    <xf numFmtId="164" fontId="2" fillId="0" borderId="0" applyFont="0" applyFill="0" applyBorder="0" applyAlignment="0" applyProtection="0"/>
    <xf numFmtId="0" fontId="44" fillId="0" borderId="0"/>
    <xf numFmtId="172" fontId="7" fillId="0" borderId="0" applyFont="0" applyFill="0" applyBorder="0" applyAlignment="0" applyProtection="0"/>
    <xf numFmtId="0" fontId="68" fillId="0" borderId="0"/>
    <xf numFmtId="0" fontId="69" fillId="0" borderId="0"/>
    <xf numFmtId="43" fontId="7" fillId="0" borderId="0" applyFont="0" applyFill="0" applyBorder="0" applyAlignment="0" applyProtection="0"/>
    <xf numFmtId="43" fontId="7" fillId="0" borderId="0" applyFont="0" applyFill="0" applyBorder="0" applyAlignment="0" applyProtection="0"/>
    <xf numFmtId="43" fontId="2" fillId="0" borderId="0" applyFont="0" applyFill="0" applyBorder="0" applyAlignment="0" applyProtection="0"/>
    <xf numFmtId="0" fontId="2" fillId="0" borderId="0"/>
    <xf numFmtId="0" fontId="7" fillId="0" borderId="0"/>
    <xf numFmtId="0" fontId="7" fillId="0" borderId="0"/>
    <xf numFmtId="0" fontId="44" fillId="0" borderId="0"/>
  </cellStyleXfs>
  <cellXfs count="1072">
    <xf numFmtId="0" fontId="0" fillId="0" borderId="0" xfId="0"/>
    <xf numFmtId="0" fontId="4" fillId="0" borderId="0" xfId="0" applyFont="1" applyAlignment="1">
      <alignment wrapText="1"/>
    </xf>
    <xf numFmtId="0" fontId="4" fillId="0" borderId="0" xfId="0" applyFont="1"/>
    <xf numFmtId="0" fontId="6" fillId="0" borderId="0" xfId="0" applyFont="1"/>
    <xf numFmtId="0" fontId="6" fillId="0" borderId="0" xfId="0" applyFont="1" applyAlignment="1">
      <alignment horizontal="right"/>
    </xf>
    <xf numFmtId="0" fontId="4" fillId="2" borderId="0" xfId="0" applyFont="1" applyFill="1" applyAlignment="1">
      <alignment horizontal="center"/>
    </xf>
    <xf numFmtId="0" fontId="5" fillId="2" borderId="0" xfId="0" applyFont="1" applyFill="1" applyAlignment="1">
      <alignment wrapText="1"/>
    </xf>
    <xf numFmtId="0" fontId="4" fillId="2" borderId="0" xfId="0" applyFont="1" applyFill="1" applyAlignment="1">
      <alignment wrapText="1"/>
    </xf>
    <xf numFmtId="0" fontId="13" fillId="2" borderId="0" xfId="0" applyFont="1" applyFill="1" applyAlignment="1">
      <alignment wrapText="1"/>
    </xf>
    <xf numFmtId="0" fontId="0" fillId="0" borderId="0" xfId="0" applyAlignment="1">
      <alignment vertical="center"/>
    </xf>
    <xf numFmtId="0" fontId="5" fillId="0" borderId="0" xfId="0" applyFont="1" applyAlignment="1">
      <alignment vertical="center" wrapText="1"/>
    </xf>
    <xf numFmtId="0" fontId="14" fillId="0" borderId="0" xfId="0" applyFont="1" applyAlignment="1">
      <alignment horizontal="right" vertical="center" wrapText="1"/>
    </xf>
    <xf numFmtId="0" fontId="4"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vertical="center"/>
    </xf>
    <xf numFmtId="0" fontId="12" fillId="0" borderId="0" xfId="0" applyFont="1" applyAlignment="1">
      <alignment vertical="center"/>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2" xfId="0" applyFont="1" applyBorder="1" applyAlignment="1">
      <alignment horizontal="center" vertical="center" wrapText="1"/>
    </xf>
    <xf numFmtId="0" fontId="14" fillId="0" borderId="3" xfId="0" applyFont="1" applyBorder="1" applyAlignment="1">
      <alignment horizontal="center" vertical="center"/>
    </xf>
    <xf numFmtId="0" fontId="14" fillId="0" borderId="20" xfId="0" applyFont="1" applyBorder="1" applyAlignment="1">
      <alignment vertical="center"/>
    </xf>
    <xf numFmtId="0" fontId="14" fillId="0" borderId="0" xfId="0" applyFont="1" applyAlignment="1">
      <alignment vertical="center"/>
    </xf>
    <xf numFmtId="0" fontId="12" fillId="0" borderId="20" xfId="0" applyFont="1" applyBorder="1" applyAlignment="1">
      <alignment vertical="center" wrapText="1"/>
    </xf>
    <xf numFmtId="0" fontId="14" fillId="0" borderId="20" xfId="0" applyFont="1" applyBorder="1" applyAlignment="1">
      <alignment vertical="center" wrapText="1"/>
    </xf>
    <xf numFmtId="0" fontId="12" fillId="0" borderId="27" xfId="0" quotePrefix="1" applyFont="1" applyBorder="1" applyAlignment="1">
      <alignment horizontal="center" vertical="center"/>
    </xf>
    <xf numFmtId="0" fontId="14" fillId="0" borderId="28" xfId="0" applyFont="1" applyBorder="1" applyAlignment="1">
      <alignment vertical="center"/>
    </xf>
    <xf numFmtId="0" fontId="12" fillId="0" borderId="28" xfId="0" applyFont="1" applyBorder="1" applyAlignment="1">
      <alignment vertical="center"/>
    </xf>
    <xf numFmtId="0" fontId="12" fillId="0" borderId="29" xfId="0" applyFont="1" applyBorder="1" applyAlignment="1">
      <alignment vertical="center"/>
    </xf>
    <xf numFmtId="0" fontId="28" fillId="0" borderId="0" xfId="0" applyFont="1" applyAlignment="1">
      <alignment vertical="center"/>
    </xf>
    <xf numFmtId="0" fontId="29" fillId="0" borderId="0" xfId="0" applyFont="1" applyAlignment="1">
      <alignment vertical="center"/>
    </xf>
    <xf numFmtId="0" fontId="14" fillId="0" borderId="23" xfId="0" applyFont="1" applyBorder="1" applyAlignment="1">
      <alignment vertical="center"/>
    </xf>
    <xf numFmtId="0" fontId="12" fillId="0" borderId="23" xfId="0" applyFont="1" applyBorder="1" applyAlignment="1">
      <alignment vertical="center"/>
    </xf>
    <xf numFmtId="0" fontId="12" fillId="0" borderId="26" xfId="0" applyFont="1" applyBorder="1" applyAlignment="1">
      <alignment vertical="center"/>
    </xf>
    <xf numFmtId="0" fontId="32" fillId="0" borderId="0" xfId="0" applyFont="1" applyAlignment="1">
      <alignment vertical="center"/>
    </xf>
    <xf numFmtId="0" fontId="33" fillId="0" borderId="0" xfId="0" applyFont="1" applyAlignment="1">
      <alignment vertical="center"/>
    </xf>
    <xf numFmtId="0" fontId="14" fillId="0" borderId="22" xfId="0" quotePrefix="1" applyFont="1" applyBorder="1" applyAlignment="1">
      <alignment horizontal="center" vertical="center"/>
    </xf>
    <xf numFmtId="0" fontId="24" fillId="0" borderId="0" xfId="0" applyFont="1" applyAlignment="1">
      <alignment vertical="center"/>
    </xf>
    <xf numFmtId="0" fontId="12" fillId="0" borderId="0" xfId="0" applyFont="1" applyAlignment="1">
      <alignment vertical="center" wrapText="1"/>
    </xf>
    <xf numFmtId="0" fontId="4" fillId="0" borderId="15" xfId="0" applyFont="1" applyBorder="1" applyAlignment="1">
      <alignment horizontal="center" vertical="center" wrapText="1"/>
    </xf>
    <xf numFmtId="0" fontId="4" fillId="2" borderId="0" xfId="0" applyFont="1" applyFill="1" applyAlignment="1">
      <alignment horizontal="center" vertical="center"/>
    </xf>
    <xf numFmtId="0" fontId="5" fillId="2" borderId="0" xfId="0" applyFont="1" applyFill="1" applyAlignment="1">
      <alignment vertical="center" wrapText="1"/>
    </xf>
    <xf numFmtId="0" fontId="4" fillId="2" borderId="0" xfId="0" applyFont="1" applyFill="1" applyAlignment="1">
      <alignment vertical="center" wrapText="1"/>
    </xf>
    <xf numFmtId="0" fontId="12" fillId="0" borderId="23" xfId="0" applyFont="1" applyBorder="1" applyAlignment="1">
      <alignment vertical="center" wrapText="1"/>
    </xf>
    <xf numFmtId="0" fontId="14" fillId="0" borderId="23" xfId="0" applyFont="1" applyBorder="1" applyAlignment="1">
      <alignment vertical="center" wrapText="1"/>
    </xf>
    <xf numFmtId="0" fontId="14" fillId="0" borderId="26" xfId="0" applyFont="1" applyBorder="1" applyAlignment="1">
      <alignment vertical="center"/>
    </xf>
    <xf numFmtId="0" fontId="37" fillId="0" borderId="0" xfId="0" applyFont="1"/>
    <xf numFmtId="0" fontId="3" fillId="0" borderId="0" xfId="0" applyFont="1"/>
    <xf numFmtId="0" fontId="20" fillId="0" borderId="0" xfId="0" applyFont="1" applyAlignment="1">
      <alignment horizontal="center"/>
    </xf>
    <xf numFmtId="3" fontId="23" fillId="0" borderId="15" xfId="6" applyNumberFormat="1" applyFont="1" applyBorder="1" applyAlignment="1">
      <alignment horizontal="left" vertical="center" wrapText="1"/>
    </xf>
    <xf numFmtId="1" fontId="0" fillId="0" borderId="0" xfId="0" applyNumberFormat="1" applyAlignment="1">
      <alignment vertical="center"/>
    </xf>
    <xf numFmtId="0" fontId="4" fillId="0" borderId="0" xfId="0" applyFont="1" applyAlignment="1">
      <alignment horizontal="left" vertical="center" wrapText="1"/>
    </xf>
    <xf numFmtId="0" fontId="5" fillId="0" borderId="0" xfId="0" applyFont="1" applyFill="1" applyAlignment="1">
      <alignment vertical="center"/>
    </xf>
    <xf numFmtId="0" fontId="21" fillId="0" borderId="0" xfId="0" applyFont="1" applyBorder="1" applyAlignment="1">
      <alignment vertical="center"/>
    </xf>
    <xf numFmtId="0" fontId="12" fillId="0" borderId="0" xfId="9" applyFont="1" applyAlignment="1">
      <alignment vertical="center" wrapText="1"/>
    </xf>
    <xf numFmtId="0" fontId="12" fillId="0" borderId="0" xfId="9" applyFont="1" applyAlignment="1">
      <alignment horizontal="left" vertical="center" wrapText="1"/>
    </xf>
    <xf numFmtId="0" fontId="23" fillId="0" borderId="0" xfId="9" applyFont="1" applyAlignment="1">
      <alignment horizontal="right" vertical="center"/>
    </xf>
    <xf numFmtId="0" fontId="24" fillId="0" borderId="0" xfId="9" applyFont="1" applyAlignment="1">
      <alignment vertical="center"/>
    </xf>
    <xf numFmtId="0" fontId="5" fillId="0" borderId="0" xfId="0" applyFont="1" applyAlignment="1">
      <alignment vertical="center"/>
    </xf>
    <xf numFmtId="0" fontId="4" fillId="0" borderId="52" xfId="0" applyFont="1" applyFill="1" applyBorder="1" applyAlignment="1">
      <alignment horizontal="left" vertical="center" wrapText="1"/>
    </xf>
    <xf numFmtId="0" fontId="22" fillId="0" borderId="0" xfId="0" applyFont="1" applyBorder="1" applyAlignment="1">
      <alignment horizontal="right" vertical="center"/>
    </xf>
    <xf numFmtId="0" fontId="43" fillId="0" borderId="0" xfId="0" applyFont="1" applyFill="1" applyAlignment="1">
      <alignment vertical="center"/>
    </xf>
    <xf numFmtId="0" fontId="0" fillId="0" borderId="0" xfId="0" applyFont="1" applyFill="1" applyAlignment="1">
      <alignment vertical="center"/>
    </xf>
    <xf numFmtId="165" fontId="5" fillId="0" borderId="52" xfId="1" applyNumberFormat="1" applyFont="1" applyFill="1" applyBorder="1" applyAlignment="1">
      <alignment horizontal="center" vertical="center" wrapText="1"/>
    </xf>
    <xf numFmtId="165" fontId="5" fillId="0" borderId="52" xfId="1" quotePrefix="1" applyNumberFormat="1" applyFont="1" applyFill="1" applyBorder="1" applyAlignment="1">
      <alignment horizontal="center" vertical="center" wrapText="1"/>
    </xf>
    <xf numFmtId="43" fontId="5" fillId="0" borderId="52" xfId="1" applyFont="1" applyFill="1" applyBorder="1" applyAlignment="1">
      <alignment horizontal="center" vertical="center" wrapText="1"/>
    </xf>
    <xf numFmtId="0" fontId="4" fillId="0" borderId="52" xfId="0" applyFont="1" applyFill="1" applyBorder="1" applyAlignment="1">
      <alignment horizontal="center" vertical="center" wrapText="1"/>
    </xf>
    <xf numFmtId="0" fontId="8" fillId="0" borderId="52" xfId="0" applyFont="1" applyFill="1" applyBorder="1" applyAlignment="1">
      <alignment horizontal="left" vertical="center" wrapText="1"/>
    </xf>
    <xf numFmtId="1" fontId="4" fillId="0" borderId="52" xfId="1" applyNumberFormat="1" applyFont="1" applyFill="1" applyBorder="1" applyAlignment="1">
      <alignment horizontal="center" vertical="center" wrapText="1"/>
    </xf>
    <xf numFmtId="0" fontId="8" fillId="0" borderId="52" xfId="0" quotePrefix="1" applyFont="1" applyFill="1" applyBorder="1" applyAlignment="1">
      <alignment horizontal="left" vertical="center" wrapText="1"/>
    </xf>
    <xf numFmtId="0" fontId="8" fillId="0" borderId="52" xfId="0" applyFont="1" applyFill="1" applyBorder="1" applyAlignment="1">
      <alignment horizontal="center" vertical="center" wrapText="1"/>
    </xf>
    <xf numFmtId="1" fontId="8" fillId="0" borderId="52" xfId="1" applyNumberFormat="1" applyFont="1" applyFill="1" applyBorder="1" applyAlignment="1">
      <alignment horizontal="center" vertical="center" wrapText="1"/>
    </xf>
    <xf numFmtId="1" fontId="5" fillId="0" borderId="52" xfId="1" applyNumberFormat="1" applyFont="1" applyFill="1" applyBorder="1" applyAlignment="1">
      <alignment horizontal="center" vertical="center" wrapText="1"/>
    </xf>
    <xf numFmtId="0" fontId="10" fillId="2" borderId="0" xfId="0" applyFont="1" applyFill="1" applyAlignment="1">
      <alignment horizontal="left" vertical="center" wrapText="1"/>
    </xf>
    <xf numFmtId="0" fontId="3" fillId="0" borderId="0" xfId="0" applyFont="1" applyFill="1" applyAlignment="1">
      <alignment vertical="center"/>
    </xf>
    <xf numFmtId="0" fontId="3" fillId="0" borderId="0" xfId="0" applyFont="1" applyFill="1" applyAlignment="1">
      <alignment vertical="center" wrapText="1"/>
    </xf>
    <xf numFmtId="0" fontId="5" fillId="0" borderId="0" xfId="0" applyFont="1" applyFill="1" applyAlignment="1">
      <alignment horizontal="left" vertical="center"/>
    </xf>
    <xf numFmtId="0" fontId="4" fillId="0" borderId="0" xfId="0" applyFont="1" applyFill="1" applyAlignment="1">
      <alignment horizontal="center" vertical="center"/>
    </xf>
    <xf numFmtId="0" fontId="4" fillId="0" borderId="0" xfId="0" applyFont="1" applyFill="1" applyAlignment="1">
      <alignment vertical="center" wrapText="1"/>
    </xf>
    <xf numFmtId="0" fontId="6" fillId="0" borderId="0" xfId="0" applyFont="1" applyFill="1" applyAlignment="1">
      <alignment horizontal="center" vertical="center"/>
    </xf>
    <xf numFmtId="0" fontId="4" fillId="0" borderId="0" xfId="0" applyFont="1" applyFill="1" applyAlignment="1">
      <alignment vertical="center"/>
    </xf>
    <xf numFmtId="0" fontId="3" fillId="0" borderId="0" xfId="0" applyFont="1" applyFill="1" applyAlignment="1">
      <alignment horizontal="center" vertical="center"/>
    </xf>
    <xf numFmtId="0" fontId="3" fillId="0" borderId="0" xfId="0" applyFont="1" applyFill="1" applyAlignment="1">
      <alignment horizontal="left" vertical="center"/>
    </xf>
    <xf numFmtId="0" fontId="14" fillId="0" borderId="0" xfId="0" applyFont="1" applyFill="1" applyAlignment="1">
      <alignment horizontal="right"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5" fillId="0" borderId="33" xfId="0" applyFont="1" applyFill="1" applyBorder="1" applyAlignment="1">
      <alignment vertical="center"/>
    </xf>
    <xf numFmtId="0" fontId="0" fillId="4" borderId="0" xfId="0" applyFill="1" applyAlignment="1">
      <alignment vertical="center"/>
    </xf>
    <xf numFmtId="165" fontId="5" fillId="0" borderId="0" xfId="1" applyNumberFormat="1" applyFont="1" applyAlignment="1">
      <alignment vertical="center" wrapText="1"/>
    </xf>
    <xf numFmtId="0" fontId="9" fillId="0" borderId="0" xfId="0" applyFont="1" applyAlignment="1">
      <alignment horizontal="center" vertical="center"/>
    </xf>
    <xf numFmtId="0" fontId="9" fillId="0" borderId="0" xfId="0" applyFont="1" applyAlignment="1">
      <alignment vertical="center"/>
    </xf>
    <xf numFmtId="0" fontId="9" fillId="0" borderId="0" xfId="0" applyFont="1" applyAlignment="1">
      <alignment horizontal="center" vertical="center" wrapText="1"/>
    </xf>
    <xf numFmtId="0" fontId="39" fillId="0" borderId="0" xfId="0" applyFont="1" applyAlignment="1">
      <alignment vertical="center"/>
    </xf>
    <xf numFmtId="0" fontId="24" fillId="0" borderId="15" xfId="0" applyFont="1" applyBorder="1" applyAlignment="1">
      <alignment vertical="center"/>
    </xf>
    <xf numFmtId="0" fontId="24" fillId="2" borderId="20" xfId="0" applyFont="1" applyFill="1" applyBorder="1" applyAlignment="1">
      <alignment vertical="center" wrapText="1"/>
    </xf>
    <xf numFmtId="0" fontId="14" fillId="0" borderId="0" xfId="9" applyFont="1" applyAlignment="1">
      <alignment vertical="center" wrapText="1"/>
    </xf>
    <xf numFmtId="0" fontId="47" fillId="0" borderId="0" xfId="9" applyFont="1" applyAlignment="1">
      <alignment vertical="center"/>
    </xf>
    <xf numFmtId="0" fontId="1" fillId="0" borderId="0" xfId="0" applyFont="1" applyAlignment="1">
      <alignment vertical="center"/>
    </xf>
    <xf numFmtId="0" fontId="34" fillId="0" borderId="0" xfId="9" applyFont="1" applyAlignment="1">
      <alignment vertical="center" wrapText="1"/>
    </xf>
    <xf numFmtId="0" fontId="23" fillId="0" borderId="4" xfId="9" applyFont="1" applyBorder="1" applyAlignment="1">
      <alignment horizontal="center" vertical="center"/>
    </xf>
    <xf numFmtId="0" fontId="23" fillId="0" borderId="4" xfId="9" applyFont="1" applyBorder="1" applyAlignment="1">
      <alignment horizontal="center" vertical="center" wrapText="1"/>
    </xf>
    <xf numFmtId="0" fontId="9" fillId="0" borderId="4" xfId="9" applyFont="1" applyBorder="1" applyAlignment="1">
      <alignment horizontal="center" vertical="center" wrapText="1"/>
    </xf>
    <xf numFmtId="0" fontId="12" fillId="0" borderId="20" xfId="9" applyFont="1" applyBorder="1" applyAlignment="1">
      <alignment horizontal="center" vertical="center"/>
    </xf>
    <xf numFmtId="0" fontId="12" fillId="0" borderId="20" xfId="9" applyFont="1" applyBorder="1" applyAlignment="1">
      <alignment horizontal="center" vertical="center" wrapText="1"/>
    </xf>
    <xf numFmtId="0" fontId="12" fillId="0" borderId="20" xfId="9" applyFont="1" applyBorder="1" applyAlignment="1">
      <alignment vertical="center"/>
    </xf>
    <xf numFmtId="0" fontId="12" fillId="0" borderId="20" xfId="0" applyFont="1" applyBorder="1" applyAlignment="1">
      <alignment horizontal="left" vertical="center"/>
    </xf>
    <xf numFmtId="17" fontId="12" fillId="0" borderId="20" xfId="9" applyNumberFormat="1" applyFont="1" applyBorder="1" applyAlignment="1">
      <alignment horizontal="left" vertical="center"/>
    </xf>
    <xf numFmtId="0" fontId="49" fillId="0" borderId="20" xfId="0" applyFont="1" applyBorder="1" applyAlignment="1">
      <alignment horizontal="left" vertical="center" wrapText="1"/>
    </xf>
    <xf numFmtId="0" fontId="24" fillId="0" borderId="30" xfId="9" applyFont="1" applyBorder="1" applyAlignment="1">
      <alignment horizontal="center" vertical="center"/>
    </xf>
    <xf numFmtId="0" fontId="23" fillId="0" borderId="30" xfId="9" applyFont="1" applyBorder="1" applyAlignment="1">
      <alignment horizontal="center" vertical="center" wrapText="1"/>
    </xf>
    <xf numFmtId="0" fontId="24" fillId="0" borderId="30" xfId="9" applyFont="1" applyBorder="1" applyAlignment="1">
      <alignment vertical="center"/>
    </xf>
    <xf numFmtId="0" fontId="23" fillId="0" borderId="30" xfId="9" applyFont="1" applyBorder="1" applyAlignment="1">
      <alignment horizontal="center" vertical="center"/>
    </xf>
    <xf numFmtId="0" fontId="11" fillId="0" borderId="4" xfId="0" applyFont="1" applyBorder="1" applyAlignment="1">
      <alignment horizontal="center" vertical="center"/>
    </xf>
    <xf numFmtId="165" fontId="9" fillId="0" borderId="4" xfId="1" applyNumberFormat="1" applyFont="1" applyBorder="1" applyAlignment="1">
      <alignment horizontal="center" vertical="center"/>
    </xf>
    <xf numFmtId="0" fontId="4" fillId="0" borderId="20" xfId="0" applyFont="1" applyBorder="1" applyAlignment="1">
      <alignment horizontal="center" vertical="center" wrapText="1"/>
    </xf>
    <xf numFmtId="0" fontId="5" fillId="0" borderId="20" xfId="0" applyFont="1" applyBorder="1" applyAlignment="1">
      <alignment horizontal="justify" vertical="center" wrapText="1"/>
    </xf>
    <xf numFmtId="0" fontId="5" fillId="0" borderId="20" xfId="0" applyFont="1" applyBorder="1" applyAlignment="1">
      <alignment horizontal="center" vertical="center" wrapText="1"/>
    </xf>
    <xf numFmtId="165" fontId="4" fillId="0" borderId="20" xfId="1" applyNumberFormat="1" applyFont="1" applyBorder="1" applyAlignment="1">
      <alignment horizontal="right" vertical="center" wrapText="1"/>
    </xf>
    <xf numFmtId="0" fontId="5" fillId="0" borderId="20" xfId="0" applyFont="1" applyBorder="1" applyAlignment="1">
      <alignment vertical="center"/>
    </xf>
    <xf numFmtId="0" fontId="4" fillId="0" borderId="20" xfId="0" applyFont="1" applyBorder="1" applyAlignment="1">
      <alignment vertical="center"/>
    </xf>
    <xf numFmtId="165" fontId="4" fillId="0" borderId="20" xfId="1" applyNumberFormat="1" applyFont="1" applyBorder="1" applyAlignment="1">
      <alignment vertical="center" wrapText="1"/>
    </xf>
    <xf numFmtId="0" fontId="4" fillId="0" borderId="15" xfId="0" applyFont="1" applyBorder="1" applyAlignment="1">
      <alignment horizontal="justify" vertical="center" wrapText="1"/>
    </xf>
    <xf numFmtId="165" fontId="5" fillId="0" borderId="15" xfId="1" applyNumberFormat="1" applyFont="1" applyBorder="1" applyAlignment="1">
      <alignment horizontal="center" vertical="center" wrapText="1"/>
    </xf>
    <xf numFmtId="0" fontId="4" fillId="0" borderId="15" xfId="0" applyFont="1" applyBorder="1" applyAlignment="1">
      <alignment vertical="center"/>
    </xf>
    <xf numFmtId="0" fontId="12" fillId="0" borderId="15" xfId="0" applyFont="1" applyBorder="1" applyAlignment="1">
      <alignment vertical="center"/>
    </xf>
    <xf numFmtId="0" fontId="24" fillId="0" borderId="0" xfId="6" applyFont="1" applyAlignment="1">
      <alignment vertical="center" wrapText="1"/>
    </xf>
    <xf numFmtId="0" fontId="23" fillId="0" borderId="0" xfId="6" applyFont="1" applyAlignment="1">
      <alignment vertical="center" wrapText="1"/>
    </xf>
    <xf numFmtId="0" fontId="53" fillId="0" borderId="0" xfId="6" quotePrefix="1" applyFont="1" applyAlignment="1">
      <alignment horizontal="center" vertical="center" wrapText="1"/>
    </xf>
    <xf numFmtId="0" fontId="23" fillId="0" borderId="15" xfId="0" applyFont="1" applyBorder="1" applyAlignment="1">
      <alignment horizontal="center" vertical="center" wrapText="1"/>
    </xf>
    <xf numFmtId="0" fontId="23" fillId="0" borderId="15" xfId="0" quotePrefix="1" applyFont="1" applyBorder="1" applyAlignment="1">
      <alignment horizontal="center" vertical="center" wrapText="1"/>
    </xf>
    <xf numFmtId="0" fontId="24" fillId="0" borderId="15" xfId="6" applyFont="1" applyBorder="1" applyAlignment="1">
      <alignment vertical="center" wrapText="1"/>
    </xf>
    <xf numFmtId="165" fontId="54" fillId="0" borderId="15" xfId="1" applyNumberFormat="1" applyFont="1" applyFill="1" applyBorder="1" applyAlignment="1">
      <alignment horizontal="center" vertical="center" wrapText="1"/>
    </xf>
    <xf numFmtId="0" fontId="24" fillId="0" borderId="15" xfId="0" applyFont="1" applyBorder="1" applyAlignment="1">
      <alignment vertical="center" wrapText="1"/>
    </xf>
    <xf numFmtId="165" fontId="24" fillId="0" borderId="15" xfId="1" applyNumberFormat="1" applyFont="1" applyFill="1" applyBorder="1" applyAlignment="1">
      <alignment vertical="center"/>
    </xf>
    <xf numFmtId="171" fontId="54" fillId="0" borderId="15" xfId="1" applyNumberFormat="1" applyFont="1" applyFill="1" applyBorder="1" applyAlignment="1">
      <alignment horizontal="center" vertical="center" wrapText="1"/>
    </xf>
    <xf numFmtId="0" fontId="24" fillId="0" borderId="15" xfId="0" applyFont="1" applyBorder="1" applyAlignment="1">
      <alignment horizontal="center" vertical="center" wrapText="1"/>
    </xf>
    <xf numFmtId="0" fontId="12" fillId="0" borderId="0" xfId="0" applyFont="1" applyBorder="1" applyAlignment="1">
      <alignment vertical="center" wrapText="1"/>
    </xf>
    <xf numFmtId="164" fontId="12" fillId="0" borderId="0" xfId="8" applyNumberFormat="1" applyFont="1" applyBorder="1" applyAlignment="1">
      <alignment vertical="center" wrapText="1"/>
    </xf>
    <xf numFmtId="0" fontId="14" fillId="0" borderId="0" xfId="0" applyFont="1" applyBorder="1" applyAlignment="1">
      <alignment horizontal="right" vertical="center"/>
    </xf>
    <xf numFmtId="0" fontId="4" fillId="0" borderId="0" xfId="0" applyFont="1" applyBorder="1" applyAlignment="1">
      <alignment vertical="center"/>
    </xf>
    <xf numFmtId="0" fontId="12" fillId="0" borderId="0" xfId="0" applyFont="1" applyBorder="1" applyAlignment="1">
      <alignment vertical="center"/>
    </xf>
    <xf numFmtId="0" fontId="6" fillId="0" borderId="0" xfId="0" applyFont="1" applyBorder="1" applyAlignment="1">
      <alignment vertical="center"/>
    </xf>
    <xf numFmtId="164" fontId="6" fillId="0" borderId="0" xfId="8" applyNumberFormat="1" applyFont="1" applyBorder="1" applyAlignment="1">
      <alignment vertical="center"/>
    </xf>
    <xf numFmtId="0" fontId="6" fillId="0" borderId="0"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vertical="center" wrapText="1"/>
    </xf>
    <xf numFmtId="0" fontId="4" fillId="0" borderId="0" xfId="0" applyFont="1" applyBorder="1" applyAlignment="1">
      <alignment vertical="center" wrapText="1"/>
    </xf>
    <xf numFmtId="0" fontId="3" fillId="0" borderId="0" xfId="0" applyFont="1" applyBorder="1" applyAlignment="1">
      <alignment horizontal="center" vertical="center"/>
    </xf>
    <xf numFmtId="0" fontId="33" fillId="0" borderId="0" xfId="0" applyFont="1" applyBorder="1" applyAlignment="1">
      <alignment vertical="center"/>
    </xf>
    <xf numFmtId="0" fontId="32" fillId="0" borderId="0" xfId="0" applyFont="1" applyBorder="1" applyAlignment="1">
      <alignment vertical="center"/>
    </xf>
    <xf numFmtId="0" fontId="9" fillId="0" borderId="0" xfId="0" applyFont="1" applyBorder="1" applyAlignment="1">
      <alignment horizontal="center" vertical="center"/>
    </xf>
    <xf numFmtId="0" fontId="9" fillId="0" borderId="0" xfId="0" applyFont="1" applyBorder="1" applyAlignment="1">
      <alignment horizontal="center" vertical="center" wrapText="1"/>
    </xf>
    <xf numFmtId="0" fontId="9" fillId="0" borderId="0" xfId="0" applyFont="1" applyBorder="1" applyAlignment="1">
      <alignment vertical="center"/>
    </xf>
    <xf numFmtId="0" fontId="39" fillId="0" borderId="0" xfId="0" applyFont="1" applyBorder="1" applyAlignment="1">
      <alignment vertical="center"/>
    </xf>
    <xf numFmtId="0" fontId="4" fillId="0" borderId="0" xfId="0" applyFont="1" applyBorder="1" applyAlignment="1">
      <alignment horizontal="center" vertical="center"/>
    </xf>
    <xf numFmtId="164" fontId="4" fillId="0" borderId="0" xfId="8" applyNumberFormat="1" applyFont="1" applyBorder="1" applyAlignment="1">
      <alignment vertical="center" wrapText="1"/>
    </xf>
    <xf numFmtId="164" fontId="4" fillId="0" borderId="0" xfId="8" applyNumberFormat="1" applyFont="1" applyBorder="1" applyAlignment="1">
      <alignment vertical="center"/>
    </xf>
    <xf numFmtId="165" fontId="20" fillId="0" borderId="15" xfId="2" applyNumberFormat="1" applyFont="1" applyBorder="1" applyAlignment="1">
      <alignment horizontal="center" vertical="center" wrapText="1"/>
    </xf>
    <xf numFmtId="164" fontId="20" fillId="0" borderId="15" xfId="8" applyNumberFormat="1" applyFont="1" applyBorder="1" applyAlignment="1">
      <alignment horizontal="center" vertical="center" wrapText="1"/>
    </xf>
    <xf numFmtId="0" fontId="3" fillId="0" borderId="15" xfId="0" applyFont="1" applyBorder="1" applyAlignment="1">
      <alignment horizontal="center" vertical="center" wrapText="1"/>
    </xf>
    <xf numFmtId="0" fontId="3" fillId="0" borderId="15" xfId="0" applyFont="1" applyBorder="1" applyAlignment="1">
      <alignment horizontal="justify" vertical="center" wrapText="1"/>
    </xf>
    <xf numFmtId="0" fontId="20" fillId="0" borderId="15" xfId="0" applyFont="1" applyBorder="1" applyAlignment="1">
      <alignment vertical="center"/>
    </xf>
    <xf numFmtId="0" fontId="20" fillId="0" borderId="15" xfId="0" applyFont="1" applyBorder="1" applyAlignment="1">
      <alignment horizontal="center" vertical="center" wrapText="1"/>
    </xf>
    <xf numFmtId="0" fontId="20" fillId="0" borderId="15" xfId="0" applyFont="1" applyBorder="1" applyAlignment="1">
      <alignment horizontal="justify" vertical="center" wrapText="1"/>
    </xf>
    <xf numFmtId="164" fontId="20" fillId="0" borderId="15" xfId="8" applyNumberFormat="1" applyFont="1" applyBorder="1" applyAlignment="1">
      <alignment horizontal="right" vertical="center" wrapText="1"/>
    </xf>
    <xf numFmtId="0" fontId="3" fillId="0" borderId="15" xfId="0" applyFont="1" applyBorder="1" applyAlignment="1">
      <alignment vertical="center"/>
    </xf>
    <xf numFmtId="164" fontId="3" fillId="0" borderId="15" xfId="8" applyNumberFormat="1" applyFont="1" applyBorder="1" applyAlignment="1">
      <alignment horizontal="right" vertical="center" wrapText="1"/>
    </xf>
    <xf numFmtId="0" fontId="3" fillId="0" borderId="15" xfId="0" applyFont="1" applyBorder="1" applyAlignment="1">
      <alignment horizontal="left" vertical="center" wrapText="1"/>
    </xf>
    <xf numFmtId="164" fontId="3" fillId="0" borderId="15" xfId="8" applyNumberFormat="1" applyFont="1" applyBorder="1" applyAlignment="1">
      <alignment horizontal="center" vertical="center" wrapText="1"/>
    </xf>
    <xf numFmtId="165" fontId="20" fillId="3" borderId="15" xfId="2" applyNumberFormat="1" applyFont="1" applyFill="1" applyBorder="1" applyAlignment="1">
      <alignment horizontal="center" vertical="center" wrapText="1"/>
    </xf>
    <xf numFmtId="165" fontId="20" fillId="3" borderId="15" xfId="2" applyNumberFormat="1" applyFont="1" applyFill="1" applyBorder="1" applyAlignment="1">
      <alignment horizontal="left" vertical="center" wrapText="1"/>
    </xf>
    <xf numFmtId="164" fontId="20" fillId="3" borderId="15" xfId="8" applyNumberFormat="1" applyFont="1" applyFill="1" applyBorder="1" applyAlignment="1">
      <alignment horizontal="center" vertical="center" wrapText="1"/>
    </xf>
    <xf numFmtId="0" fontId="23" fillId="0" borderId="18" xfId="9" applyFont="1" applyBorder="1" applyAlignment="1">
      <alignment horizontal="center" vertical="center"/>
    </xf>
    <xf numFmtId="0" fontId="23" fillId="0" borderId="18" xfId="9" applyFont="1" applyBorder="1" applyAlignment="1">
      <alignment horizontal="center" vertical="center" wrapText="1"/>
    </xf>
    <xf numFmtId="0" fontId="9" fillId="0" borderId="18" xfId="9" applyFont="1" applyBorder="1" applyAlignment="1">
      <alignment horizontal="center" vertical="center" wrapText="1"/>
    </xf>
    <xf numFmtId="0" fontId="33" fillId="0" borderId="0" xfId="0" applyFont="1" applyAlignment="1">
      <alignment vertical="center" wrapText="1"/>
    </xf>
    <xf numFmtId="0" fontId="23" fillId="0" borderId="18" xfId="9" applyFont="1" applyBorder="1" applyAlignment="1">
      <alignment horizontal="left" vertical="center" wrapText="1"/>
    </xf>
    <xf numFmtId="0" fontId="14" fillId="0" borderId="20" xfId="9" applyFont="1" applyBorder="1" applyAlignment="1">
      <alignment horizontal="center" vertical="center"/>
    </xf>
    <xf numFmtId="0" fontId="14" fillId="0" borderId="20" xfId="0" applyFont="1" applyBorder="1" applyAlignment="1">
      <alignment horizontal="center" vertical="center"/>
    </xf>
    <xf numFmtId="0" fontId="14" fillId="0" borderId="20" xfId="0" applyFont="1" applyBorder="1" applyAlignment="1">
      <alignment horizontal="left" vertical="center" wrapText="1"/>
    </xf>
    <xf numFmtId="0" fontId="14" fillId="0" borderId="0" xfId="9" applyFont="1" applyAlignment="1">
      <alignment vertical="center"/>
    </xf>
    <xf numFmtId="0" fontId="9" fillId="3" borderId="52" xfId="0" applyFont="1" applyFill="1" applyBorder="1" applyAlignment="1">
      <alignment horizontal="justify" vertical="center" wrapText="1"/>
    </xf>
    <xf numFmtId="0" fontId="4" fillId="3" borderId="52" xfId="0" applyFont="1" applyFill="1" applyBorder="1" applyAlignment="1">
      <alignment horizontal="center" vertical="center" wrapText="1"/>
    </xf>
    <xf numFmtId="43" fontId="4" fillId="3" borderId="52" xfId="1" applyFont="1" applyFill="1" applyBorder="1" applyAlignment="1">
      <alignment horizontal="center" vertical="center" wrapText="1"/>
    </xf>
    <xf numFmtId="43" fontId="5" fillId="3" borderId="52" xfId="1" applyFont="1" applyFill="1" applyBorder="1" applyAlignment="1">
      <alignment horizontal="center" vertical="center" wrapText="1"/>
    </xf>
    <xf numFmtId="0" fontId="14" fillId="0" borderId="0" xfId="0" applyFont="1" applyAlignment="1">
      <alignment horizontal="center" vertical="center"/>
    </xf>
    <xf numFmtId="0" fontId="52" fillId="0" borderId="0" xfId="0" applyFont="1" applyAlignment="1">
      <alignment horizontal="center" vertical="center" wrapText="1"/>
    </xf>
    <xf numFmtId="0" fontId="23" fillId="0" borderId="0" xfId="9" applyFont="1" applyAlignment="1">
      <alignment horizontal="center" vertical="center" wrapText="1"/>
    </xf>
    <xf numFmtId="0" fontId="9" fillId="0" borderId="0" xfId="0" applyFont="1" applyAlignment="1">
      <alignment horizontal="center" vertical="center"/>
    </xf>
    <xf numFmtId="0" fontId="23" fillId="0" borderId="0" xfId="0" applyFont="1" applyAlignment="1">
      <alignment vertical="center"/>
    </xf>
    <xf numFmtId="165" fontId="4" fillId="0" borderId="0" xfId="1" applyNumberFormat="1" applyFont="1" applyAlignment="1">
      <alignment vertical="center" wrapText="1"/>
    </xf>
    <xf numFmtId="0" fontId="11" fillId="0" borderId="0" xfId="0" applyFont="1" applyAlignment="1">
      <alignment vertical="center"/>
    </xf>
    <xf numFmtId="0" fontId="0" fillId="0" borderId="0" xfId="0" applyAlignment="1">
      <alignment vertical="center" wrapText="1"/>
    </xf>
    <xf numFmtId="0" fontId="15" fillId="0" borderId="0" xfId="0" applyFont="1" applyAlignment="1">
      <alignment vertical="center"/>
    </xf>
    <xf numFmtId="0" fontId="7" fillId="0" borderId="0" xfId="0" applyFont="1" applyAlignment="1">
      <alignment vertical="center"/>
    </xf>
    <xf numFmtId="0" fontId="0" fillId="0" borderId="0" xfId="0" applyAlignment="1">
      <alignment horizontal="center" vertical="center"/>
    </xf>
    <xf numFmtId="0" fontId="3" fillId="0" borderId="0" xfId="0" quotePrefix="1" applyFont="1" applyAlignment="1">
      <alignment horizontal="left" vertical="center"/>
    </xf>
    <xf numFmtId="0" fontId="11" fillId="0" borderId="0" xfId="0" applyFont="1" applyAlignment="1">
      <alignment horizontal="center" vertical="center"/>
    </xf>
    <xf numFmtId="0" fontId="11" fillId="0" borderId="0" xfId="0" applyFont="1" applyAlignment="1">
      <alignment vertical="center" wrapText="1"/>
    </xf>
    <xf numFmtId="165" fontId="11" fillId="0" borderId="0" xfId="1" applyNumberFormat="1" applyFont="1" applyAlignment="1">
      <alignment vertical="center" wrapText="1"/>
    </xf>
    <xf numFmtId="165" fontId="0" fillId="0" borderId="0" xfId="1" applyNumberFormat="1" applyFont="1" applyAlignment="1">
      <alignment vertical="center" wrapText="1"/>
    </xf>
    <xf numFmtId="165" fontId="5" fillId="0" borderId="15" xfId="2" applyNumberFormat="1" applyFont="1" applyBorder="1" applyAlignment="1">
      <alignment horizontal="center" vertical="center" wrapText="1"/>
    </xf>
    <xf numFmtId="0" fontId="23" fillId="0" borderId="15" xfId="6" applyFont="1" applyBorder="1" applyAlignment="1">
      <alignment horizontal="center" vertical="center" wrapText="1"/>
    </xf>
    <xf numFmtId="0" fontId="24" fillId="0" borderId="0" xfId="0" applyFont="1" applyAlignment="1">
      <alignment horizontal="center" vertical="center"/>
    </xf>
    <xf numFmtId="0" fontId="23" fillId="0" borderId="0" xfId="0" applyFont="1" applyAlignment="1">
      <alignment vertical="center"/>
    </xf>
    <xf numFmtId="0" fontId="23" fillId="0" borderId="0" xfId="9" applyFont="1" applyAlignment="1">
      <alignment vertical="center" wrapText="1"/>
    </xf>
    <xf numFmtId="0" fontId="23" fillId="0" borderId="0" xfId="0" applyFont="1" applyAlignment="1">
      <alignment horizontal="right" vertical="center"/>
    </xf>
    <xf numFmtId="0" fontId="23" fillId="0" borderId="0" xfId="0" applyFont="1" applyAlignment="1">
      <alignment vertical="center"/>
    </xf>
    <xf numFmtId="0" fontId="12" fillId="0" borderId="0" xfId="0" applyFont="1" applyAlignment="1">
      <alignment horizontal="center" vertical="center" wrapText="1"/>
    </xf>
    <xf numFmtId="0" fontId="22" fillId="0" borderId="0" xfId="0" applyFont="1" applyAlignment="1">
      <alignment vertical="center"/>
    </xf>
    <xf numFmtId="165" fontId="25" fillId="0" borderId="15" xfId="2" applyNumberFormat="1" applyFont="1" applyBorder="1" applyAlignment="1">
      <alignment horizontal="center" vertical="center" wrapText="1"/>
    </xf>
    <xf numFmtId="0" fontId="26" fillId="0" borderId="15" xfId="0" applyFont="1" applyBorder="1" applyAlignment="1">
      <alignment horizontal="center" vertical="center" wrapText="1"/>
    </xf>
    <xf numFmtId="0" fontId="3" fillId="0" borderId="15" xfId="0" applyFont="1" applyBorder="1" applyAlignment="1">
      <alignment horizontal="center" wrapText="1"/>
    </xf>
    <xf numFmtId="0" fontId="31" fillId="5" borderId="15" xfId="0" applyFont="1" applyFill="1" applyBorder="1" applyAlignment="1">
      <alignment horizontal="center" vertical="center" wrapText="1"/>
    </xf>
    <xf numFmtId="0" fontId="31" fillId="5" borderId="15" xfId="0" quotePrefix="1" applyFont="1" applyFill="1" applyBorder="1" applyAlignment="1">
      <alignment horizontal="center" vertical="center" wrapText="1"/>
    </xf>
    <xf numFmtId="165" fontId="17" fillId="5" borderId="15" xfId="1" applyNumberFormat="1" applyFont="1" applyFill="1" applyBorder="1" applyAlignment="1">
      <alignment horizontal="center" vertical="center" wrapText="1"/>
    </xf>
    <xf numFmtId="165" fontId="29" fillId="5" borderId="15" xfId="1" applyNumberFormat="1" applyFont="1" applyFill="1" applyBorder="1" applyAlignment="1">
      <alignment vertical="center"/>
    </xf>
    <xf numFmtId="0" fontId="29" fillId="5" borderId="15" xfId="0" applyFont="1" applyFill="1" applyBorder="1" applyAlignment="1">
      <alignment vertical="center"/>
    </xf>
    <xf numFmtId="171" fontId="17" fillId="5" borderId="15" xfId="1" applyNumberFormat="1" applyFont="1" applyFill="1" applyBorder="1" applyAlignment="1">
      <alignment horizontal="center" vertical="center" wrapText="1"/>
    </xf>
    <xf numFmtId="0" fontId="5" fillId="0" borderId="0" xfId="0" applyFont="1" applyAlignment="1">
      <alignment horizontal="center" vertical="center" wrapText="1"/>
    </xf>
    <xf numFmtId="0" fontId="10" fillId="2" borderId="0" xfId="0" applyFont="1" applyFill="1" applyAlignment="1">
      <alignment horizontal="left" vertical="center" wrapText="1"/>
    </xf>
    <xf numFmtId="0" fontId="60" fillId="0" borderId="0" xfId="0" applyFont="1" applyAlignment="1">
      <alignment vertical="center"/>
    </xf>
    <xf numFmtId="0" fontId="61" fillId="0" borderId="0" xfId="0" applyFont="1"/>
    <xf numFmtId="3" fontId="62" fillId="2" borderId="0" xfId="6" applyNumberFormat="1" applyFont="1" applyFill="1" applyAlignment="1">
      <alignment wrapText="1"/>
    </xf>
    <xf numFmtId="0" fontId="63" fillId="2" borderId="0" xfId="6" applyFont="1" applyFill="1" applyAlignment="1">
      <alignment horizontal="right"/>
    </xf>
    <xf numFmtId="0" fontId="64" fillId="2" borderId="0" xfId="0" applyFont="1" applyFill="1"/>
    <xf numFmtId="0" fontId="51" fillId="2" borderId="0" xfId="6" applyFont="1" applyFill="1" applyAlignment="1">
      <alignment horizontal="center" wrapText="1"/>
    </xf>
    <xf numFmtId="0" fontId="51" fillId="2" borderId="34" xfId="6" applyFont="1" applyFill="1" applyBorder="1" applyAlignment="1">
      <alignment horizontal="center" vertical="center" wrapText="1"/>
    </xf>
    <xf numFmtId="0" fontId="55" fillId="2" borderId="34" xfId="6" applyFont="1" applyFill="1" applyBorder="1" applyAlignment="1">
      <alignment horizontal="right" vertical="center"/>
    </xf>
    <xf numFmtId="0" fontId="55" fillId="2" borderId="34" xfId="6" applyFont="1" applyFill="1" applyBorder="1" applyAlignment="1">
      <alignment vertical="center" wrapText="1"/>
    </xf>
    <xf numFmtId="3" fontId="51" fillId="2" borderId="35" xfId="6" applyNumberFormat="1" applyFont="1" applyFill="1" applyBorder="1" applyAlignment="1">
      <alignment horizontal="center" vertical="center" wrapText="1"/>
    </xf>
    <xf numFmtId="3" fontId="51" fillId="2" borderId="15" xfId="6" applyNumberFormat="1" applyFont="1" applyFill="1" applyBorder="1" applyAlignment="1">
      <alignment horizontal="center" vertical="center" wrapText="1"/>
    </xf>
    <xf numFmtId="0" fontId="62" fillId="2" borderId="15" xfId="6" applyFont="1" applyFill="1" applyBorder="1" applyAlignment="1">
      <alignment horizontal="center" vertical="center" wrapText="1"/>
    </xf>
    <xf numFmtId="3" fontId="62" fillId="2" borderId="15" xfId="6" applyNumberFormat="1" applyFont="1" applyFill="1" applyBorder="1" applyAlignment="1">
      <alignment horizontal="left" vertical="center" wrapText="1"/>
    </xf>
    <xf numFmtId="3" fontId="62" fillId="2" borderId="15" xfId="6" applyNumberFormat="1" applyFont="1" applyFill="1" applyBorder="1" applyAlignment="1">
      <alignment horizontal="right" vertical="center" wrapText="1"/>
    </xf>
    <xf numFmtId="0" fontId="64" fillId="2" borderId="15" xfId="0" applyFont="1" applyFill="1" applyBorder="1" applyAlignment="1">
      <alignment wrapText="1"/>
    </xf>
    <xf numFmtId="3" fontId="64" fillId="2" borderId="15" xfId="0" applyNumberFormat="1" applyFont="1" applyFill="1" applyBorder="1" applyAlignment="1">
      <alignment horizontal="right"/>
    </xf>
    <xf numFmtId="0" fontId="62" fillId="2" borderId="15" xfId="0" applyFont="1" applyFill="1" applyBorder="1" applyAlignment="1">
      <alignment wrapText="1"/>
    </xf>
    <xf numFmtId="0" fontId="62" fillId="2" borderId="15" xfId="0" applyFont="1" applyFill="1" applyBorder="1" applyAlignment="1">
      <alignment horizontal="center" wrapText="1"/>
    </xf>
    <xf numFmtId="0" fontId="64" fillId="2" borderId="15" xfId="0" applyFont="1" applyFill="1" applyBorder="1"/>
    <xf numFmtId="0" fontId="51" fillId="2" borderId="15" xfId="0" applyFont="1" applyFill="1" applyBorder="1" applyAlignment="1">
      <alignment horizontal="center" wrapText="1"/>
    </xf>
    <xf numFmtId="0" fontId="40" fillId="2" borderId="15" xfId="0" applyFont="1" applyFill="1" applyBorder="1" applyAlignment="1">
      <alignment horizontal="center" wrapText="1"/>
    </xf>
    <xf numFmtId="3" fontId="40" fillId="2" borderId="15" xfId="0" applyNumberFormat="1" applyFont="1" applyFill="1" applyBorder="1" applyAlignment="1">
      <alignment horizontal="right"/>
    </xf>
    <xf numFmtId="0" fontId="40" fillId="2" borderId="0" xfId="0" applyFont="1" applyFill="1" applyAlignment="1">
      <alignment horizontal="center"/>
    </xf>
    <xf numFmtId="0" fontId="64" fillId="2" borderId="0" xfId="0" applyFont="1" applyFill="1" applyAlignment="1">
      <alignment wrapText="1"/>
    </xf>
    <xf numFmtId="3" fontId="64" fillId="2" borderId="0" xfId="0" applyNumberFormat="1" applyFont="1" applyFill="1"/>
    <xf numFmtId="165" fontId="5" fillId="0" borderId="54" xfId="2" applyNumberFormat="1" applyFont="1" applyFill="1" applyBorder="1" applyAlignment="1">
      <alignment horizontal="center" vertical="center" wrapText="1"/>
    </xf>
    <xf numFmtId="0" fontId="5" fillId="0" borderId="0" xfId="0" applyFont="1" applyFill="1" applyAlignment="1">
      <alignment horizontal="center" vertical="center" wrapText="1"/>
    </xf>
    <xf numFmtId="165" fontId="5" fillId="0" borderId="15" xfId="1" applyNumberFormat="1" applyFont="1" applyBorder="1" applyAlignment="1">
      <alignment horizontal="center" vertical="center" wrapText="1"/>
    </xf>
    <xf numFmtId="0" fontId="3" fillId="0" borderId="0" xfId="0" applyFont="1" applyFill="1" applyAlignment="1">
      <alignment horizontal="center" vertical="center"/>
    </xf>
    <xf numFmtId="0" fontId="37" fillId="0" borderId="0" xfId="0" applyFont="1" applyAlignment="1">
      <alignment vertical="center"/>
    </xf>
    <xf numFmtId="0" fontId="14" fillId="0" borderId="0" xfId="0" applyFont="1" applyAlignment="1">
      <alignment horizontal="center" vertical="center"/>
    </xf>
    <xf numFmtId="0" fontId="3" fillId="0" borderId="0" xfId="0" applyFont="1" applyAlignment="1">
      <alignment horizontal="center"/>
    </xf>
    <xf numFmtId="165" fontId="5" fillId="0" borderId="11" xfId="2" applyNumberFormat="1" applyFont="1" applyFill="1" applyBorder="1" applyAlignment="1">
      <alignment horizontal="center" vertical="center" wrapText="1"/>
    </xf>
    <xf numFmtId="0" fontId="6" fillId="0" borderId="0" xfId="0" applyFont="1" applyAlignment="1">
      <alignment horizontal="center" vertical="center"/>
    </xf>
    <xf numFmtId="0" fontId="3" fillId="0" borderId="0" xfId="0" applyFont="1" applyFill="1" applyAlignment="1">
      <alignment horizontal="center" vertical="center"/>
    </xf>
    <xf numFmtId="165" fontId="20" fillId="0" borderId="15" xfId="2" applyNumberFormat="1" applyFont="1" applyBorder="1" applyAlignment="1">
      <alignment horizontal="center" vertical="center" wrapText="1"/>
    </xf>
    <xf numFmtId="0" fontId="25" fillId="0" borderId="0" xfId="0" applyFont="1" applyAlignment="1">
      <alignment horizontal="center" vertical="center"/>
    </xf>
    <xf numFmtId="165" fontId="5" fillId="0" borderId="53" xfId="2" applyNumberFormat="1" applyFont="1" applyFill="1" applyBorder="1" applyAlignment="1">
      <alignment horizontal="center" vertical="center" wrapText="1"/>
    </xf>
    <xf numFmtId="49" fontId="14" fillId="0" borderId="15" xfId="2" applyNumberFormat="1" applyFont="1" applyFill="1" applyBorder="1" applyAlignment="1">
      <alignment horizontal="center" vertical="center" wrapText="1"/>
    </xf>
    <xf numFmtId="165" fontId="14" fillId="0" borderId="15" xfId="2" applyNumberFormat="1" applyFont="1" applyFill="1" applyBorder="1" applyAlignment="1">
      <alignment horizontal="left" vertical="center" wrapText="1"/>
    </xf>
    <xf numFmtId="165" fontId="14" fillId="0" borderId="15" xfId="2" applyNumberFormat="1" applyFont="1" applyFill="1" applyBorder="1" applyAlignment="1">
      <alignment horizontal="center" vertical="center" wrapText="1"/>
    </xf>
    <xf numFmtId="167" fontId="14" fillId="0" borderId="15" xfId="2" applyNumberFormat="1" applyFont="1" applyFill="1" applyBorder="1" applyAlignment="1">
      <alignment horizontal="center" vertical="center" wrapText="1"/>
    </xf>
    <xf numFmtId="165" fontId="12" fillId="0" borderId="15" xfId="2" applyNumberFormat="1" applyFont="1" applyFill="1" applyBorder="1" applyAlignment="1">
      <alignment horizontal="left" vertical="center" wrapText="1"/>
    </xf>
    <xf numFmtId="0" fontId="11" fillId="0" borderId="0" xfId="0" applyFont="1" applyFill="1" applyAlignment="1">
      <alignment vertical="center"/>
    </xf>
    <xf numFmtId="0" fontId="0" fillId="0" borderId="0" xfId="0" applyFill="1" applyAlignment="1">
      <alignment vertical="center"/>
    </xf>
    <xf numFmtId="0" fontId="5" fillId="0" borderId="0" xfId="0" applyFont="1" applyFill="1" applyAlignment="1">
      <alignment horizontal="center" vertical="center"/>
    </xf>
    <xf numFmtId="0" fontId="6" fillId="0" borderId="0" xfId="0" applyFont="1" applyFill="1" applyAlignment="1">
      <alignment horizontal="left" vertical="center"/>
    </xf>
    <xf numFmtId="0" fontId="6" fillId="0" borderId="0" xfId="0" applyFont="1" applyFill="1" applyAlignment="1">
      <alignment vertical="center"/>
    </xf>
    <xf numFmtId="0" fontId="7" fillId="0" borderId="0" xfId="0" applyFont="1" applyFill="1" applyAlignment="1">
      <alignment vertical="center"/>
    </xf>
    <xf numFmtId="0" fontId="24" fillId="0" borderId="0" xfId="0" applyFont="1" applyFill="1" applyAlignment="1">
      <alignment vertical="center"/>
    </xf>
    <xf numFmtId="49" fontId="12" fillId="0" borderId="0" xfId="0" applyNumberFormat="1" applyFont="1" applyAlignment="1">
      <alignment horizontal="center" vertical="center"/>
    </xf>
    <xf numFmtId="0" fontId="27" fillId="0" borderId="0" xfId="0" applyFont="1" applyFill="1" applyAlignment="1">
      <alignment horizontal="right" vertical="center"/>
    </xf>
    <xf numFmtId="165" fontId="21" fillId="0" borderId="0" xfId="1" applyNumberFormat="1" applyFont="1" applyBorder="1" applyAlignment="1">
      <alignment vertical="center"/>
    </xf>
    <xf numFmtId="165" fontId="12" fillId="0" borderId="0" xfId="1" applyNumberFormat="1" applyFont="1" applyAlignment="1">
      <alignment vertical="center"/>
    </xf>
    <xf numFmtId="165" fontId="29" fillId="0" borderId="0" xfId="1" applyNumberFormat="1" applyFont="1" applyAlignment="1">
      <alignment vertical="center"/>
    </xf>
    <xf numFmtId="165" fontId="14" fillId="0" borderId="2" xfId="1" applyNumberFormat="1" applyFont="1" applyBorder="1" applyAlignment="1">
      <alignment horizontal="center" vertical="center" wrapText="1"/>
    </xf>
    <xf numFmtId="165" fontId="12" fillId="0" borderId="23" xfId="1" applyNumberFormat="1" applyFont="1" applyBorder="1" applyAlignment="1">
      <alignment horizontal="center" vertical="center"/>
    </xf>
    <xf numFmtId="165" fontId="12" fillId="0" borderId="23" xfId="1" applyNumberFormat="1" applyFont="1" applyBorder="1" applyAlignment="1">
      <alignment vertical="center"/>
    </xf>
    <xf numFmtId="165" fontId="14" fillId="0" borderId="23" xfId="1" applyNumberFormat="1" applyFont="1" applyBorder="1" applyAlignment="1">
      <alignment horizontal="center" vertical="center"/>
    </xf>
    <xf numFmtId="165" fontId="14" fillId="0" borderId="23" xfId="1" applyNumberFormat="1" applyFont="1" applyBorder="1" applyAlignment="1">
      <alignment vertical="center"/>
    </xf>
    <xf numFmtId="165" fontId="12" fillId="0" borderId="28" xfId="1" applyNumberFormat="1" applyFont="1" applyBorder="1" applyAlignment="1">
      <alignment horizontal="center" vertical="center"/>
    </xf>
    <xf numFmtId="165" fontId="12" fillId="0" borderId="28" xfId="1" applyNumberFormat="1" applyFont="1" applyBorder="1" applyAlignment="1">
      <alignment vertical="center"/>
    </xf>
    <xf numFmtId="0" fontId="14" fillId="0" borderId="23" xfId="0" quotePrefix="1" applyFont="1" applyBorder="1" applyAlignment="1">
      <alignment horizontal="left" vertical="center" wrapText="1"/>
    </xf>
    <xf numFmtId="0" fontId="48" fillId="0" borderId="0" xfId="0" applyFont="1" applyFill="1" applyAlignment="1">
      <alignment vertical="center"/>
    </xf>
    <xf numFmtId="49" fontId="57" fillId="0" borderId="0" xfId="0" applyNumberFormat="1" applyFont="1" applyFill="1" applyAlignment="1">
      <alignment horizontal="center" vertical="center"/>
    </xf>
    <xf numFmtId="49" fontId="58" fillId="0" borderId="0" xfId="0" applyNumberFormat="1" applyFont="1" applyFill="1" applyAlignment="1">
      <alignment horizontal="center" vertical="center"/>
    </xf>
    <xf numFmtId="0" fontId="9" fillId="0" borderId="0" xfId="0" applyFont="1" applyFill="1" applyAlignment="1">
      <alignment vertical="center"/>
    </xf>
    <xf numFmtId="0" fontId="15" fillId="0" borderId="0" xfId="0" applyFont="1" applyFill="1" applyAlignment="1">
      <alignment vertical="center"/>
    </xf>
    <xf numFmtId="170" fontId="4" fillId="0" borderId="0" xfId="8" applyNumberFormat="1" applyFont="1" applyFill="1" applyAlignment="1">
      <alignment vertical="center" wrapText="1"/>
    </xf>
    <xf numFmtId="0" fontId="0" fillId="0" borderId="0" xfId="0" applyFont="1" applyFill="1" applyAlignment="1">
      <alignment horizontal="center" vertical="center"/>
    </xf>
    <xf numFmtId="0" fontId="0" fillId="0" borderId="0" xfId="0" applyFont="1" applyFill="1" applyAlignment="1">
      <alignment vertical="center" wrapText="1"/>
    </xf>
    <xf numFmtId="170" fontId="0" fillId="0" borderId="0" xfId="8" applyNumberFormat="1" applyFont="1" applyFill="1" applyAlignment="1">
      <alignment vertical="center" wrapText="1"/>
    </xf>
    <xf numFmtId="165" fontId="25" fillId="0" borderId="15" xfId="2" applyNumberFormat="1" applyFont="1" applyBorder="1" applyAlignment="1">
      <alignment horizontal="center" vertical="center"/>
    </xf>
    <xf numFmtId="165" fontId="3" fillId="0" borderId="15" xfId="2" applyNumberFormat="1" applyFont="1" applyBorder="1" applyAlignment="1">
      <alignment horizontal="left" vertical="center"/>
    </xf>
    <xf numFmtId="165" fontId="3" fillId="0" borderId="15" xfId="2" applyNumberFormat="1" applyFont="1" applyBorder="1" applyAlignment="1">
      <alignment horizontal="left" vertical="center" wrapText="1"/>
    </xf>
    <xf numFmtId="0" fontId="24" fillId="0" borderId="15" xfId="0" applyFont="1" applyBorder="1" applyAlignment="1">
      <alignment horizontal="left" vertical="center"/>
    </xf>
    <xf numFmtId="0" fontId="12" fillId="0" borderId="0" xfId="0" applyFont="1" applyAlignment="1">
      <alignment horizontal="left" vertical="center"/>
    </xf>
    <xf numFmtId="0" fontId="3" fillId="0" borderId="0" xfId="0" applyFont="1" applyAlignment="1">
      <alignment horizontal="right"/>
    </xf>
    <xf numFmtId="0" fontId="3" fillId="0" borderId="15" xfId="0" applyFont="1" applyBorder="1" applyAlignment="1">
      <alignment horizontal="center"/>
    </xf>
    <xf numFmtId="0" fontId="3" fillId="0" borderId="15" xfId="0" applyFont="1" applyBorder="1"/>
    <xf numFmtId="0" fontId="3" fillId="0" borderId="0" xfId="0" applyFont="1" applyAlignment="1"/>
    <xf numFmtId="165" fontId="5" fillId="0" borderId="51" xfId="2" applyNumberFormat="1" applyFont="1" applyFill="1" applyBorder="1" applyAlignment="1">
      <alignment horizontal="center" vertical="center" wrapText="1"/>
    </xf>
    <xf numFmtId="165" fontId="5" fillId="0" borderId="56" xfId="2" applyNumberFormat="1" applyFont="1" applyFill="1" applyBorder="1" applyAlignment="1">
      <alignment horizontal="center" vertical="center" wrapText="1"/>
    </xf>
    <xf numFmtId="0" fontId="3" fillId="0" borderId="0" xfId="0" applyFont="1" applyAlignment="1">
      <alignment horizontal="center" vertical="center"/>
    </xf>
    <xf numFmtId="0" fontId="14" fillId="0" borderId="0" xfId="0" applyFont="1" applyAlignment="1">
      <alignment horizontal="center" vertical="center"/>
    </xf>
    <xf numFmtId="0" fontId="14" fillId="0" borderId="0" xfId="0" applyFont="1" applyFill="1" applyAlignment="1">
      <alignment horizontal="center" vertical="center"/>
    </xf>
    <xf numFmtId="0" fontId="23" fillId="0" borderId="0" xfId="0" applyFont="1" applyAlignment="1">
      <alignment horizontal="right" vertical="center"/>
    </xf>
    <xf numFmtId="0" fontId="12" fillId="0" borderId="0" xfId="0" applyFont="1" applyFill="1" applyAlignment="1">
      <alignment vertical="center"/>
    </xf>
    <xf numFmtId="0" fontId="14" fillId="0" borderId="2" xfId="0" applyFont="1" applyFill="1" applyBorder="1" applyAlignment="1">
      <alignment horizontal="center" vertical="center" wrapText="1"/>
    </xf>
    <xf numFmtId="0" fontId="12" fillId="0" borderId="23" xfId="0" applyFont="1" applyFill="1" applyBorder="1" applyAlignment="1">
      <alignment vertical="center"/>
    </xf>
    <xf numFmtId="0" fontId="14" fillId="0" borderId="23" xfId="0" applyFont="1" applyFill="1" applyBorder="1" applyAlignment="1">
      <alignment vertical="center"/>
    </xf>
    <xf numFmtId="0" fontId="14" fillId="0" borderId="28" xfId="0" applyFont="1" applyFill="1" applyBorder="1" applyAlignment="1">
      <alignment vertical="center"/>
    </xf>
    <xf numFmtId="0" fontId="3" fillId="0" borderId="24" xfId="0" quotePrefix="1" applyFont="1" applyBorder="1" applyAlignment="1">
      <alignment horizontal="center" vertical="center"/>
    </xf>
    <xf numFmtId="0" fontId="3" fillId="0" borderId="12" xfId="0" quotePrefix="1" applyFont="1" applyBorder="1" applyAlignment="1">
      <alignment horizontal="center" vertical="center"/>
    </xf>
    <xf numFmtId="0" fontId="3" fillId="0" borderId="12" xfId="0" quotePrefix="1" applyFont="1" applyBorder="1" applyAlignment="1">
      <alignment horizontal="center" vertical="center" wrapText="1"/>
    </xf>
    <xf numFmtId="0" fontId="3" fillId="0" borderId="12" xfId="0" quotePrefix="1" applyFont="1" applyFill="1" applyBorder="1" applyAlignment="1">
      <alignment horizontal="center" vertical="center" wrapText="1"/>
    </xf>
    <xf numFmtId="165" fontId="3" fillId="0" borderId="12" xfId="1" quotePrefix="1" applyNumberFormat="1" applyFont="1" applyBorder="1" applyAlignment="1">
      <alignment horizontal="center" vertical="center" wrapText="1"/>
    </xf>
    <xf numFmtId="165" fontId="3" fillId="0" borderId="31" xfId="1" quotePrefix="1" applyNumberFormat="1" applyFont="1" applyBorder="1" applyAlignment="1">
      <alignment horizontal="center" vertical="center"/>
    </xf>
    <xf numFmtId="0" fontId="3" fillId="0" borderId="31" xfId="0" quotePrefix="1" applyFont="1" applyBorder="1" applyAlignment="1">
      <alignment horizontal="center" vertical="center"/>
    </xf>
    <xf numFmtId="165" fontId="5" fillId="0" borderId="11" xfId="2" applyNumberFormat="1" applyFont="1" applyFill="1" applyBorder="1" applyAlignment="1">
      <alignment horizontal="left" vertical="center" wrapText="1"/>
    </xf>
    <xf numFmtId="49" fontId="5" fillId="0" borderId="14" xfId="2" quotePrefix="1" applyNumberFormat="1" applyFont="1" applyFill="1" applyBorder="1" applyAlignment="1">
      <alignment horizontal="center" vertical="center" wrapText="1"/>
    </xf>
    <xf numFmtId="49" fontId="5" fillId="0" borderId="15" xfId="2" quotePrefix="1" applyNumberFormat="1" applyFont="1" applyFill="1" applyBorder="1" applyAlignment="1">
      <alignment horizontal="center" vertical="center" wrapText="1"/>
    </xf>
    <xf numFmtId="49" fontId="5" fillId="0" borderId="15" xfId="2" applyNumberFormat="1" applyFont="1" applyFill="1" applyBorder="1" applyAlignment="1">
      <alignment horizontal="center" vertical="center" wrapText="1"/>
    </xf>
    <xf numFmtId="0" fontId="15" fillId="0" borderId="0" xfId="12" applyFont="1" applyFill="1" applyAlignment="1">
      <alignment vertical="top"/>
    </xf>
    <xf numFmtId="0" fontId="7" fillId="0" borderId="0" xfId="12" applyFont="1" applyFill="1" applyAlignment="1">
      <alignment vertical="top"/>
    </xf>
    <xf numFmtId="43" fontId="15" fillId="0" borderId="0" xfId="12" applyNumberFormat="1" applyFont="1" applyFill="1" applyAlignment="1">
      <alignment vertical="top"/>
    </xf>
    <xf numFmtId="0" fontId="11" fillId="2" borderId="58" xfId="0" applyFont="1" applyFill="1" applyBorder="1" applyAlignment="1">
      <alignment horizontal="left" vertical="center" wrapText="1"/>
    </xf>
    <xf numFmtId="0" fontId="11" fillId="2" borderId="58" xfId="12" applyFont="1" applyFill="1" applyBorder="1" applyAlignment="1">
      <alignment vertical="center" wrapText="1"/>
    </xf>
    <xf numFmtId="0" fontId="19" fillId="2" borderId="58" xfId="0" applyFont="1" applyFill="1" applyBorder="1" applyAlignment="1">
      <alignment horizontal="center" vertical="center"/>
    </xf>
    <xf numFmtId="0" fontId="23" fillId="0" borderId="0" xfId="0" applyFont="1" applyAlignment="1">
      <alignment horizontal="center" vertical="center"/>
    </xf>
    <xf numFmtId="0" fontId="5" fillId="0" borderId="0" xfId="0" applyFont="1" applyAlignment="1">
      <alignment horizontal="center" vertical="center"/>
    </xf>
    <xf numFmtId="0" fontId="3" fillId="0" borderId="0" xfId="0" applyFont="1" applyAlignment="1">
      <alignment horizontal="center"/>
    </xf>
    <xf numFmtId="164" fontId="20" fillId="0" borderId="15" xfId="8" applyNumberFormat="1" applyFont="1" applyBorder="1" applyAlignment="1">
      <alignment horizontal="center" vertical="center" wrapText="1"/>
    </xf>
    <xf numFmtId="0" fontId="11" fillId="2" borderId="58" xfId="0" applyFont="1" applyFill="1" applyBorder="1" applyAlignment="1">
      <alignment horizontal="left" vertical="top" wrapText="1"/>
    </xf>
    <xf numFmtId="166" fontId="11" fillId="0" borderId="58" xfId="0" applyNumberFormat="1" applyFont="1" applyFill="1" applyBorder="1" applyAlignment="1">
      <alignment vertical="center" wrapText="1"/>
    </xf>
    <xf numFmtId="170" fontId="11" fillId="2" borderId="58" xfId="8" applyNumberFormat="1" applyFont="1" applyFill="1" applyBorder="1" applyAlignment="1">
      <alignment horizontal="right" vertical="center"/>
    </xf>
    <xf numFmtId="3" fontId="11" fillId="2" borderId="58" xfId="0" applyNumberFormat="1" applyFont="1" applyFill="1" applyBorder="1" applyAlignment="1">
      <alignment horizontal="right" vertical="center"/>
    </xf>
    <xf numFmtId="168" fontId="11" fillId="2" borderId="58" xfId="0" applyNumberFormat="1" applyFont="1" applyFill="1" applyBorder="1" applyAlignment="1">
      <alignment horizontal="right" vertical="center"/>
    </xf>
    <xf numFmtId="168" fontId="11" fillId="2" borderId="58" xfId="0" applyNumberFormat="1" applyFont="1" applyFill="1" applyBorder="1" applyAlignment="1">
      <alignment horizontal="right" vertical="center" wrapText="1"/>
    </xf>
    <xf numFmtId="165" fontId="9" fillId="2" borderId="58" xfId="2" applyNumberFormat="1" applyFont="1" applyFill="1" applyBorder="1" applyAlignment="1">
      <alignment vertical="center" wrapText="1"/>
    </xf>
    <xf numFmtId="0" fontId="9" fillId="2" borderId="58" xfId="12" applyFont="1" applyFill="1" applyBorder="1" applyAlignment="1">
      <alignment horizontal="left" vertical="top" wrapText="1"/>
    </xf>
    <xf numFmtId="0" fontId="9" fillId="2" borderId="58" xfId="12" applyFont="1" applyFill="1" applyBorder="1" applyAlignment="1">
      <alignment horizontal="left" vertical="center" wrapText="1"/>
    </xf>
    <xf numFmtId="0" fontId="11" fillId="2" borderId="58" xfId="12" applyFont="1" applyFill="1" applyBorder="1" applyAlignment="1">
      <alignment horizontal="center" vertical="center" wrapText="1"/>
    </xf>
    <xf numFmtId="0" fontId="9" fillId="2" borderId="58" xfId="12" applyFont="1" applyFill="1" applyBorder="1" applyAlignment="1">
      <alignment horizontal="center" vertical="center" wrapText="1"/>
    </xf>
    <xf numFmtId="166" fontId="11" fillId="2" borderId="58" xfId="12" applyNumberFormat="1" applyFont="1" applyFill="1" applyBorder="1" applyAlignment="1">
      <alignment vertical="center" wrapText="1"/>
    </xf>
    <xf numFmtId="0" fontId="11" fillId="0" borderId="58" xfId="12" applyFont="1" applyBorder="1" applyAlignment="1">
      <alignment horizontal="center" vertical="center" wrapText="1"/>
    </xf>
    <xf numFmtId="0" fontId="9" fillId="0" borderId="58" xfId="12" applyFont="1" applyBorder="1" applyAlignment="1">
      <alignment horizontal="center" vertical="center" wrapText="1"/>
    </xf>
    <xf numFmtId="0" fontId="11" fillId="0" borderId="58" xfId="12" applyFont="1" applyBorder="1" applyAlignment="1">
      <alignment vertical="center" wrapText="1"/>
    </xf>
    <xf numFmtId="0" fontId="11" fillId="0" borderId="58" xfId="12" applyFont="1" applyFill="1" applyBorder="1" applyAlignment="1">
      <alignment horizontal="left" vertical="top" wrapText="1"/>
    </xf>
    <xf numFmtId="0" fontId="4" fillId="0" borderId="0" xfId="17" applyFont="1" applyAlignment="1">
      <alignment wrapText="1"/>
    </xf>
    <xf numFmtId="0" fontId="5" fillId="0" borderId="0" xfId="17" applyFont="1" applyAlignment="1">
      <alignment wrapText="1"/>
    </xf>
    <xf numFmtId="0" fontId="7" fillId="0" borderId="0" xfId="17"/>
    <xf numFmtId="0" fontId="4" fillId="0" borderId="0" xfId="17" applyFont="1"/>
    <xf numFmtId="0" fontId="14" fillId="0" borderId="0" xfId="17" applyFont="1" applyAlignment="1">
      <alignment horizontal="center" vertical="top"/>
    </xf>
    <xf numFmtId="0" fontId="14" fillId="0" borderId="0" xfId="17" applyFont="1" applyAlignment="1">
      <alignment horizontal="center" wrapText="1"/>
    </xf>
    <xf numFmtId="0" fontId="6" fillId="0" borderId="0" xfId="17" applyFont="1" applyBorder="1" applyAlignment="1"/>
    <xf numFmtId="165" fontId="5" fillId="0" borderId="11" xfId="2" applyNumberFormat="1" applyFont="1" applyBorder="1" applyAlignment="1">
      <alignment horizontal="center" vertical="center" wrapText="1"/>
    </xf>
    <xf numFmtId="49" fontId="70" fillId="0" borderId="15" xfId="2" quotePrefix="1" applyNumberFormat="1" applyFont="1" applyFill="1" applyBorder="1" applyAlignment="1">
      <alignment horizontal="center" vertical="center" wrapText="1"/>
    </xf>
    <xf numFmtId="49" fontId="5" fillId="0" borderId="16" xfId="2" applyNumberFormat="1" applyFont="1" applyFill="1" applyBorder="1" applyAlignment="1">
      <alignment horizontal="center" vertical="center" wrapText="1"/>
    </xf>
    <xf numFmtId="165" fontId="5" fillId="0" borderId="17" xfId="2" applyNumberFormat="1" applyFont="1" applyBorder="1" applyAlignment="1">
      <alignment horizontal="center" vertical="center" wrapText="1"/>
    </xf>
    <xf numFmtId="165" fontId="4" fillId="0" borderId="4" xfId="2" applyNumberFormat="1" applyFont="1" applyBorder="1" applyAlignment="1">
      <alignment horizontal="left" vertical="center" wrapText="1"/>
    </xf>
    <xf numFmtId="165" fontId="5" fillId="0" borderId="4" xfId="2" applyNumberFormat="1" applyFont="1" applyBorder="1" applyAlignment="1">
      <alignment horizontal="center" vertical="center" wrapText="1"/>
    </xf>
    <xf numFmtId="165" fontId="5" fillId="0" borderId="5" xfId="2" applyNumberFormat="1" applyFont="1" applyBorder="1" applyAlignment="1">
      <alignment horizontal="center" vertical="center" wrapText="1"/>
    </xf>
    <xf numFmtId="0" fontId="7" fillId="0" borderId="32" xfId="17" applyBorder="1"/>
    <xf numFmtId="165" fontId="5" fillId="0" borderId="19" xfId="2" applyNumberFormat="1" applyFont="1" applyBorder="1" applyAlignment="1">
      <alignment horizontal="center" vertical="center" wrapText="1"/>
    </xf>
    <xf numFmtId="165" fontId="4" fillId="0" borderId="20" xfId="2" applyNumberFormat="1" applyFont="1" applyBorder="1" applyAlignment="1">
      <alignment horizontal="left" vertical="center" wrapText="1"/>
    </xf>
    <xf numFmtId="165" fontId="5" fillId="0" borderId="20" xfId="2" applyNumberFormat="1" applyFont="1" applyBorder="1" applyAlignment="1">
      <alignment horizontal="center" vertical="center" wrapText="1"/>
    </xf>
    <xf numFmtId="165" fontId="5" fillId="0" borderId="21" xfId="2" applyNumberFormat="1" applyFont="1" applyBorder="1" applyAlignment="1">
      <alignment horizontal="center" vertical="center" wrapText="1"/>
    </xf>
    <xf numFmtId="0" fontId="7" fillId="0" borderId="0" xfId="17" applyBorder="1"/>
    <xf numFmtId="0" fontId="5" fillId="0" borderId="61" xfId="17" applyFont="1" applyBorder="1" applyAlignment="1">
      <alignment horizontal="center" vertical="center" wrapText="1"/>
    </xf>
    <xf numFmtId="0" fontId="5" fillId="0" borderId="62" xfId="17" applyFont="1" applyBorder="1" applyAlignment="1">
      <alignment horizontal="justify" vertical="center" wrapText="1"/>
    </xf>
    <xf numFmtId="0" fontId="5" fillId="0" borderId="62" xfId="17" applyFont="1" applyBorder="1" applyAlignment="1">
      <alignment horizontal="center" vertical="center" wrapText="1"/>
    </xf>
    <xf numFmtId="3" fontId="5" fillId="0" borderId="62" xfId="17" applyNumberFormat="1" applyFont="1" applyBorder="1" applyAlignment="1">
      <alignment vertical="center"/>
    </xf>
    <xf numFmtId="168" fontId="5" fillId="0" borderId="62" xfId="17" applyNumberFormat="1" applyFont="1" applyBorder="1" applyAlignment="1">
      <alignment vertical="center"/>
    </xf>
    <xf numFmtId="0" fontId="5" fillId="0" borderId="63" xfId="17" applyFont="1" applyBorder="1" applyAlignment="1">
      <alignment vertical="center"/>
    </xf>
    <xf numFmtId="0" fontId="15" fillId="0" borderId="0" xfId="17" applyFont="1" applyAlignment="1">
      <alignment vertical="top"/>
    </xf>
    <xf numFmtId="0" fontId="4" fillId="0" borderId="61" xfId="17" applyFont="1" applyBorder="1" applyAlignment="1">
      <alignment horizontal="center" vertical="center" wrapText="1"/>
    </xf>
    <xf numFmtId="0" fontId="4" fillId="0" borderId="62" xfId="17" applyFont="1" applyBorder="1" applyAlignment="1">
      <alignment horizontal="justify" vertical="center" wrapText="1"/>
    </xf>
    <xf numFmtId="0" fontId="4" fillId="0" borderId="62" xfId="17" applyFont="1" applyBorder="1" applyAlignment="1">
      <alignment horizontal="center" vertical="center" wrapText="1"/>
    </xf>
    <xf numFmtId="0" fontId="4" fillId="0" borderId="62" xfId="17" applyFont="1" applyBorder="1" applyAlignment="1">
      <alignment vertical="center"/>
    </xf>
    <xf numFmtId="0" fontId="4" fillId="0" borderId="64" xfId="17" applyFont="1" applyBorder="1" applyAlignment="1">
      <alignment horizontal="center" vertical="center" wrapText="1"/>
    </xf>
    <xf numFmtId="0" fontId="4" fillId="0" borderId="65" xfId="17" applyFont="1" applyBorder="1" applyAlignment="1">
      <alignment horizontal="justify" vertical="center" wrapText="1"/>
    </xf>
    <xf numFmtId="0" fontId="4" fillId="0" borderId="65" xfId="17" applyFont="1" applyBorder="1" applyAlignment="1">
      <alignment horizontal="center" vertical="center" wrapText="1"/>
    </xf>
    <xf numFmtId="0" fontId="4" fillId="0" borderId="66" xfId="17" applyFont="1" applyBorder="1" applyAlignment="1">
      <alignment vertical="center"/>
    </xf>
    <xf numFmtId="0" fontId="5" fillId="0" borderId="67" xfId="17" applyFont="1" applyBorder="1" applyAlignment="1">
      <alignment vertical="center"/>
    </xf>
    <xf numFmtId="0" fontId="4" fillId="0" borderId="67" xfId="17" applyFont="1" applyBorder="1" applyAlignment="1">
      <alignment vertical="center"/>
    </xf>
    <xf numFmtId="0" fontId="4" fillId="0" borderId="68" xfId="17" applyFont="1" applyBorder="1" applyAlignment="1">
      <alignment horizontal="center" vertical="center" wrapText="1"/>
    </xf>
    <xf numFmtId="0" fontId="4" fillId="0" borderId="69" xfId="17" applyFont="1" applyBorder="1" applyAlignment="1">
      <alignment horizontal="justify" vertical="center" wrapText="1"/>
    </xf>
    <xf numFmtId="0" fontId="4" fillId="0" borderId="69" xfId="17" applyFont="1" applyBorder="1" applyAlignment="1">
      <alignment horizontal="center" vertical="center" wrapText="1"/>
    </xf>
    <xf numFmtId="0" fontId="4" fillId="0" borderId="69" xfId="17" applyFont="1" applyBorder="1" applyAlignment="1">
      <alignment vertical="center"/>
    </xf>
    <xf numFmtId="0" fontId="4" fillId="0" borderId="70" xfId="17" applyFont="1" applyBorder="1" applyAlignment="1">
      <alignment vertical="center"/>
    </xf>
    <xf numFmtId="0" fontId="4" fillId="0" borderId="63" xfId="17" applyFont="1" applyBorder="1" applyAlignment="1">
      <alignment vertical="center"/>
    </xf>
    <xf numFmtId="0" fontId="4" fillId="0" borderId="71" xfId="17" applyFont="1" applyBorder="1" applyAlignment="1">
      <alignment vertical="center"/>
    </xf>
    <xf numFmtId="0" fontId="4" fillId="0" borderId="72" xfId="17" applyFont="1" applyBorder="1" applyAlignment="1">
      <alignment horizontal="justify" vertical="center" wrapText="1"/>
    </xf>
    <xf numFmtId="0" fontId="4" fillId="0" borderId="72" xfId="17" applyFont="1" applyBorder="1" applyAlignment="1">
      <alignment horizontal="center" vertical="center" wrapText="1"/>
    </xf>
    <xf numFmtId="0" fontId="4" fillId="0" borderId="73" xfId="17" applyFont="1" applyBorder="1" applyAlignment="1">
      <alignment vertical="center"/>
    </xf>
    <xf numFmtId="0" fontId="4" fillId="0" borderId="72" xfId="17" applyFont="1" applyBorder="1" applyAlignment="1">
      <alignment vertical="center"/>
    </xf>
    <xf numFmtId="0" fontId="4" fillId="0" borderId="74" xfId="17" applyFont="1" applyBorder="1" applyAlignment="1">
      <alignment vertical="center"/>
    </xf>
    <xf numFmtId="0" fontId="4" fillId="0" borderId="75" xfId="17" applyFont="1" applyBorder="1" applyAlignment="1">
      <alignment vertical="center"/>
    </xf>
    <xf numFmtId="0" fontId="4" fillId="0" borderId="76" xfId="17" applyFont="1" applyBorder="1" applyAlignment="1">
      <alignment horizontal="justify" vertical="center" wrapText="1"/>
    </xf>
    <xf numFmtId="0" fontId="4" fillId="0" borderId="77" xfId="17" applyFont="1" applyBorder="1" applyAlignment="1">
      <alignment vertical="center"/>
    </xf>
    <xf numFmtId="0" fontId="5" fillId="0" borderId="79" xfId="17" applyFont="1" applyBorder="1" applyAlignment="1">
      <alignment horizontal="center" vertical="center" wrapText="1"/>
    </xf>
    <xf numFmtId="165" fontId="5" fillId="0" borderId="79" xfId="2" applyNumberFormat="1" applyFont="1" applyBorder="1" applyAlignment="1">
      <alignment vertical="center"/>
    </xf>
    <xf numFmtId="167" fontId="5" fillId="0" borderId="79" xfId="2" applyNumberFormat="1" applyFont="1" applyBorder="1" applyAlignment="1">
      <alignment vertical="center"/>
    </xf>
    <xf numFmtId="43" fontId="5" fillId="0" borderId="79" xfId="2" applyFont="1" applyBorder="1" applyAlignment="1">
      <alignment vertical="center"/>
    </xf>
    <xf numFmtId="43" fontId="5" fillId="0" borderId="79" xfId="2" quotePrefix="1" applyFont="1" applyBorder="1" applyAlignment="1">
      <alignment horizontal="right" vertical="center"/>
    </xf>
    <xf numFmtId="0" fontId="5" fillId="0" borderId="80" xfId="17" applyFont="1" applyBorder="1" applyAlignment="1">
      <alignment vertical="center"/>
    </xf>
    <xf numFmtId="0" fontId="4" fillId="0" borderId="0" xfId="17" applyFont="1" applyAlignment="1">
      <alignment horizontal="center"/>
    </xf>
    <xf numFmtId="0" fontId="6" fillId="0" borderId="6" xfId="17" applyFont="1" applyBorder="1" applyAlignment="1"/>
    <xf numFmtId="0" fontId="5" fillId="0" borderId="0" xfId="17" applyFont="1" applyAlignment="1"/>
    <xf numFmtId="0" fontId="16" fillId="0" borderId="0" xfId="17" applyFont="1" applyAlignment="1">
      <alignment wrapText="1"/>
    </xf>
    <xf numFmtId="173" fontId="4" fillId="0" borderId="0" xfId="17" applyNumberFormat="1" applyFont="1" applyAlignment="1">
      <alignment wrapText="1"/>
    </xf>
    <xf numFmtId="0" fontId="4" fillId="0" borderId="0" xfId="7" applyFont="1" applyFill="1" applyAlignment="1">
      <alignment wrapText="1"/>
    </xf>
    <xf numFmtId="0" fontId="64" fillId="0" borderId="0" xfId="7" applyFont="1" applyFill="1" applyAlignment="1">
      <alignment wrapText="1"/>
    </xf>
    <xf numFmtId="0" fontId="40" fillId="0" borderId="0" xfId="7" applyFont="1" applyFill="1" applyAlignment="1">
      <alignment horizontal="center"/>
    </xf>
    <xf numFmtId="0" fontId="4" fillId="0" borderId="0" xfId="17" applyFont="1" applyAlignment="1"/>
    <xf numFmtId="0" fontId="7" fillId="0" borderId="0" xfId="17" applyAlignment="1">
      <alignment horizontal="center"/>
    </xf>
    <xf numFmtId="0" fontId="7" fillId="0" borderId="0" xfId="17" applyAlignment="1">
      <alignment wrapText="1"/>
    </xf>
    <xf numFmtId="0" fontId="64" fillId="0" borderId="0" xfId="7" applyFont="1" applyFill="1" applyAlignment="1">
      <alignment horizontal="center"/>
    </xf>
    <xf numFmtId="0" fontId="11" fillId="0" borderId="66" xfId="7" applyFont="1" applyBorder="1" applyAlignment="1">
      <alignment horizontal="center" vertical="center" wrapText="1"/>
    </xf>
    <xf numFmtId="0" fontId="9" fillId="0" borderId="66" xfId="7" applyFont="1" applyBorder="1" applyAlignment="1">
      <alignment horizontal="justify" vertical="center" wrapText="1"/>
    </xf>
    <xf numFmtId="0" fontId="5" fillId="0" borderId="81" xfId="7" applyFont="1" applyBorder="1" applyAlignment="1">
      <alignment horizontal="center" vertical="center" wrapText="1"/>
    </xf>
    <xf numFmtId="0" fontId="22" fillId="0" borderId="67" xfId="7" applyFont="1" applyBorder="1" applyAlignment="1">
      <alignment vertical="center" wrapText="1"/>
    </xf>
    <xf numFmtId="165" fontId="11" fillId="0" borderId="66" xfId="2" applyNumberFormat="1" applyFont="1" applyBorder="1" applyAlignment="1">
      <alignment horizontal="center" vertical="center" wrapText="1"/>
    </xf>
    <xf numFmtId="0" fontId="11" fillId="0" borderId="66" xfId="7" applyFont="1" applyBorder="1" applyAlignment="1">
      <alignment horizontal="justify" vertical="center" wrapText="1"/>
    </xf>
    <xf numFmtId="0" fontId="4" fillId="0" borderId="81" xfId="7" applyFont="1" applyBorder="1" applyAlignment="1">
      <alignment horizontal="center" vertical="center" wrapText="1"/>
    </xf>
    <xf numFmtId="0" fontId="5" fillId="0" borderId="66" xfId="7" applyFont="1" applyBorder="1" applyAlignment="1">
      <alignment horizontal="justify" vertical="center" wrapText="1"/>
    </xf>
    <xf numFmtId="0" fontId="5" fillId="0" borderId="62" xfId="7" applyFont="1" applyBorder="1" applyAlignment="1">
      <alignment horizontal="justify" vertical="center" wrapText="1"/>
    </xf>
    <xf numFmtId="0" fontId="5" fillId="0" borderId="61" xfId="7" applyFont="1" applyBorder="1" applyAlignment="1">
      <alignment horizontal="center" vertical="center" wrapText="1"/>
    </xf>
    <xf numFmtId="0" fontId="9" fillId="0" borderId="82" xfId="7" applyFont="1" applyBorder="1" applyAlignment="1">
      <alignment horizontal="left" vertical="center"/>
    </xf>
    <xf numFmtId="0" fontId="9" fillId="0" borderId="83" xfId="7" applyFont="1" applyBorder="1" applyAlignment="1">
      <alignment horizontal="center" vertical="center"/>
    </xf>
    <xf numFmtId="0" fontId="11" fillId="0" borderId="0" xfId="18" applyFont="1"/>
    <xf numFmtId="0" fontId="25" fillId="0" borderId="0" xfId="18" applyFont="1" applyAlignment="1">
      <alignment vertical="center"/>
    </xf>
    <xf numFmtId="0" fontId="9" fillId="0" borderId="0" xfId="18" applyFont="1"/>
    <xf numFmtId="0" fontId="39" fillId="0" borderId="15" xfId="18" applyFont="1" applyBorder="1" applyAlignment="1">
      <alignment horizontal="center" vertical="center"/>
    </xf>
    <xf numFmtId="0" fontId="32" fillId="0" borderId="0" xfId="18" applyFont="1" applyAlignment="1">
      <alignment horizontal="center" vertical="center"/>
    </xf>
    <xf numFmtId="0" fontId="23" fillId="0" borderId="15" xfId="18" applyFont="1" applyBorder="1" applyAlignment="1">
      <alignment vertical="center"/>
    </xf>
    <xf numFmtId="0" fontId="23" fillId="0" borderId="15" xfId="18" applyFont="1" applyBorder="1" applyAlignment="1">
      <alignment horizontal="center" vertical="center" wrapText="1"/>
    </xf>
    <xf numFmtId="0" fontId="24" fillId="0" borderId="0" xfId="18" applyFont="1" applyAlignment="1">
      <alignment horizontal="center" vertical="center"/>
    </xf>
    <xf numFmtId="0" fontId="24" fillId="0" borderId="36" xfId="18" applyFont="1" applyBorder="1" applyAlignment="1">
      <alignment horizontal="center" vertical="center"/>
    </xf>
    <xf numFmtId="0" fontId="24" fillId="0" borderId="36" xfId="18" applyFont="1" applyBorder="1" applyAlignment="1">
      <alignment vertical="center"/>
    </xf>
    <xf numFmtId="0" fontId="24" fillId="0" borderId="37" xfId="18" applyFont="1" applyBorder="1" applyAlignment="1">
      <alignment horizontal="center" vertical="center"/>
    </xf>
    <xf numFmtId="0" fontId="24" fillId="0" borderId="37" xfId="18" applyFont="1" applyBorder="1" applyAlignment="1">
      <alignment vertical="center"/>
    </xf>
    <xf numFmtId="0" fontId="24" fillId="0" borderId="38" xfId="18" applyFont="1" applyBorder="1" applyAlignment="1">
      <alignment horizontal="center" vertical="center"/>
    </xf>
    <xf numFmtId="0" fontId="24" fillId="2" borderId="38" xfId="18" applyFont="1" applyFill="1" applyBorder="1" applyAlignment="1">
      <alignment vertical="center"/>
    </xf>
    <xf numFmtId="0" fontId="39" fillId="0" borderId="11" xfId="18" applyFont="1" applyBorder="1" applyAlignment="1">
      <alignment horizontal="center" vertical="center" wrapText="1"/>
    </xf>
    <xf numFmtId="0" fontId="24" fillId="0" borderId="36" xfId="18" applyFont="1" applyBorder="1" applyAlignment="1">
      <alignment horizontal="center" vertical="center" wrapText="1"/>
    </xf>
    <xf numFmtId="0" fontId="24" fillId="0" borderId="42" xfId="18" applyFont="1" applyBorder="1" applyAlignment="1">
      <alignment horizontal="left" vertical="center" wrapText="1"/>
    </xf>
    <xf numFmtId="0" fontId="24" fillId="0" borderId="43" xfId="18" applyFont="1" applyBorder="1" applyAlignment="1">
      <alignment horizontal="center" vertical="center" wrapText="1"/>
    </xf>
    <xf numFmtId="0" fontId="23" fillId="0" borderId="43" xfId="18" applyFont="1" applyBorder="1" applyAlignment="1">
      <alignment horizontal="center" vertical="center" wrapText="1"/>
    </xf>
    <xf numFmtId="0" fontId="23" fillId="0" borderId="36" xfId="18" applyFont="1" applyBorder="1" applyAlignment="1">
      <alignment horizontal="center" vertical="center" wrapText="1"/>
    </xf>
    <xf numFmtId="0" fontId="23" fillId="0" borderId="36" xfId="18" applyFont="1" applyBorder="1" applyAlignment="1">
      <alignment horizontal="left" vertical="center" wrapText="1"/>
    </xf>
    <xf numFmtId="0" fontId="24" fillId="0" borderId="36" xfId="18" applyFont="1" applyBorder="1" applyAlignment="1">
      <alignment horizontal="left" vertical="center" wrapText="1"/>
    </xf>
    <xf numFmtId="0" fontId="39" fillId="0" borderId="15" xfId="18" applyFont="1" applyBorder="1" applyAlignment="1">
      <alignment horizontal="center" vertical="center" wrapText="1"/>
    </xf>
    <xf numFmtId="0" fontId="24" fillId="0" borderId="59" xfId="18" applyFont="1" applyBorder="1" applyAlignment="1">
      <alignment horizontal="center" vertical="center" wrapText="1"/>
    </xf>
    <xf numFmtId="0" fontId="4" fillId="0" borderId="87" xfId="17" applyFont="1" applyBorder="1" applyAlignment="1">
      <alignment horizontal="justify" vertical="center" wrapText="1"/>
    </xf>
    <xf numFmtId="0" fontId="24" fillId="0" borderId="88" xfId="18" applyFont="1" applyBorder="1" applyAlignment="1">
      <alignment horizontal="center" vertical="center" wrapText="1"/>
    </xf>
    <xf numFmtId="0" fontId="24" fillId="0" borderId="59" xfId="18" applyFont="1" applyBorder="1" applyAlignment="1">
      <alignment horizontal="left" vertical="center" wrapText="1"/>
    </xf>
    <xf numFmtId="0" fontId="24" fillId="0" borderId="0" xfId="18" applyFont="1"/>
    <xf numFmtId="0" fontId="24" fillId="0" borderId="37" xfId="18" applyFont="1" applyBorder="1" applyAlignment="1">
      <alignment horizontal="center" vertical="center" wrapText="1"/>
    </xf>
    <xf numFmtId="0" fontId="24" fillId="0" borderId="44" xfId="18" applyFont="1" applyBorder="1" applyAlignment="1">
      <alignment horizontal="left" vertical="center" wrapText="1"/>
    </xf>
    <xf numFmtId="0" fontId="24" fillId="0" borderId="45" xfId="18" applyFont="1" applyBorder="1" applyAlignment="1">
      <alignment horizontal="center" vertical="center" wrapText="1"/>
    </xf>
    <xf numFmtId="0" fontId="24" fillId="0" borderId="37" xfId="18" applyFont="1" applyBorder="1" applyAlignment="1">
      <alignment horizontal="left" vertical="center" wrapText="1"/>
    </xf>
    <xf numFmtId="0" fontId="23" fillId="0" borderId="37" xfId="18" applyFont="1" applyBorder="1" applyAlignment="1">
      <alignment horizontal="center" vertical="center" wrapText="1"/>
    </xf>
    <xf numFmtId="0" fontId="4" fillId="0" borderId="44" xfId="17" applyFont="1" applyBorder="1" applyAlignment="1">
      <alignment horizontal="justify" vertical="center" wrapText="1"/>
    </xf>
    <xf numFmtId="0" fontId="24" fillId="2" borderId="37" xfId="18" applyFont="1" applyFill="1" applyBorder="1" applyAlignment="1">
      <alignment horizontal="center" vertical="center" wrapText="1"/>
    </xf>
    <xf numFmtId="0" fontId="4" fillId="2" borderId="44" xfId="17" applyFont="1" applyFill="1" applyBorder="1" applyAlignment="1">
      <alignment horizontal="justify" vertical="center" wrapText="1"/>
    </xf>
    <xf numFmtId="0" fontId="24" fillId="2" borderId="45" xfId="18" applyFont="1" applyFill="1" applyBorder="1" applyAlignment="1">
      <alignment horizontal="center" vertical="center" wrapText="1"/>
    </xf>
    <xf numFmtId="0" fontId="24" fillId="2" borderId="37" xfId="18" applyFont="1" applyFill="1" applyBorder="1" applyAlignment="1">
      <alignment horizontal="left" vertical="center" wrapText="1"/>
    </xf>
    <xf numFmtId="0" fontId="23" fillId="2" borderId="37" xfId="18" applyFont="1" applyFill="1" applyBorder="1" applyAlignment="1">
      <alignment horizontal="center" vertical="center" wrapText="1"/>
    </xf>
    <xf numFmtId="0" fontId="24" fillId="2" borderId="38" xfId="18" applyFont="1" applyFill="1" applyBorder="1" applyAlignment="1">
      <alignment horizontal="center" vertical="center" wrapText="1"/>
    </xf>
    <xf numFmtId="0" fontId="39" fillId="2" borderId="15" xfId="18" applyFont="1" applyFill="1" applyBorder="1" applyAlignment="1">
      <alignment horizontal="center" vertical="center" wrapText="1"/>
    </xf>
    <xf numFmtId="0" fontId="23" fillId="2" borderId="15" xfId="18" applyFont="1" applyFill="1" applyBorder="1" applyAlignment="1">
      <alignment horizontal="center" vertical="center" wrapText="1"/>
    </xf>
    <xf numFmtId="0" fontId="24" fillId="2" borderId="36" xfId="18" applyFont="1" applyFill="1" applyBorder="1" applyAlignment="1">
      <alignment horizontal="center" vertical="center" wrapText="1"/>
    </xf>
    <xf numFmtId="0" fontId="24" fillId="2" borderId="36" xfId="18" applyFont="1" applyFill="1" applyBorder="1" applyAlignment="1">
      <alignment horizontal="left" vertical="center" wrapText="1"/>
    </xf>
    <xf numFmtId="17" fontId="24" fillId="2" borderId="37" xfId="18" applyNumberFormat="1" applyFont="1" applyFill="1" applyBorder="1" applyAlignment="1">
      <alignment horizontal="center" vertical="center" wrapText="1"/>
    </xf>
    <xf numFmtId="0" fontId="24" fillId="2" borderId="44" xfId="18" applyFont="1" applyFill="1" applyBorder="1" applyAlignment="1">
      <alignment horizontal="left" vertical="center" wrapText="1"/>
    </xf>
    <xf numFmtId="0" fontId="23" fillId="2" borderId="38" xfId="18" applyFont="1" applyFill="1" applyBorder="1" applyAlignment="1">
      <alignment horizontal="center" vertical="center" wrapText="1"/>
    </xf>
    <xf numFmtId="0" fontId="24" fillId="2" borderId="42" xfId="18" applyFont="1" applyFill="1" applyBorder="1" applyAlignment="1">
      <alignment horizontal="left" vertical="center" wrapText="1"/>
    </xf>
    <xf numFmtId="0" fontId="24" fillId="2" borderId="43" xfId="18" applyFont="1" applyFill="1" applyBorder="1" applyAlignment="1">
      <alignment horizontal="center" vertical="center" wrapText="1"/>
    </xf>
    <xf numFmtId="0" fontId="24" fillId="2" borderId="36" xfId="18" applyFont="1" applyFill="1" applyBorder="1" applyAlignment="1">
      <alignment vertical="center" wrapText="1"/>
    </xf>
    <xf numFmtId="0" fontId="32" fillId="0" borderId="0" xfId="18" applyFont="1"/>
    <xf numFmtId="0" fontId="23" fillId="0" borderId="0" xfId="18" applyFont="1"/>
    <xf numFmtId="0" fontId="24" fillId="2" borderId="15" xfId="18" applyFont="1" applyFill="1" applyBorder="1" applyAlignment="1">
      <alignment horizontal="center" vertical="center" wrapText="1"/>
    </xf>
    <xf numFmtId="0" fontId="24" fillId="2" borderId="39" xfId="18" applyFont="1" applyFill="1" applyBorder="1" applyAlignment="1">
      <alignment horizontal="left" vertical="center" wrapText="1"/>
    </xf>
    <xf numFmtId="0" fontId="24" fillId="2" borderId="41" xfId="18" applyFont="1" applyFill="1" applyBorder="1" applyAlignment="1">
      <alignment horizontal="center" vertical="center" wrapText="1"/>
    </xf>
    <xf numFmtId="0" fontId="24" fillId="2" borderId="15" xfId="18" applyFont="1" applyFill="1" applyBorder="1" applyAlignment="1">
      <alignment horizontal="left" vertical="center" wrapText="1"/>
    </xf>
    <xf numFmtId="0" fontId="11" fillId="2" borderId="0" xfId="18" applyFont="1" applyFill="1"/>
    <xf numFmtId="3" fontId="3" fillId="0" borderId="57" xfId="7" applyNumberFormat="1" applyFont="1" applyBorder="1" applyAlignment="1">
      <alignment horizontal="center" vertical="top" wrapText="1"/>
    </xf>
    <xf numFmtId="0" fontId="19" fillId="0" borderId="57" xfId="7" applyFont="1" applyBorder="1" applyAlignment="1">
      <alignment horizontal="justify" vertical="top" wrapText="1"/>
    </xf>
    <xf numFmtId="0" fontId="19" fillId="0" borderId="57" xfId="7" applyFont="1" applyBorder="1" applyAlignment="1">
      <alignment horizontal="justify" vertical="center" wrapText="1"/>
    </xf>
    <xf numFmtId="0" fontId="3" fillId="0" borderId="89" xfId="7" applyFont="1" applyBorder="1" applyAlignment="1">
      <alignment horizontal="justify" vertical="top" wrapText="1"/>
    </xf>
    <xf numFmtId="0" fontId="19" fillId="0" borderId="89" xfId="7" applyFont="1" applyBorder="1" applyAlignment="1">
      <alignment horizontal="justify" vertical="center" wrapText="1"/>
    </xf>
    <xf numFmtId="0" fontId="24" fillId="0" borderId="20" xfId="9" applyFont="1" applyBorder="1" applyAlignment="1">
      <alignment horizontal="center" vertical="center"/>
    </xf>
    <xf numFmtId="0" fontId="19" fillId="0" borderId="20" xfId="17" applyFont="1" applyBorder="1" applyAlignment="1">
      <alignment vertical="center" wrapText="1"/>
    </xf>
    <xf numFmtId="0" fontId="19" fillId="0" borderId="20" xfId="17" applyFont="1" applyBorder="1" applyAlignment="1">
      <alignment horizontal="left" vertical="center" wrapText="1"/>
    </xf>
    <xf numFmtId="0" fontId="19" fillId="0" borderId="20" xfId="17" applyFont="1" applyBorder="1" applyAlignment="1">
      <alignment horizontal="center" vertical="center" wrapText="1"/>
    </xf>
    <xf numFmtId="0" fontId="19" fillId="0" borderId="20" xfId="17" applyFont="1" applyBorder="1" applyAlignment="1">
      <alignment vertical="center"/>
    </xf>
    <xf numFmtId="0" fontId="19" fillId="0" borderId="20" xfId="17" applyFont="1" applyBorder="1" applyAlignment="1">
      <alignment horizontal="left" vertical="center"/>
    </xf>
    <xf numFmtId="0" fontId="24" fillId="0" borderId="20" xfId="9" applyFont="1" applyBorder="1" applyAlignment="1">
      <alignment horizontal="center" vertical="center" wrapText="1"/>
    </xf>
    <xf numFmtId="0" fontId="16" fillId="2" borderId="15" xfId="7" applyFont="1" applyFill="1" applyBorder="1" applyAlignment="1">
      <alignment vertical="center" wrapText="1"/>
    </xf>
    <xf numFmtId="165" fontId="16" fillId="2" borderId="15" xfId="14" applyNumberFormat="1" applyFont="1" applyFill="1" applyBorder="1" applyAlignment="1">
      <alignment vertical="center"/>
    </xf>
    <xf numFmtId="3" fontId="11" fillId="2" borderId="15" xfId="7" applyNumberFormat="1" applyFont="1" applyFill="1" applyBorder="1" applyAlignment="1">
      <alignment horizontal="right" vertical="center"/>
    </xf>
    <xf numFmtId="0" fontId="11" fillId="2" borderId="15" xfId="7" applyFont="1" applyFill="1" applyBorder="1" applyAlignment="1">
      <alignment vertical="center" wrapText="1"/>
    </xf>
    <xf numFmtId="165" fontId="11" fillId="2" borderId="15" xfId="14" applyNumberFormat="1" applyFont="1" applyFill="1" applyBorder="1" applyAlignment="1">
      <alignment horizontal="right" vertical="center"/>
    </xf>
    <xf numFmtId="0" fontId="11" fillId="2" borderId="15" xfId="7" applyFont="1" applyFill="1" applyBorder="1" applyAlignment="1">
      <alignment vertical="center"/>
    </xf>
    <xf numFmtId="165" fontId="16" fillId="2" borderId="15" xfId="14" applyNumberFormat="1" applyFont="1" applyFill="1" applyBorder="1" applyAlignment="1">
      <alignment horizontal="right" vertical="center"/>
    </xf>
    <xf numFmtId="165" fontId="5" fillId="2" borderId="15" xfId="2" applyNumberFormat="1" applyFont="1" applyFill="1" applyBorder="1" applyAlignment="1">
      <alignment horizontal="center" vertical="center" wrapText="1"/>
    </xf>
    <xf numFmtId="165" fontId="5" fillId="2" borderId="15" xfId="2" applyNumberFormat="1" applyFont="1" applyFill="1" applyBorder="1" applyAlignment="1">
      <alignment horizontal="left" vertical="center" wrapText="1"/>
    </xf>
    <xf numFmtId="0" fontId="5" fillId="2" borderId="15" xfId="0" applyFont="1" applyFill="1" applyBorder="1" applyAlignment="1">
      <alignment horizontal="center" vertical="center"/>
    </xf>
    <xf numFmtId="0" fontId="5" fillId="2" borderId="15" xfId="0" applyFont="1" applyFill="1" applyBorder="1" applyAlignment="1">
      <alignment vertical="center" wrapText="1"/>
    </xf>
    <xf numFmtId="0" fontId="4" fillId="2" borderId="15" xfId="0" applyFont="1" applyFill="1" applyBorder="1" applyAlignment="1">
      <alignment vertical="center"/>
    </xf>
    <xf numFmtId="165" fontId="4" fillId="2" borderId="15" xfId="2" applyNumberFormat="1" applyFont="1" applyFill="1" applyBorder="1" applyAlignment="1">
      <alignment horizontal="center" vertical="center" wrapText="1"/>
    </xf>
    <xf numFmtId="3" fontId="5" fillId="2" borderId="15" xfId="2" applyNumberFormat="1" applyFont="1" applyFill="1" applyBorder="1" applyAlignment="1">
      <alignment horizontal="right" vertical="center" wrapText="1"/>
    </xf>
    <xf numFmtId="0" fontId="11" fillId="2" borderId="15" xfId="7" applyFont="1" applyFill="1" applyBorder="1" applyAlignment="1">
      <alignment horizontal="right" vertical="center"/>
    </xf>
    <xf numFmtId="0" fontId="50" fillId="2" borderId="15" xfId="0" applyFont="1" applyFill="1" applyBorder="1" applyAlignment="1">
      <alignment horizontal="center" vertical="center"/>
    </xf>
    <xf numFmtId="0" fontId="50" fillId="2" borderId="15" xfId="0" applyFont="1" applyFill="1" applyBorder="1" applyAlignment="1">
      <alignment vertical="center"/>
    </xf>
    <xf numFmtId="165" fontId="50" fillId="2" borderId="15" xfId="2" applyNumberFormat="1" applyFont="1" applyFill="1" applyBorder="1" applyAlignment="1">
      <alignment horizontal="center" vertical="center" wrapText="1"/>
    </xf>
    <xf numFmtId="164" fontId="50" fillId="2" borderId="15" xfId="8" applyNumberFormat="1" applyFont="1" applyFill="1" applyBorder="1" applyAlignment="1">
      <alignment horizontal="center" vertical="center" wrapText="1"/>
    </xf>
    <xf numFmtId="3" fontId="50" fillId="2" borderId="15" xfId="2" applyNumberFormat="1" applyFont="1" applyFill="1" applyBorder="1" applyAlignment="1">
      <alignment horizontal="right" vertical="center" wrapText="1"/>
    </xf>
    <xf numFmtId="0" fontId="5" fillId="2" borderId="15" xfId="0" applyFont="1" applyFill="1" applyBorder="1" applyAlignment="1">
      <alignment vertical="center"/>
    </xf>
    <xf numFmtId="0" fontId="4" fillId="2" borderId="15" xfId="0" applyFont="1" applyFill="1" applyBorder="1" applyAlignment="1">
      <alignment horizontal="center" vertical="center"/>
    </xf>
    <xf numFmtId="0" fontId="3" fillId="2" borderId="15" xfId="0" applyFont="1" applyFill="1" applyBorder="1" applyAlignment="1">
      <alignment vertical="center" wrapText="1"/>
    </xf>
    <xf numFmtId="165" fontId="4" fillId="2" borderId="15" xfId="2" applyNumberFormat="1" applyFont="1" applyFill="1" applyBorder="1" applyAlignment="1">
      <alignment horizontal="right" vertical="center" wrapText="1"/>
    </xf>
    <xf numFmtId="3" fontId="4" fillId="2" borderId="15" xfId="2" applyNumberFormat="1" applyFont="1" applyFill="1" applyBorder="1" applyAlignment="1">
      <alignment horizontal="right" vertical="center" wrapText="1"/>
    </xf>
    <xf numFmtId="169" fontId="4" fillId="2" borderId="15" xfId="8" applyNumberFormat="1" applyFont="1" applyFill="1" applyBorder="1" applyAlignment="1">
      <alignment horizontal="right" vertical="center" wrapText="1"/>
    </xf>
    <xf numFmtId="0" fontId="11" fillId="2" borderId="15" xfId="7" applyFont="1" applyFill="1" applyBorder="1" applyAlignment="1">
      <alignment horizontal="justify" vertical="center"/>
    </xf>
    <xf numFmtId="0" fontId="4" fillId="2" borderId="15" xfId="7" applyFont="1" applyFill="1" applyBorder="1" applyAlignment="1">
      <alignment vertical="center"/>
    </xf>
    <xf numFmtId="0" fontId="4" fillId="2" borderId="15"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4" fillId="2" borderId="15" xfId="0" applyFont="1" applyFill="1" applyBorder="1" applyAlignment="1">
      <alignment horizontal="justify" vertical="center" wrapText="1"/>
    </xf>
    <xf numFmtId="3" fontId="5" fillId="2" borderId="15" xfId="0" applyNumberFormat="1" applyFont="1" applyFill="1" applyBorder="1" applyAlignment="1">
      <alignment horizontal="right" vertical="center" wrapText="1"/>
    </xf>
    <xf numFmtId="1" fontId="4" fillId="2" borderId="0" xfId="0" applyNumberFormat="1" applyFont="1" applyFill="1" applyAlignment="1">
      <alignment vertical="center" wrapText="1"/>
    </xf>
    <xf numFmtId="1" fontId="4" fillId="2" borderId="0" xfId="0" applyNumberFormat="1" applyFont="1" applyFill="1" applyAlignment="1">
      <alignment vertical="center"/>
    </xf>
    <xf numFmtId="0" fontId="4" fillId="2" borderId="0" xfId="0" applyFont="1" applyFill="1" applyAlignment="1">
      <alignment vertical="center"/>
    </xf>
    <xf numFmtId="0" fontId="6" fillId="2" borderId="0" xfId="0" applyFont="1" applyFill="1" applyAlignment="1">
      <alignment vertical="center"/>
    </xf>
    <xf numFmtId="1" fontId="6" fillId="2" borderId="0" xfId="0" applyNumberFormat="1" applyFont="1" applyFill="1" applyAlignment="1">
      <alignment vertical="center"/>
    </xf>
    <xf numFmtId="0" fontId="6" fillId="2" borderId="0" xfId="0" applyFont="1" applyFill="1" applyAlignment="1">
      <alignment horizontal="right" vertical="center"/>
    </xf>
    <xf numFmtId="0" fontId="5" fillId="2" borderId="52" xfId="0" applyFont="1" applyFill="1" applyBorder="1" applyAlignment="1">
      <alignment horizontal="justify" vertical="center" wrapText="1"/>
    </xf>
    <xf numFmtId="0" fontId="5" fillId="2" borderId="52" xfId="0" applyFont="1" applyFill="1" applyBorder="1" applyAlignment="1">
      <alignment horizontal="center" vertical="center" wrapText="1"/>
    </xf>
    <xf numFmtId="1" fontId="5" fillId="2" borderId="52" xfId="1" applyNumberFormat="1" applyFont="1" applyFill="1" applyBorder="1" applyAlignment="1">
      <alignment horizontal="center" vertical="center" wrapText="1"/>
    </xf>
    <xf numFmtId="0" fontId="8" fillId="2" borderId="52" xfId="0" applyFont="1" applyFill="1" applyBorder="1" applyAlignment="1">
      <alignment horizontal="left" vertical="center" wrapText="1"/>
    </xf>
    <xf numFmtId="0" fontId="4" fillId="2" borderId="52" xfId="0" applyFont="1" applyFill="1" applyBorder="1" applyAlignment="1">
      <alignment horizontal="center" vertical="center" wrapText="1"/>
    </xf>
    <xf numFmtId="0" fontId="4" fillId="2" borderId="52" xfId="0" applyFont="1" applyFill="1" applyBorder="1" applyAlignment="1">
      <alignment horizontal="left" vertical="center" wrapText="1"/>
    </xf>
    <xf numFmtId="1" fontId="6" fillId="2" borderId="52" xfId="1" applyNumberFormat="1" applyFont="1" applyFill="1" applyBorder="1" applyAlignment="1">
      <alignment horizontal="center" vertical="center" wrapText="1"/>
    </xf>
    <xf numFmtId="1" fontId="4" fillId="2" borderId="52" xfId="1" applyNumberFormat="1" applyFont="1" applyFill="1" applyBorder="1" applyAlignment="1">
      <alignment horizontal="center" vertical="center" wrapText="1"/>
    </xf>
    <xf numFmtId="0" fontId="6" fillId="2" borderId="52" xfId="0" applyFont="1" applyFill="1" applyBorder="1" applyAlignment="1">
      <alignment horizontal="left" vertical="center" wrapText="1"/>
    </xf>
    <xf numFmtId="1" fontId="8" fillId="2" borderId="52" xfId="1" applyNumberFormat="1" applyFont="1" applyFill="1" applyBorder="1" applyAlignment="1">
      <alignment horizontal="center" vertical="center" wrapText="1"/>
    </xf>
    <xf numFmtId="0" fontId="8" fillId="2" borderId="52" xfId="0" quotePrefix="1" applyFont="1" applyFill="1" applyBorder="1" applyAlignment="1">
      <alignment horizontal="left" vertical="center" wrapText="1"/>
    </xf>
    <xf numFmtId="165" fontId="5" fillId="2" borderId="90" xfId="1" applyNumberFormat="1" applyFont="1" applyFill="1" applyBorder="1" applyAlignment="1">
      <alignment horizontal="center" vertical="center" wrapText="1"/>
    </xf>
    <xf numFmtId="165" fontId="5" fillId="2" borderId="91" xfId="1" applyNumberFormat="1" applyFont="1" applyFill="1" applyBorder="1" applyAlignment="1">
      <alignment horizontal="center" vertical="center" wrapText="1"/>
    </xf>
    <xf numFmtId="1" fontId="5" fillId="2" borderId="91" xfId="1" applyNumberFormat="1" applyFont="1" applyFill="1" applyBorder="1" applyAlignment="1">
      <alignment horizontal="center" vertical="center" wrapText="1"/>
    </xf>
    <xf numFmtId="165" fontId="5" fillId="2" borderId="92" xfId="1" applyNumberFormat="1" applyFont="1" applyFill="1" applyBorder="1" applyAlignment="1">
      <alignment horizontal="center" vertical="center" wrapText="1"/>
    </xf>
    <xf numFmtId="0" fontId="5" fillId="2" borderId="93" xfId="0" applyFont="1" applyFill="1" applyBorder="1" applyAlignment="1">
      <alignment horizontal="center" vertical="center" wrapText="1"/>
    </xf>
    <xf numFmtId="0" fontId="5" fillId="2" borderId="94" xfId="0" applyFont="1" applyFill="1" applyBorder="1" applyAlignment="1">
      <alignment vertical="center"/>
    </xf>
    <xf numFmtId="0" fontId="4" fillId="2" borderId="93" xfId="0" applyFont="1" applyFill="1" applyBorder="1" applyAlignment="1">
      <alignment horizontal="center" vertical="center" wrapText="1"/>
    </xf>
    <xf numFmtId="0" fontId="4" fillId="2" borderId="94" xfId="0" applyFont="1" applyFill="1" applyBorder="1" applyAlignment="1">
      <alignment vertical="center"/>
    </xf>
    <xf numFmtId="0" fontId="6" fillId="2" borderId="93" xfId="0" applyFont="1" applyFill="1" applyBorder="1" applyAlignment="1">
      <alignment horizontal="center" vertical="center" wrapText="1"/>
    </xf>
    <xf numFmtId="0" fontId="6" fillId="2" borderId="94" xfId="0" applyFont="1" applyFill="1" applyBorder="1" applyAlignment="1">
      <alignment vertical="center"/>
    </xf>
    <xf numFmtId="0" fontId="8" fillId="2" borderId="93" xfId="0" applyFont="1" applyFill="1" applyBorder="1" applyAlignment="1">
      <alignment horizontal="center" vertical="center" wrapText="1"/>
    </xf>
    <xf numFmtId="0" fontId="8" fillId="2" borderId="95" xfId="0" applyFont="1" applyFill="1" applyBorder="1" applyAlignment="1">
      <alignment horizontal="center" vertical="center" wrapText="1"/>
    </xf>
    <xf numFmtId="0" fontId="8" fillId="2" borderId="96" xfId="0" applyFont="1" applyFill="1" applyBorder="1" applyAlignment="1">
      <alignment horizontal="left" vertical="center" wrapText="1"/>
    </xf>
    <xf numFmtId="0" fontId="8" fillId="2" borderId="96" xfId="0" applyFont="1" applyFill="1" applyBorder="1" applyAlignment="1">
      <alignment horizontal="center" vertical="center" wrapText="1"/>
    </xf>
    <xf numFmtId="43" fontId="8" fillId="2" borderId="96" xfId="1" applyFont="1" applyFill="1" applyBorder="1" applyAlignment="1">
      <alignment horizontal="center" vertical="center" wrapText="1"/>
    </xf>
    <xf numFmtId="1" fontId="8" fillId="2" borderId="96" xfId="1" applyNumberFormat="1" applyFont="1" applyFill="1" applyBorder="1" applyAlignment="1">
      <alignment horizontal="center" vertical="center" wrapText="1"/>
    </xf>
    <xf numFmtId="0" fontId="8" fillId="2" borderId="97" xfId="0" applyFont="1" applyFill="1" applyBorder="1" applyAlignment="1">
      <alignment vertical="center"/>
    </xf>
    <xf numFmtId="0" fontId="41" fillId="2" borderId="0" xfId="0" applyFont="1" applyFill="1" applyAlignment="1">
      <alignment wrapText="1"/>
    </xf>
    <xf numFmtId="165" fontId="5" fillId="0" borderId="90" xfId="1" applyNumberFormat="1" applyFont="1" applyFill="1" applyBorder="1" applyAlignment="1">
      <alignment horizontal="center" vertical="center" wrapText="1"/>
    </xf>
    <xf numFmtId="165" fontId="5" fillId="0" borderId="91" xfId="1" applyNumberFormat="1" applyFont="1" applyFill="1" applyBorder="1" applyAlignment="1">
      <alignment horizontal="center" vertical="center" wrapText="1"/>
    </xf>
    <xf numFmtId="165" fontId="5" fillId="0" borderId="15" xfId="15" applyNumberFormat="1" applyFont="1" applyBorder="1" applyAlignment="1">
      <alignment horizontal="center" vertical="center" wrapText="1"/>
    </xf>
    <xf numFmtId="165" fontId="5" fillId="0" borderId="92" xfId="1" applyNumberFormat="1" applyFont="1" applyFill="1" applyBorder="1" applyAlignment="1">
      <alignment horizontal="center" vertical="center" wrapText="1"/>
    </xf>
    <xf numFmtId="165" fontId="5" fillId="0" borderId="93" xfId="1" applyNumberFormat="1" applyFont="1" applyFill="1" applyBorder="1" applyAlignment="1">
      <alignment horizontal="center" vertical="center" wrapText="1"/>
    </xf>
    <xf numFmtId="165" fontId="5" fillId="0" borderId="94" xfId="1" quotePrefix="1" applyNumberFormat="1" applyFont="1" applyFill="1" applyBorder="1" applyAlignment="1">
      <alignment horizontal="center" vertical="center" wrapText="1"/>
    </xf>
    <xf numFmtId="0" fontId="9" fillId="3" borderId="93" xfId="0" applyFont="1" applyFill="1" applyBorder="1" applyAlignment="1">
      <alignment horizontal="center" vertical="center" wrapText="1"/>
    </xf>
    <xf numFmtId="0" fontId="4" fillId="3" borderId="94" xfId="0" applyFont="1" applyFill="1" applyBorder="1" applyAlignment="1">
      <alignment vertical="center"/>
    </xf>
    <xf numFmtId="0" fontId="4" fillId="0" borderId="93" xfId="0" applyFont="1" applyFill="1" applyBorder="1" applyAlignment="1">
      <alignment horizontal="center" vertical="center" wrapText="1"/>
    </xf>
    <xf numFmtId="0" fontId="4" fillId="0" borderId="94" xfId="0" applyFont="1" applyFill="1" applyBorder="1" applyAlignment="1">
      <alignment vertical="center"/>
    </xf>
    <xf numFmtId="0" fontId="8" fillId="0" borderId="93" xfId="0" applyFont="1" applyFill="1" applyBorder="1" applyAlignment="1">
      <alignment horizontal="center" vertical="center" wrapText="1"/>
    </xf>
    <xf numFmtId="0" fontId="8" fillId="0" borderId="94" xfId="0" applyFont="1" applyFill="1" applyBorder="1" applyAlignment="1">
      <alignment vertical="center"/>
    </xf>
    <xf numFmtId="0" fontId="4" fillId="0" borderId="95" xfId="0" applyFont="1" applyFill="1" applyBorder="1" applyAlignment="1">
      <alignment horizontal="center" vertical="center" wrapText="1"/>
    </xf>
    <xf numFmtId="0" fontId="4" fillId="0" borderId="96" xfId="0" applyFont="1" applyFill="1" applyBorder="1" applyAlignment="1">
      <alignment horizontal="left" vertical="center" wrapText="1"/>
    </xf>
    <xf numFmtId="0" fontId="4" fillId="0" borderId="96" xfId="0" applyFont="1" applyFill="1" applyBorder="1" applyAlignment="1">
      <alignment horizontal="center" vertical="center" wrapText="1"/>
    </xf>
    <xf numFmtId="1" fontId="4" fillId="0" borderId="96" xfId="1" applyNumberFormat="1" applyFont="1" applyFill="1" applyBorder="1" applyAlignment="1">
      <alignment horizontal="center" vertical="center" wrapText="1"/>
    </xf>
    <xf numFmtId="0" fontId="4" fillId="0" borderId="97" xfId="0" applyFont="1" applyFill="1" applyBorder="1" applyAlignment="1">
      <alignment vertical="center"/>
    </xf>
    <xf numFmtId="0" fontId="12" fillId="2" borderId="0" xfId="0" applyFont="1" applyFill="1" applyAlignment="1">
      <alignment horizontal="center" vertical="center"/>
    </xf>
    <xf numFmtId="0" fontId="14" fillId="2" borderId="0" xfId="0" applyFont="1" applyFill="1" applyAlignment="1">
      <alignment vertical="center" wrapText="1"/>
    </xf>
    <xf numFmtId="0" fontId="12" fillId="2" borderId="0" xfId="0" applyFont="1" applyFill="1" applyAlignment="1">
      <alignment vertical="center" wrapText="1"/>
    </xf>
    <xf numFmtId="0" fontId="1" fillId="0" borderId="0" xfId="0" applyFont="1"/>
    <xf numFmtId="167" fontId="12" fillId="0" borderId="0" xfId="0" applyNumberFormat="1" applyFont="1" applyAlignment="1">
      <alignment vertical="center"/>
    </xf>
    <xf numFmtId="0" fontId="19" fillId="2" borderId="58" xfId="0" applyFont="1" applyFill="1" applyBorder="1" applyAlignment="1">
      <alignment horizontal="left" vertical="center" wrapText="1" shrinkToFit="1"/>
    </xf>
    <xf numFmtId="0" fontId="19" fillId="2" borderId="60" xfId="0" applyFont="1" applyFill="1" applyBorder="1" applyAlignment="1">
      <alignment horizontal="left" vertical="center" wrapText="1" shrinkToFit="1"/>
    </xf>
    <xf numFmtId="0" fontId="19" fillId="2" borderId="60" xfId="0" applyFont="1" applyFill="1" applyBorder="1" applyAlignment="1">
      <alignment horizontal="center" vertical="center"/>
    </xf>
    <xf numFmtId="0" fontId="4" fillId="0" borderId="0" xfId="0" applyFont="1" applyFill="1" applyAlignment="1">
      <alignment wrapText="1"/>
    </xf>
    <xf numFmtId="0" fontId="64" fillId="0" borderId="0" xfId="0" applyFont="1" applyFill="1" applyAlignment="1">
      <alignment wrapText="1"/>
    </xf>
    <xf numFmtId="0" fontId="40" fillId="0" borderId="0" xfId="0" applyFont="1" applyFill="1" applyAlignment="1">
      <alignment horizontal="center"/>
    </xf>
    <xf numFmtId="0" fontId="64" fillId="0" borderId="0" xfId="0" applyFont="1" applyFill="1" applyAlignment="1">
      <alignment horizontal="center"/>
    </xf>
    <xf numFmtId="0" fontId="25" fillId="0" borderId="0" xfId="0" applyFont="1" applyFill="1" applyAlignment="1">
      <alignment vertical="center"/>
    </xf>
    <xf numFmtId="170" fontId="19" fillId="0" borderId="0" xfId="8" applyNumberFormat="1" applyFont="1" applyFill="1" applyAlignment="1">
      <alignment horizontal="center" vertical="center"/>
    </xf>
    <xf numFmtId="0" fontId="19" fillId="0" borderId="0" xfId="0" applyFont="1" applyFill="1" applyAlignment="1">
      <alignment horizontal="center" vertical="center"/>
    </xf>
    <xf numFmtId="0" fontId="9" fillId="0" borderId="0" xfId="0" applyFont="1" applyFill="1" applyAlignment="1">
      <alignment vertical="center" wrapText="1"/>
    </xf>
    <xf numFmtId="170" fontId="9" fillId="0" borderId="0" xfId="8" applyNumberFormat="1" applyFont="1" applyFill="1" applyAlignment="1">
      <alignment horizontal="center" vertical="center"/>
    </xf>
    <xf numFmtId="0" fontId="9" fillId="0" borderId="0" xfId="0" applyFont="1" applyFill="1" applyAlignment="1">
      <alignment horizontal="center" vertical="center"/>
    </xf>
    <xf numFmtId="0" fontId="22" fillId="0" borderId="0" xfId="0" applyFont="1" applyFill="1" applyAlignment="1">
      <alignment vertical="center"/>
    </xf>
    <xf numFmtId="170" fontId="22" fillId="0" borderId="0" xfId="8" applyNumberFormat="1" applyFont="1" applyFill="1" applyAlignment="1">
      <alignment vertical="center"/>
    </xf>
    <xf numFmtId="165" fontId="9" fillId="2" borderId="15" xfId="2" applyNumberFormat="1" applyFont="1" applyFill="1" applyBorder="1" applyAlignment="1">
      <alignment horizontal="center" vertical="center" wrapText="1"/>
    </xf>
    <xf numFmtId="49" fontId="73" fillId="0" borderId="15" xfId="2" quotePrefix="1" applyNumberFormat="1" applyFont="1" applyFill="1" applyBorder="1" applyAlignment="1">
      <alignment horizontal="center" vertical="center" wrapText="1"/>
    </xf>
    <xf numFmtId="49" fontId="73" fillId="2" borderId="15" xfId="2" quotePrefix="1" applyNumberFormat="1" applyFont="1" applyFill="1" applyBorder="1" applyAlignment="1">
      <alignment horizontal="center" vertical="center" wrapText="1"/>
    </xf>
    <xf numFmtId="170" fontId="73" fillId="2" borderId="15" xfId="8" applyNumberFormat="1" applyFont="1" applyFill="1" applyBorder="1" applyAlignment="1">
      <alignment horizontal="center" vertical="center" wrapText="1"/>
    </xf>
    <xf numFmtId="49" fontId="73" fillId="2" borderId="15" xfId="2" applyNumberFormat="1" applyFont="1" applyFill="1" applyBorder="1" applyAlignment="1">
      <alignment horizontal="center" vertical="center" wrapText="1"/>
    </xf>
    <xf numFmtId="165" fontId="9" fillId="0" borderId="98" xfId="1" applyNumberFormat="1" applyFont="1" applyFill="1" applyBorder="1" applyAlignment="1">
      <alignment vertical="center" wrapText="1"/>
    </xf>
    <xf numFmtId="165" fontId="9" fillId="2" borderId="98" xfId="13" applyNumberFormat="1" applyFont="1" applyFill="1" applyBorder="1" applyAlignment="1">
      <alignment vertical="center" wrapText="1"/>
    </xf>
    <xf numFmtId="168" fontId="9" fillId="2" borderId="98" xfId="1" applyNumberFormat="1" applyFont="1" applyFill="1" applyBorder="1" applyAlignment="1">
      <alignment horizontal="right" vertical="center" wrapText="1"/>
    </xf>
    <xf numFmtId="165" fontId="9" fillId="0" borderId="58" xfId="1" applyNumberFormat="1" applyFont="1" applyFill="1" applyBorder="1" applyAlignment="1">
      <alignment vertical="center" wrapText="1"/>
    </xf>
    <xf numFmtId="165" fontId="9" fillId="2" borderId="58" xfId="1" applyNumberFormat="1" applyFont="1" applyFill="1" applyBorder="1" applyAlignment="1">
      <alignment vertical="center" wrapText="1"/>
    </xf>
    <xf numFmtId="3" fontId="9" fillId="2" borderId="58" xfId="1" applyNumberFormat="1" applyFont="1" applyFill="1" applyBorder="1" applyAlignment="1">
      <alignment horizontal="right" vertical="center" wrapText="1"/>
    </xf>
    <xf numFmtId="0" fontId="9" fillId="0" borderId="58" xfId="0" applyFont="1" applyFill="1" applyBorder="1" applyAlignment="1">
      <alignment horizontal="center" vertical="center" wrapText="1"/>
    </xf>
    <xf numFmtId="0" fontId="9" fillId="2" borderId="58" xfId="0" applyFont="1" applyFill="1" applyBorder="1" applyAlignment="1">
      <alignment horizontal="left" vertical="center" wrapText="1"/>
    </xf>
    <xf numFmtId="3" fontId="9" fillId="2" borderId="58" xfId="0" applyNumberFormat="1" applyFont="1" applyFill="1" applyBorder="1" applyAlignment="1">
      <alignment horizontal="right" vertical="center" wrapText="1"/>
    </xf>
    <xf numFmtId="0" fontId="11" fillId="2" borderId="58" xfId="12" applyFont="1" applyFill="1" applyBorder="1" applyAlignment="1">
      <alignment horizontal="left" vertical="top" wrapText="1"/>
    </xf>
    <xf numFmtId="0" fontId="11" fillId="2" borderId="58" xfId="12" applyFont="1" applyFill="1" applyBorder="1" applyAlignment="1">
      <alignment vertical="center"/>
    </xf>
    <xf numFmtId="0" fontId="11" fillId="2" borderId="58" xfId="12" applyFont="1" applyFill="1" applyBorder="1" applyAlignment="1">
      <alignment horizontal="left" vertical="center" wrapText="1"/>
    </xf>
    <xf numFmtId="0" fontId="11" fillId="2" borderId="58" xfId="0" applyFont="1" applyFill="1" applyBorder="1" applyAlignment="1">
      <alignment horizontal="left" vertical="center" shrinkToFit="1"/>
    </xf>
    <xf numFmtId="166" fontId="9" fillId="0" borderId="58" xfId="0" applyNumberFormat="1" applyFont="1" applyFill="1" applyBorder="1" applyAlignment="1">
      <alignment vertical="center" wrapText="1"/>
    </xf>
    <xf numFmtId="3" fontId="9" fillId="2" borderId="58" xfId="0" applyNumberFormat="1" applyFont="1" applyFill="1" applyBorder="1" applyAlignment="1">
      <alignment horizontal="right" vertical="center"/>
    </xf>
    <xf numFmtId="3" fontId="11" fillId="2" borderId="58" xfId="0" applyNumberFormat="1" applyFont="1" applyFill="1" applyBorder="1" applyAlignment="1">
      <alignment horizontal="right" vertical="center" wrapText="1"/>
    </xf>
    <xf numFmtId="165" fontId="9" fillId="0" borderId="58" xfId="2" applyNumberFormat="1" applyFont="1" applyFill="1" applyBorder="1" applyAlignment="1">
      <alignment vertical="center" wrapText="1"/>
    </xf>
    <xf numFmtId="167" fontId="9" fillId="0" borderId="58" xfId="2" applyNumberFormat="1" applyFont="1" applyFill="1" applyBorder="1" applyAlignment="1">
      <alignment horizontal="right" vertical="center" wrapText="1"/>
    </xf>
    <xf numFmtId="166" fontId="11" fillId="0" borderId="58" xfId="12" applyNumberFormat="1" applyFont="1" applyFill="1" applyBorder="1" applyAlignment="1">
      <alignment vertical="top" wrapText="1"/>
    </xf>
    <xf numFmtId="0" fontId="11" fillId="2" borderId="58" xfId="12" applyFont="1" applyFill="1" applyBorder="1" applyAlignment="1">
      <alignment horizontal="center" vertical="top" wrapText="1"/>
    </xf>
    <xf numFmtId="166" fontId="22" fillId="2" borderId="58" xfId="12" applyNumberFormat="1" applyFont="1" applyFill="1" applyBorder="1" applyAlignment="1">
      <alignment horizontal="left" vertical="top" wrapText="1"/>
    </xf>
    <xf numFmtId="0" fontId="19" fillId="2" borderId="58" xfId="12" applyFont="1" applyFill="1" applyBorder="1" applyAlignment="1">
      <alignment horizontal="center" vertical="center" wrapText="1"/>
    </xf>
    <xf numFmtId="166" fontId="9" fillId="0" borderId="58" xfId="12" applyNumberFormat="1" applyFont="1" applyFill="1" applyBorder="1" applyAlignment="1">
      <alignment vertical="center" wrapText="1"/>
    </xf>
    <xf numFmtId="165" fontId="9" fillId="0" borderId="58" xfId="13" applyNumberFormat="1" applyFont="1" applyFill="1" applyBorder="1" applyAlignment="1">
      <alignment horizontal="center" vertical="center" wrapText="1"/>
    </xf>
    <xf numFmtId="165" fontId="9" fillId="2" borderId="58" xfId="13" applyNumberFormat="1" applyFont="1" applyFill="1" applyBorder="1" applyAlignment="1">
      <alignment vertical="center" wrapText="1"/>
    </xf>
    <xf numFmtId="1" fontId="11" fillId="0" borderId="58" xfId="12" applyNumberFormat="1" applyFont="1" applyFill="1" applyBorder="1" applyAlignment="1">
      <alignment horizontal="center" vertical="center" wrapText="1"/>
    </xf>
    <xf numFmtId="0" fontId="19" fillId="0" borderId="58" xfId="0" applyFont="1" applyBorder="1" applyAlignment="1">
      <alignment vertical="center" wrapText="1"/>
    </xf>
    <xf numFmtId="0" fontId="19" fillId="0" borderId="58" xfId="0" applyFont="1" applyBorder="1"/>
    <xf numFmtId="0" fontId="11" fillId="0" borderId="58" xfId="0" applyFont="1" applyBorder="1" applyAlignment="1">
      <alignment horizontal="justify" wrapText="1"/>
    </xf>
    <xf numFmtId="0" fontId="11" fillId="0" borderId="58" xfId="12" applyFont="1" applyFill="1" applyBorder="1" applyAlignment="1">
      <alignment horizontal="center" vertical="center" wrapText="1"/>
    </xf>
    <xf numFmtId="1" fontId="11" fillId="0" borderId="60" xfId="12" applyNumberFormat="1" applyFont="1" applyFill="1" applyBorder="1" applyAlignment="1">
      <alignment horizontal="center" vertical="center" wrapText="1"/>
    </xf>
    <xf numFmtId="0" fontId="11" fillId="0" borderId="60" xfId="12" applyFont="1" applyFill="1" applyBorder="1" applyAlignment="1">
      <alignment horizontal="center" vertical="center" wrapText="1"/>
    </xf>
    <xf numFmtId="165" fontId="9" fillId="0" borderId="59" xfId="13" applyNumberFormat="1" applyFont="1" applyFill="1" applyBorder="1" applyAlignment="1">
      <alignment vertical="center" wrapText="1"/>
    </xf>
    <xf numFmtId="165" fontId="9" fillId="0" borderId="59" xfId="12" applyNumberFormat="1" applyFont="1" applyFill="1" applyBorder="1" applyAlignment="1">
      <alignment horizontal="center" vertical="center" wrapText="1"/>
    </xf>
    <xf numFmtId="165" fontId="9" fillId="0" borderId="58" xfId="13" applyNumberFormat="1" applyFont="1" applyFill="1" applyBorder="1" applyAlignment="1">
      <alignment vertical="center" wrapText="1"/>
    </xf>
    <xf numFmtId="165" fontId="9" fillId="0" borderId="58" xfId="12" applyNumberFormat="1" applyFont="1" applyFill="1" applyBorder="1" applyAlignment="1">
      <alignment horizontal="center" vertical="center" wrapText="1"/>
    </xf>
    <xf numFmtId="0" fontId="9" fillId="0" borderId="58" xfId="12" applyFont="1" applyFill="1" applyBorder="1" applyAlignment="1">
      <alignment horizontal="center" vertical="center" wrapText="1"/>
    </xf>
    <xf numFmtId="0" fontId="9" fillId="0" borderId="58" xfId="12" applyFont="1" applyFill="1" applyBorder="1" applyAlignment="1">
      <alignment horizontal="center" wrapText="1"/>
    </xf>
    <xf numFmtId="0" fontId="9" fillId="0" borderId="58" xfId="12" applyFont="1" applyFill="1" applyBorder="1" applyAlignment="1">
      <alignment horizontal="left" vertical="top" wrapText="1"/>
    </xf>
    <xf numFmtId="0" fontId="11" fillId="0" borderId="58" xfId="12" applyFont="1" applyFill="1" applyBorder="1" applyAlignment="1">
      <alignment horizontal="left" vertical="center" wrapText="1"/>
    </xf>
    <xf numFmtId="0" fontId="11" fillId="6" borderId="58" xfId="12" applyFont="1" applyFill="1" applyBorder="1" applyAlignment="1">
      <alignment vertical="center" wrapText="1"/>
    </xf>
    <xf numFmtId="0" fontId="74" fillId="6" borderId="58" xfId="12" applyFont="1" applyFill="1" applyBorder="1" applyAlignment="1">
      <alignment horizontal="center" vertical="center" wrapText="1"/>
    </xf>
    <xf numFmtId="166" fontId="11" fillId="0" borderId="58" xfId="12" applyNumberFormat="1" applyFont="1" applyFill="1" applyBorder="1" applyAlignment="1">
      <alignment vertical="center" wrapText="1"/>
    </xf>
    <xf numFmtId="166" fontId="9" fillId="0" borderId="58" xfId="12" applyNumberFormat="1" applyFont="1" applyFill="1" applyBorder="1" applyAlignment="1">
      <alignment horizontal="center" vertical="center" wrapText="1"/>
    </xf>
    <xf numFmtId="2" fontId="11" fillId="0" borderId="58" xfId="12" applyNumberFormat="1" applyFont="1" applyFill="1" applyBorder="1" applyAlignment="1">
      <alignment horizontal="center" vertical="center" wrapText="1"/>
    </xf>
    <xf numFmtId="0" fontId="11" fillId="0" borderId="58" xfId="12" applyFont="1" applyFill="1" applyBorder="1" applyAlignment="1">
      <alignment horizontal="center" vertical="top" wrapText="1"/>
    </xf>
    <xf numFmtId="167" fontId="9" fillId="0" borderId="58" xfId="13" applyNumberFormat="1" applyFont="1" applyFill="1" applyBorder="1" applyAlignment="1">
      <alignment vertical="center" wrapText="1"/>
    </xf>
    <xf numFmtId="166" fontId="11" fillId="0" borderId="58" xfId="12" applyNumberFormat="1" applyFont="1" applyFill="1" applyBorder="1" applyAlignment="1">
      <alignment horizontal="left" vertical="top" wrapText="1"/>
    </xf>
    <xf numFmtId="166" fontId="22" fillId="0" borderId="58" xfId="12" applyNumberFormat="1" applyFont="1" applyFill="1" applyBorder="1" applyAlignment="1">
      <alignment horizontal="left" vertical="top" wrapText="1"/>
    </xf>
    <xf numFmtId="0" fontId="19" fillId="0" borderId="58" xfId="12" applyFont="1" applyFill="1" applyBorder="1" applyAlignment="1">
      <alignment horizontal="center" vertical="center" wrapText="1"/>
    </xf>
    <xf numFmtId="166" fontId="9" fillId="0" borderId="58" xfId="12" applyNumberFormat="1" applyFont="1" applyFill="1" applyBorder="1" applyAlignment="1">
      <alignment vertical="top" wrapText="1"/>
    </xf>
    <xf numFmtId="167" fontId="9" fillId="0" borderId="58" xfId="13" applyNumberFormat="1" applyFont="1" applyFill="1" applyBorder="1" applyAlignment="1">
      <alignment horizontal="right" vertical="center" wrapText="1"/>
    </xf>
    <xf numFmtId="1" fontId="11" fillId="0" borderId="58" xfId="12" applyNumberFormat="1" applyFont="1" applyFill="1" applyBorder="1" applyAlignment="1">
      <alignment horizontal="center" vertical="top" wrapText="1"/>
    </xf>
    <xf numFmtId="166" fontId="9" fillId="0" borderId="58" xfId="12" applyNumberFormat="1" applyFont="1" applyFill="1" applyBorder="1" applyAlignment="1">
      <alignment horizontal="center" vertical="top" wrapText="1"/>
    </xf>
    <xf numFmtId="0" fontId="19" fillId="0" borderId="58" xfId="0" applyFont="1" applyBorder="1" applyAlignment="1">
      <alignment wrapText="1"/>
    </xf>
    <xf numFmtId="0" fontId="11" fillId="0" borderId="58" xfId="12" applyNumberFormat="1" applyFont="1" applyFill="1" applyBorder="1" applyAlignment="1" applyProtection="1">
      <alignment horizontal="left" vertical="center" shrinkToFit="1"/>
    </xf>
    <xf numFmtId="1" fontId="9" fillId="0" borderId="58" xfId="12" applyNumberFormat="1" applyFont="1" applyFill="1" applyBorder="1" applyAlignment="1">
      <alignment vertical="top" wrapText="1"/>
    </xf>
    <xf numFmtId="0" fontId="25" fillId="0" borderId="58" xfId="0" applyFont="1" applyBorder="1" applyAlignment="1">
      <alignment horizontal="center"/>
    </xf>
    <xf numFmtId="1" fontId="9" fillId="0" borderId="60" xfId="12" applyNumberFormat="1" applyFont="1" applyFill="1" applyBorder="1" applyAlignment="1">
      <alignment vertical="top" wrapText="1"/>
    </xf>
    <xf numFmtId="165" fontId="9" fillId="0" borderId="60" xfId="13" applyNumberFormat="1" applyFont="1" applyFill="1" applyBorder="1" applyAlignment="1">
      <alignment vertical="center" wrapText="1"/>
    </xf>
    <xf numFmtId="0" fontId="25" fillId="0" borderId="60" xfId="0" applyFont="1" applyBorder="1" applyAlignment="1">
      <alignment horizontal="center"/>
    </xf>
    <xf numFmtId="0" fontId="11" fillId="0" borderId="0" xfId="0" applyFont="1" applyFill="1" applyAlignment="1">
      <alignment horizontal="center" vertical="center"/>
    </xf>
    <xf numFmtId="0" fontId="11" fillId="0" borderId="0" xfId="0" quotePrefix="1" applyFont="1" applyFill="1" applyAlignment="1">
      <alignment vertical="center"/>
    </xf>
    <xf numFmtId="170" fontId="11" fillId="0" borderId="0" xfId="8" quotePrefix="1" applyNumberFormat="1" applyFont="1" applyFill="1" applyAlignment="1">
      <alignment vertical="center"/>
    </xf>
    <xf numFmtId="0" fontId="11" fillId="0" borderId="0" xfId="0" quotePrefix="1" applyFont="1" applyFill="1" applyAlignment="1">
      <alignment horizontal="left" vertical="center"/>
    </xf>
    <xf numFmtId="170" fontId="11" fillId="0" borderId="0" xfId="8" quotePrefix="1" applyNumberFormat="1" applyFont="1" applyFill="1" applyAlignment="1">
      <alignment horizontal="left" vertical="center"/>
    </xf>
    <xf numFmtId="0" fontId="33" fillId="2" borderId="0" xfId="0" applyFont="1" applyFill="1" applyAlignment="1">
      <alignment vertical="center"/>
    </xf>
    <xf numFmtId="1" fontId="32" fillId="2" borderId="0" xfId="0" applyNumberFormat="1" applyFont="1" applyFill="1" applyAlignment="1">
      <alignment vertical="center"/>
    </xf>
    <xf numFmtId="0" fontId="32" fillId="2" borderId="0" xfId="0" applyFont="1" applyFill="1" applyAlignment="1">
      <alignment vertical="center"/>
    </xf>
    <xf numFmtId="0" fontId="23" fillId="2" borderId="55" xfId="0" applyFont="1" applyFill="1" applyBorder="1" applyAlignment="1">
      <alignment horizontal="center" vertical="center"/>
    </xf>
    <xf numFmtId="0" fontId="23" fillId="2" borderId="35" xfId="0" applyFont="1" applyFill="1" applyBorder="1" applyAlignment="1">
      <alignment horizontal="center" vertical="center"/>
    </xf>
    <xf numFmtId="1" fontId="23" fillId="2" borderId="35" xfId="0" applyNumberFormat="1" applyFont="1" applyFill="1" applyBorder="1" applyAlignment="1">
      <alignment horizontal="center" vertical="center" wrapText="1"/>
    </xf>
    <xf numFmtId="0" fontId="14" fillId="2" borderId="0" xfId="0" applyFont="1" applyFill="1" applyAlignment="1">
      <alignment horizontal="center" vertical="center"/>
    </xf>
    <xf numFmtId="0" fontId="14" fillId="2" borderId="4" xfId="0" applyFont="1" applyFill="1" applyBorder="1" applyAlignment="1">
      <alignment horizontal="center" vertical="center"/>
    </xf>
    <xf numFmtId="0" fontId="23" fillId="2" borderId="4" xfId="0" applyFont="1" applyFill="1" applyBorder="1" applyAlignment="1">
      <alignment vertical="center"/>
    </xf>
    <xf numFmtId="3" fontId="14" fillId="2" borderId="4" xfId="0" applyNumberFormat="1" applyFont="1" applyFill="1" applyBorder="1" applyAlignment="1">
      <alignment vertical="center"/>
    </xf>
    <xf numFmtId="0" fontId="24" fillId="2" borderId="4" xfId="0" applyFont="1" applyFill="1" applyBorder="1" applyAlignment="1">
      <alignment vertical="center"/>
    </xf>
    <xf numFmtId="0" fontId="14" fillId="2" borderId="0" xfId="0" applyFont="1" applyFill="1" applyAlignment="1">
      <alignment vertical="center"/>
    </xf>
    <xf numFmtId="0" fontId="12" fillId="2" borderId="20" xfId="0" applyFont="1" applyFill="1" applyBorder="1" applyAlignment="1">
      <alignment horizontal="center" vertical="center"/>
    </xf>
    <xf numFmtId="0" fontId="24" fillId="2" borderId="20" xfId="0" applyFont="1" applyFill="1" applyBorder="1" applyAlignment="1">
      <alignment horizontal="left" vertical="center" wrapText="1"/>
    </xf>
    <xf numFmtId="3" fontId="24" fillId="2" borderId="20" xfId="0" applyNumberFormat="1" applyFont="1" applyFill="1" applyBorder="1" applyAlignment="1">
      <alignment vertical="center"/>
    </xf>
    <xf numFmtId="0" fontId="12" fillId="2" borderId="0" xfId="0" applyFont="1" applyFill="1" applyAlignment="1">
      <alignment vertical="center"/>
    </xf>
    <xf numFmtId="0" fontId="24" fillId="2" borderId="20" xfId="0" applyFont="1" applyFill="1" applyBorder="1" applyAlignment="1">
      <alignment vertical="center"/>
    </xf>
    <xf numFmtId="3" fontId="12" fillId="2" borderId="20" xfId="0" applyNumberFormat="1" applyFont="1" applyFill="1" applyBorder="1" applyAlignment="1">
      <alignment vertical="center"/>
    </xf>
    <xf numFmtId="0" fontId="14" fillId="2" borderId="20" xfId="0" applyFont="1" applyFill="1" applyBorder="1" applyAlignment="1">
      <alignment horizontal="center" vertical="center"/>
    </xf>
    <xf numFmtId="0" fontId="23" fillId="2" borderId="20" xfId="0" applyFont="1" applyFill="1" applyBorder="1" applyAlignment="1">
      <alignment vertical="center"/>
    </xf>
    <xf numFmtId="3" fontId="14" fillId="2" borderId="20" xfId="0" applyNumberFormat="1" applyFont="1" applyFill="1" applyBorder="1" applyAlignment="1">
      <alignment vertical="center"/>
    </xf>
    <xf numFmtId="3" fontId="12" fillId="2" borderId="20" xfId="2" applyNumberFormat="1" applyFont="1" applyFill="1" applyBorder="1" applyAlignment="1">
      <alignment horizontal="right" vertical="center" wrapText="1"/>
    </xf>
    <xf numFmtId="0" fontId="28" fillId="2" borderId="20" xfId="0" applyFont="1" applyFill="1" applyBorder="1" applyAlignment="1">
      <alignment horizontal="center" vertical="center"/>
    </xf>
    <xf numFmtId="0" fontId="34" fillId="2" borderId="20" xfId="0" applyFont="1" applyFill="1" applyBorder="1" applyAlignment="1">
      <alignment horizontal="center" vertical="center"/>
    </xf>
    <xf numFmtId="0" fontId="12" fillId="2" borderId="20" xfId="0" quotePrefix="1" applyFont="1" applyFill="1" applyBorder="1" applyAlignment="1">
      <alignment horizontal="center" vertical="center"/>
    </xf>
    <xf numFmtId="0" fontId="14" fillId="2" borderId="20" xfId="0" quotePrefix="1" applyFont="1" applyFill="1" applyBorder="1" applyAlignment="1">
      <alignment horizontal="center" vertical="center"/>
    </xf>
    <xf numFmtId="0" fontId="23" fillId="2" borderId="20" xfId="0" applyFont="1" applyFill="1" applyBorder="1" applyAlignment="1">
      <alignment vertical="center" wrapText="1"/>
    </xf>
    <xf numFmtId="0" fontId="12" fillId="2" borderId="23" xfId="7" applyFont="1" applyFill="1" applyBorder="1" applyAlignment="1">
      <alignment vertical="center"/>
    </xf>
    <xf numFmtId="3" fontId="12" fillId="2" borderId="23" xfId="7" applyNumberFormat="1" applyFont="1" applyFill="1" applyBorder="1" applyAlignment="1">
      <alignment vertical="center"/>
    </xf>
    <xf numFmtId="0" fontId="14" fillId="2" borderId="30" xfId="0" quotePrefix="1" applyFont="1" applyFill="1" applyBorder="1" applyAlignment="1">
      <alignment horizontal="center" vertical="center"/>
    </xf>
    <xf numFmtId="0" fontId="23" fillId="2" borderId="30" xfId="0" applyFont="1" applyFill="1" applyBorder="1" applyAlignment="1">
      <alignment vertical="center" wrapText="1"/>
    </xf>
    <xf numFmtId="3" fontId="14" fillId="2" borderId="30" xfId="0" applyNumberFormat="1" applyFont="1" applyFill="1" applyBorder="1" applyAlignment="1">
      <alignment vertical="center"/>
    </xf>
    <xf numFmtId="0" fontId="24" fillId="2" borderId="30" xfId="0" applyFont="1" applyFill="1" applyBorder="1" applyAlignment="1">
      <alignment vertical="center"/>
    </xf>
    <xf numFmtId="0" fontId="14" fillId="2" borderId="39" xfId="0" quotePrefix="1" applyFont="1" applyFill="1" applyBorder="1" applyAlignment="1">
      <alignment horizontal="center" vertical="center"/>
    </xf>
    <xf numFmtId="0" fontId="23" fillId="2" borderId="15" xfId="0" applyFont="1" applyFill="1" applyBorder="1" applyAlignment="1">
      <alignment vertical="center" wrapText="1"/>
    </xf>
    <xf numFmtId="3" fontId="14" fillId="2" borderId="15" xfId="0" applyNumberFormat="1" applyFont="1" applyFill="1" applyBorder="1" applyAlignment="1">
      <alignment vertical="center"/>
    </xf>
    <xf numFmtId="0" fontId="24" fillId="2" borderId="15" xfId="0" applyFont="1" applyFill="1" applyBorder="1" applyAlignment="1">
      <alignment vertical="center"/>
    </xf>
    <xf numFmtId="0" fontId="24" fillId="2" borderId="0" xfId="0" applyFont="1" applyFill="1" applyAlignment="1">
      <alignment vertical="center"/>
    </xf>
    <xf numFmtId="0" fontId="23" fillId="2" borderId="0" xfId="0" applyFont="1" applyFill="1" applyAlignment="1">
      <alignment horizontal="center" vertical="center"/>
    </xf>
    <xf numFmtId="0" fontId="23" fillId="2" borderId="0" xfId="0" applyFont="1" applyFill="1" applyAlignment="1">
      <alignment horizontal="center" vertical="center" wrapText="1"/>
    </xf>
    <xf numFmtId="0" fontId="23" fillId="2" borderId="0" xfId="0" applyFont="1" applyFill="1" applyAlignment="1">
      <alignment vertical="center"/>
    </xf>
    <xf numFmtId="1" fontId="23" fillId="2" borderId="0" xfId="0" applyNumberFormat="1" applyFont="1" applyFill="1" applyAlignment="1">
      <alignment horizontal="center" vertical="center"/>
    </xf>
    <xf numFmtId="1" fontId="33" fillId="2" borderId="0" xfId="0" applyNumberFormat="1" applyFont="1" applyFill="1" applyAlignment="1">
      <alignment vertical="center"/>
    </xf>
    <xf numFmtId="0" fontId="14" fillId="0" borderId="20" xfId="0" applyFont="1" applyBorder="1" applyAlignment="1">
      <alignment horizontal="center" vertical="center" wrapText="1"/>
    </xf>
    <xf numFmtId="0" fontId="23" fillId="0" borderId="0" xfId="0" applyFont="1" applyAlignment="1">
      <alignment horizontal="center" vertical="center"/>
    </xf>
    <xf numFmtId="0" fontId="51" fillId="0" borderId="0" xfId="0" applyFont="1" applyAlignment="1">
      <alignment horizontal="center" vertical="center" wrapText="1"/>
    </xf>
    <xf numFmtId="0" fontId="52" fillId="0" borderId="0" xfId="0" applyFont="1" applyAlignment="1">
      <alignment horizontal="center" vertical="center" wrapText="1"/>
    </xf>
    <xf numFmtId="0" fontId="24" fillId="2" borderId="15" xfId="18" applyFont="1" applyFill="1" applyBorder="1" applyAlignment="1">
      <alignment horizontal="left" vertical="center" wrapText="1"/>
    </xf>
    <xf numFmtId="165" fontId="24" fillId="0" borderId="0" xfId="0" applyNumberFormat="1" applyFont="1" applyAlignment="1">
      <alignment vertical="center"/>
    </xf>
    <xf numFmtId="0" fontId="75" fillId="0" borderId="0" xfId="18" applyFont="1"/>
    <xf numFmtId="0" fontId="23" fillId="0" borderId="0" xfId="19" applyFont="1" applyAlignment="1">
      <alignment horizontal="left" vertical="center"/>
    </xf>
    <xf numFmtId="0" fontId="47" fillId="0" borderId="0" xfId="19" applyFont="1" applyAlignment="1">
      <alignment vertical="center"/>
    </xf>
    <xf numFmtId="0" fontId="24" fillId="0" borderId="0" xfId="19" applyFont="1" applyAlignment="1">
      <alignment vertical="center"/>
    </xf>
    <xf numFmtId="0" fontId="23" fillId="0" borderId="0" xfId="19" applyFont="1" applyAlignment="1">
      <alignment vertical="center" wrapText="1"/>
    </xf>
    <xf numFmtId="0" fontId="76" fillId="0" borderId="34" xfId="19" applyFont="1" applyBorder="1" applyAlignment="1">
      <alignment vertical="center"/>
    </xf>
    <xf numFmtId="0" fontId="23" fillId="0" borderId="4" xfId="19" applyFont="1" applyBorder="1" applyAlignment="1">
      <alignment horizontal="center" vertical="center"/>
    </xf>
    <xf numFmtId="0" fontId="31" fillId="0" borderId="4" xfId="19" applyFont="1" applyBorder="1" applyAlignment="1">
      <alignment horizontal="center" vertical="center" wrapText="1"/>
    </xf>
    <xf numFmtId="0" fontId="23" fillId="0" borderId="4" xfId="19" applyFont="1" applyBorder="1" applyAlignment="1">
      <alignment horizontal="center" vertical="center" wrapText="1"/>
    </xf>
    <xf numFmtId="0" fontId="23" fillId="0" borderId="18" xfId="19" applyFont="1" applyBorder="1" applyAlignment="1">
      <alignment horizontal="center" vertical="center"/>
    </xf>
    <xf numFmtId="0" fontId="23" fillId="0" borderId="18" xfId="19" applyFont="1" applyBorder="1" applyAlignment="1">
      <alignment horizontal="left" vertical="center" wrapText="1"/>
    </xf>
    <xf numFmtId="0" fontId="23" fillId="0" borderId="18" xfId="19" applyFont="1" applyBorder="1" applyAlignment="1">
      <alignment horizontal="center" vertical="center" wrapText="1"/>
    </xf>
    <xf numFmtId="0" fontId="14" fillId="0" borderId="20" xfId="19" applyFont="1" applyBorder="1" applyAlignment="1">
      <alignment horizontal="center" vertical="center"/>
    </xf>
    <xf numFmtId="0" fontId="14" fillId="0" borderId="0" xfId="19" applyFont="1" applyAlignment="1">
      <alignment vertical="center"/>
    </xf>
    <xf numFmtId="0" fontId="24" fillId="0" borderId="30" xfId="19" applyFont="1" applyBorder="1" applyAlignment="1">
      <alignment horizontal="center" vertical="center"/>
    </xf>
    <xf numFmtId="0" fontId="23" fillId="0" borderId="30" xfId="19" applyFont="1" applyBorder="1" applyAlignment="1">
      <alignment horizontal="center" vertical="center" wrapText="1"/>
    </xf>
    <xf numFmtId="0" fontId="24" fillId="0" borderId="30" xfId="19" applyFont="1" applyBorder="1" applyAlignment="1">
      <alignment vertical="center"/>
    </xf>
    <xf numFmtId="0" fontId="23" fillId="0" borderId="30" xfId="19" applyFont="1" applyBorder="1" applyAlignment="1">
      <alignment horizontal="center" vertical="center"/>
    </xf>
    <xf numFmtId="0" fontId="24" fillId="0" borderId="30" xfId="19" applyFont="1" applyBorder="1" applyAlignment="1">
      <alignment vertical="center" wrapText="1"/>
    </xf>
    <xf numFmtId="0" fontId="12" fillId="0" borderId="0" xfId="19" applyFont="1" applyAlignment="1">
      <alignment vertical="center" wrapText="1"/>
    </xf>
    <xf numFmtId="0" fontId="34" fillId="0" borderId="0" xfId="19" applyFont="1" applyAlignment="1">
      <alignment vertical="center" wrapText="1"/>
    </xf>
    <xf numFmtId="0" fontId="12" fillId="0" borderId="0" xfId="19" applyFont="1" applyAlignment="1">
      <alignment horizontal="center" vertical="center" wrapText="1"/>
    </xf>
    <xf numFmtId="0" fontId="14" fillId="0" borderId="0" xfId="19" applyFont="1" applyAlignment="1">
      <alignment vertical="center" wrapText="1"/>
    </xf>
    <xf numFmtId="0" fontId="31" fillId="0" borderId="0" xfId="0" applyFont="1" applyAlignment="1">
      <alignment horizontal="center" vertical="center"/>
    </xf>
    <xf numFmtId="0" fontId="47" fillId="0" borderId="0" xfId="19" applyFont="1" applyAlignment="1">
      <alignment vertical="center" wrapText="1"/>
    </xf>
    <xf numFmtId="0" fontId="62" fillId="0" borderId="0" xfId="7" applyFont="1" applyAlignment="1">
      <alignment horizontal="center" vertical="center"/>
    </xf>
    <xf numFmtId="0" fontId="62" fillId="0" borderId="0" xfId="7" applyFont="1" applyAlignment="1">
      <alignment vertical="center"/>
    </xf>
    <xf numFmtId="0" fontId="51" fillId="0" borderId="0" xfId="7" applyFont="1" applyAlignment="1">
      <alignment vertical="center"/>
    </xf>
    <xf numFmtId="0" fontId="51" fillId="7" borderId="35" xfId="7" applyFont="1" applyFill="1" applyBorder="1" applyAlignment="1">
      <alignment horizontal="center" vertical="center"/>
    </xf>
    <xf numFmtId="0" fontId="51" fillId="2" borderId="15" xfId="7" applyFont="1" applyFill="1" applyBorder="1" applyAlignment="1">
      <alignment horizontal="center" vertical="center" wrapText="1"/>
    </xf>
    <xf numFmtId="0" fontId="51" fillId="0" borderId="15" xfId="7" applyFont="1" applyBorder="1" applyAlignment="1">
      <alignment horizontal="center" vertical="center" wrapText="1"/>
    </xf>
    <xf numFmtId="0" fontId="51" fillId="0" borderId="15" xfId="7" applyFont="1" applyBorder="1" applyAlignment="1">
      <alignment horizontal="center" vertical="center"/>
    </xf>
    <xf numFmtId="0" fontId="62" fillId="0" borderId="15" xfId="7" applyFont="1" applyBorder="1" applyAlignment="1">
      <alignment horizontal="center" vertical="center"/>
    </xf>
    <xf numFmtId="0" fontId="62" fillId="2" borderId="15" xfId="0" applyFont="1" applyFill="1" applyBorder="1" applyAlignment="1">
      <alignment vertical="center" wrapText="1"/>
    </xf>
    <xf numFmtId="0" fontId="62" fillId="2" borderId="15" xfId="7" quotePrefix="1" applyFont="1" applyFill="1" applyBorder="1" applyAlignment="1">
      <alignment horizontal="center" vertical="center"/>
    </xf>
    <xf numFmtId="0" fontId="62" fillId="2" borderId="15" xfId="7" applyFont="1" applyFill="1" applyBorder="1" applyAlignment="1">
      <alignment vertical="center"/>
    </xf>
    <xf numFmtId="0" fontId="62" fillId="2" borderId="15" xfId="7" applyFont="1" applyFill="1" applyBorder="1" applyAlignment="1">
      <alignment horizontal="center" vertical="center" wrapText="1"/>
    </xf>
    <xf numFmtId="0" fontId="62" fillId="2" borderId="15" xfId="7" applyFont="1" applyFill="1" applyBorder="1" applyAlignment="1">
      <alignment horizontal="center" vertical="center"/>
    </xf>
    <xf numFmtId="0" fontId="51" fillId="2" borderId="15" xfId="7" applyFont="1" applyFill="1" applyBorder="1" applyAlignment="1">
      <alignment horizontal="center" vertical="center"/>
    </xf>
    <xf numFmtId="0" fontId="51" fillId="7" borderId="15" xfId="7" applyFont="1" applyFill="1" applyBorder="1" applyAlignment="1">
      <alignment horizontal="center" vertical="center" wrapText="1"/>
    </xf>
    <xf numFmtId="0" fontId="62" fillId="0" borderId="0" xfId="0" applyFont="1" applyAlignment="1">
      <alignment vertical="center"/>
    </xf>
    <xf numFmtId="0" fontId="62" fillId="0" borderId="15" xfId="7" applyFont="1" applyBorder="1" applyAlignment="1">
      <alignment horizontal="center" vertical="center" wrapText="1"/>
    </xf>
    <xf numFmtId="0" fontId="62" fillId="0" borderId="39" xfId="7" applyFont="1" applyBorder="1" applyAlignment="1">
      <alignment horizontal="center" vertical="center" wrapText="1"/>
    </xf>
    <xf numFmtId="0" fontId="62" fillId="0" borderId="40" xfId="7" applyFont="1" applyBorder="1" applyAlignment="1">
      <alignment horizontal="center" vertical="center" wrapText="1"/>
    </xf>
    <xf numFmtId="0" fontId="62" fillId="0" borderId="41" xfId="7" applyFont="1" applyBorder="1" applyAlignment="1">
      <alignment horizontal="center" vertical="center" wrapText="1"/>
    </xf>
    <xf numFmtId="0" fontId="51" fillId="0" borderId="15" xfId="7" applyFont="1" applyBorder="1" applyAlignment="1">
      <alignment horizontal="left" vertical="center" wrapText="1"/>
    </xf>
    <xf numFmtId="17" fontId="62" fillId="0" borderId="15" xfId="7" applyNumberFormat="1" applyFont="1" applyBorder="1" applyAlignment="1">
      <alignment horizontal="left" vertical="center" wrapText="1"/>
    </xf>
    <xf numFmtId="0" fontId="62" fillId="0" borderId="15" xfId="7" applyFont="1" applyBorder="1" applyAlignment="1">
      <alignment horizontal="left" vertical="center" wrapText="1"/>
    </xf>
    <xf numFmtId="0" fontId="51" fillId="7" borderId="15" xfId="0" applyFont="1" applyFill="1" applyBorder="1" applyAlignment="1">
      <alignment horizontal="center" vertical="center"/>
    </xf>
    <xf numFmtId="0" fontId="62" fillId="2" borderId="15" xfId="0" applyFont="1" applyFill="1" applyBorder="1" applyAlignment="1">
      <alignment horizontal="center" vertical="center"/>
    </xf>
    <xf numFmtId="0" fontId="51" fillId="0" borderId="15" xfId="0" applyFont="1" applyBorder="1" applyAlignment="1">
      <alignment horizontal="center" vertical="center" wrapText="1"/>
    </xf>
    <xf numFmtId="0" fontId="62" fillId="0" borderId="15" xfId="0" applyFont="1" applyBorder="1" applyAlignment="1">
      <alignment vertical="center"/>
    </xf>
    <xf numFmtId="0" fontId="62" fillId="2" borderId="15" xfId="7" applyFont="1" applyFill="1" applyBorder="1" applyAlignment="1">
      <alignment horizontal="left" vertical="center" wrapText="1"/>
    </xf>
    <xf numFmtId="0" fontId="62" fillId="0" borderId="15" xfId="0" applyFont="1" applyBorder="1" applyAlignment="1">
      <alignment horizontal="center" vertical="center" wrapText="1"/>
    </xf>
    <xf numFmtId="0" fontId="51" fillId="8" borderId="15" xfId="7" applyFont="1" applyFill="1" applyBorder="1" applyAlignment="1">
      <alignment horizontal="center" vertical="center" wrapText="1"/>
    </xf>
    <xf numFmtId="0" fontId="62" fillId="2" borderId="39" xfId="7" applyFont="1" applyFill="1" applyBorder="1" applyAlignment="1">
      <alignment horizontal="left" vertical="center" wrapText="1"/>
    </xf>
    <xf numFmtId="0" fontId="62" fillId="2" borderId="40" xfId="7" applyFont="1" applyFill="1" applyBorder="1" applyAlignment="1">
      <alignment horizontal="left" vertical="center" wrapText="1"/>
    </xf>
    <xf numFmtId="0" fontId="62" fillId="2" borderId="41" xfId="7" applyFont="1" applyFill="1" applyBorder="1" applyAlignment="1">
      <alignment horizontal="left" vertical="center" wrapText="1"/>
    </xf>
    <xf numFmtId="0" fontId="51" fillId="9" borderId="15" xfId="7" applyFont="1" applyFill="1" applyBorder="1" applyAlignment="1">
      <alignment horizontal="center" vertical="center" wrapText="1"/>
    </xf>
    <xf numFmtId="0" fontId="51" fillId="0" borderId="15" xfId="7" quotePrefix="1" applyFont="1" applyBorder="1" applyAlignment="1">
      <alignment horizontal="center" vertical="center" wrapText="1"/>
    </xf>
    <xf numFmtId="0" fontId="62" fillId="0" borderId="15" xfId="7" applyFont="1" applyBorder="1" applyAlignment="1">
      <alignment vertical="center" wrapText="1"/>
    </xf>
    <xf numFmtId="0" fontId="62" fillId="0" borderId="15" xfId="7" applyFont="1" applyBorder="1" applyAlignment="1">
      <alignment vertical="center"/>
    </xf>
    <xf numFmtId="0" fontId="62" fillId="0" borderId="15" xfId="7" applyFont="1" applyBorder="1" applyAlignment="1">
      <alignment horizontal="center" vertical="center" wrapText="1"/>
    </xf>
    <xf numFmtId="0" fontId="62" fillId="0" borderId="15" xfId="7" applyFont="1" applyBorder="1" applyAlignment="1">
      <alignment horizontal="left" vertical="center" wrapText="1"/>
    </xf>
    <xf numFmtId="0" fontId="62" fillId="0" borderId="0" xfId="0" applyFont="1" applyAlignment="1">
      <alignment horizontal="center" vertical="center"/>
    </xf>
    <xf numFmtId="0" fontId="12" fillId="4" borderId="20" xfId="9" applyFont="1" applyFill="1" applyBorder="1" applyAlignment="1">
      <alignment horizontal="center" vertical="center" wrapText="1"/>
    </xf>
    <xf numFmtId="0" fontId="62" fillId="4" borderId="15" xfId="0" applyFont="1" applyFill="1" applyBorder="1" applyAlignment="1">
      <alignment horizontal="center" wrapText="1"/>
    </xf>
    <xf numFmtId="0" fontId="64" fillId="4" borderId="15" xfId="0" applyFont="1" applyFill="1" applyBorder="1" applyAlignment="1">
      <alignment wrapText="1"/>
    </xf>
    <xf numFmtId="3" fontId="62" fillId="4" borderId="15" xfId="6" applyNumberFormat="1" applyFont="1" applyFill="1" applyBorder="1" applyAlignment="1">
      <alignment horizontal="right" vertical="center" wrapText="1"/>
    </xf>
    <xf numFmtId="3" fontId="64" fillId="4" borderId="15" xfId="0" applyNumberFormat="1" applyFont="1" applyFill="1" applyBorder="1" applyAlignment="1">
      <alignment horizontal="right"/>
    </xf>
    <xf numFmtId="3" fontId="51" fillId="4" borderId="15" xfId="6" applyNumberFormat="1" applyFont="1" applyFill="1" applyBorder="1" applyAlignment="1">
      <alignment horizontal="center" vertical="center" wrapText="1"/>
    </xf>
    <xf numFmtId="0" fontId="64" fillId="4" borderId="0" xfId="0" applyFont="1" applyFill="1"/>
    <xf numFmtId="0" fontId="62" fillId="0" borderId="39" xfId="7" applyFont="1" applyBorder="1" applyAlignment="1">
      <alignment horizontal="center" vertical="center" wrapText="1"/>
    </xf>
    <xf numFmtId="0" fontId="62" fillId="0" borderId="40" xfId="7" applyFont="1" applyBorder="1" applyAlignment="1">
      <alignment horizontal="center" vertical="center" wrapText="1"/>
    </xf>
    <xf numFmtId="0" fontId="62" fillId="0" borderId="41" xfId="7" applyFont="1" applyBorder="1" applyAlignment="1">
      <alignment horizontal="center" vertical="center" wrapText="1"/>
    </xf>
    <xf numFmtId="0" fontId="62" fillId="0" borderId="15" xfId="7" applyFont="1" applyBorder="1" applyAlignment="1">
      <alignment horizontal="center" vertical="center" wrapText="1"/>
    </xf>
    <xf numFmtId="0" fontId="62" fillId="0" borderId="15" xfId="7" applyFont="1" applyBorder="1" applyAlignment="1">
      <alignment horizontal="left" vertical="center" wrapText="1"/>
    </xf>
    <xf numFmtId="0" fontId="62" fillId="0" borderId="15" xfId="0" applyFont="1" applyBorder="1" applyAlignment="1">
      <alignment horizontal="center" vertical="center"/>
    </xf>
    <xf numFmtId="165" fontId="9" fillId="0" borderId="100" xfId="13" applyNumberFormat="1" applyFont="1" applyFill="1" applyBorder="1" applyAlignment="1">
      <alignment vertical="center" wrapText="1"/>
    </xf>
    <xf numFmtId="165" fontId="25" fillId="0" borderId="100" xfId="0" applyNumberFormat="1" applyFont="1" applyBorder="1" applyAlignment="1">
      <alignment horizontal="center"/>
    </xf>
    <xf numFmtId="165" fontId="25" fillId="0" borderId="58" xfId="0" applyNumberFormat="1" applyFont="1" applyBorder="1" applyAlignment="1">
      <alignment horizontal="center"/>
    </xf>
    <xf numFmtId="0" fontId="62" fillId="2" borderId="15" xfId="7" applyFont="1" applyFill="1" applyBorder="1" applyAlignment="1">
      <alignment horizontal="left" vertical="center"/>
    </xf>
    <xf numFmtId="0" fontId="24" fillId="0" borderId="15" xfId="7" applyFont="1" applyBorder="1" applyAlignment="1">
      <alignment horizontal="center" vertical="center" wrapText="1"/>
    </xf>
    <xf numFmtId="0" fontId="19" fillId="2" borderId="35" xfId="18" applyFont="1" applyFill="1" applyBorder="1" applyAlignment="1">
      <alignment horizontal="center" vertical="center" wrapText="1"/>
    </xf>
    <xf numFmtId="0" fontId="19" fillId="2" borderId="15" xfId="18" applyFont="1" applyFill="1" applyBorder="1" applyAlignment="1">
      <alignment horizontal="center" vertical="center" wrapText="1"/>
    </xf>
    <xf numFmtId="49" fontId="62" fillId="0" borderId="15" xfId="7" applyNumberFormat="1" applyFont="1" applyBorder="1" applyAlignment="1">
      <alignment horizontal="center" vertical="center" wrapText="1"/>
    </xf>
    <xf numFmtId="0" fontId="11" fillId="2" borderId="0" xfId="0" applyFont="1" applyFill="1" applyAlignment="1">
      <alignment vertical="center"/>
    </xf>
    <xf numFmtId="0" fontId="11" fillId="2" borderId="0" xfId="0" applyFont="1" applyFill="1" applyAlignment="1">
      <alignment vertical="center" wrapText="1"/>
    </xf>
    <xf numFmtId="0" fontId="22" fillId="2" borderId="0" xfId="0" applyFont="1" applyFill="1" applyAlignment="1">
      <alignment vertical="center"/>
    </xf>
    <xf numFmtId="167" fontId="73" fillId="2" borderId="15" xfId="2" applyNumberFormat="1" applyFont="1" applyFill="1" applyBorder="1" applyAlignment="1">
      <alignment horizontal="center" vertical="center" wrapText="1"/>
    </xf>
    <xf numFmtId="0" fontId="11" fillId="2" borderId="60" xfId="12" applyFont="1" applyFill="1" applyBorder="1" applyAlignment="1">
      <alignment horizontal="center" vertical="center" wrapText="1"/>
    </xf>
    <xf numFmtId="165" fontId="9" fillId="2" borderId="59" xfId="12" applyNumberFormat="1" applyFont="1" applyFill="1" applyBorder="1" applyAlignment="1">
      <alignment horizontal="center" vertical="center" wrapText="1"/>
    </xf>
    <xf numFmtId="165" fontId="9" fillId="2" borderId="58" xfId="12" applyNumberFormat="1" applyFont="1" applyFill="1" applyBorder="1" applyAlignment="1">
      <alignment horizontal="center" vertical="center" wrapText="1"/>
    </xf>
    <xf numFmtId="165" fontId="9" fillId="2" borderId="58" xfId="13" applyNumberFormat="1" applyFont="1" applyFill="1" applyBorder="1" applyAlignment="1">
      <alignment horizontal="center" vertical="center" wrapText="1"/>
    </xf>
    <xf numFmtId="165" fontId="25" fillId="2" borderId="58" xfId="0" applyNumberFormat="1" applyFont="1" applyFill="1" applyBorder="1" applyAlignment="1">
      <alignment horizontal="center"/>
    </xf>
    <xf numFmtId="165" fontId="25" fillId="2" borderId="100" xfId="0" applyNumberFormat="1" applyFont="1" applyFill="1" applyBorder="1" applyAlignment="1">
      <alignment horizontal="center"/>
    </xf>
    <xf numFmtId="0" fontId="25" fillId="2" borderId="60" xfId="0" applyFont="1" applyFill="1" applyBorder="1" applyAlignment="1">
      <alignment horizontal="center"/>
    </xf>
    <xf numFmtId="0" fontId="0" fillId="2" borderId="0" xfId="0" applyFont="1" applyFill="1" applyAlignment="1">
      <alignment vertical="center" wrapText="1"/>
    </xf>
    <xf numFmtId="0" fontId="20" fillId="0" borderId="0" xfId="17" applyFont="1" applyFill="1" applyAlignment="1">
      <alignment horizontal="center" vertical="center"/>
    </xf>
    <xf numFmtId="0" fontId="20" fillId="0" borderId="0" xfId="17" applyFont="1" applyFill="1" applyAlignment="1">
      <alignment horizontal="center" vertical="top"/>
    </xf>
    <xf numFmtId="0" fontId="23" fillId="0" borderId="0" xfId="0" applyFont="1" applyAlignment="1">
      <alignment horizontal="center" vertical="center"/>
    </xf>
    <xf numFmtId="0" fontId="23" fillId="0" borderId="15" xfId="0" applyFont="1" applyBorder="1" applyAlignment="1">
      <alignment horizontal="center" vertical="center"/>
    </xf>
    <xf numFmtId="0" fontId="39" fillId="0" borderId="0" xfId="6" applyFont="1" applyAlignment="1">
      <alignment horizontal="center" vertical="center" wrapText="1"/>
    </xf>
    <xf numFmtId="0" fontId="59" fillId="0" borderId="34" xfId="6" applyFont="1" applyBorder="1" applyAlignment="1">
      <alignment horizontal="center" vertical="center" wrapText="1"/>
    </xf>
    <xf numFmtId="0" fontId="54" fillId="0" borderId="0" xfId="0" applyFont="1" applyAlignment="1">
      <alignment horizontal="center" vertical="center"/>
    </xf>
    <xf numFmtId="0" fontId="31" fillId="5" borderId="15" xfId="0" applyFont="1" applyFill="1" applyBorder="1" applyAlignment="1">
      <alignment horizontal="center" vertical="center"/>
    </xf>
    <xf numFmtId="0" fontId="23" fillId="0" borderId="15" xfId="6" applyFont="1" applyBorder="1" applyAlignment="1">
      <alignment horizontal="center" vertical="center" wrapText="1"/>
    </xf>
    <xf numFmtId="3" fontId="23" fillId="0" borderId="15" xfId="6" applyNumberFormat="1" applyFont="1" applyBorder="1" applyAlignment="1">
      <alignment horizontal="center" vertical="center" wrapText="1"/>
    </xf>
    <xf numFmtId="0" fontId="6" fillId="0" borderId="0" xfId="0" applyFont="1" applyAlignment="1">
      <alignment horizontal="center" vertical="center"/>
    </xf>
    <xf numFmtId="0" fontId="12" fillId="2" borderId="0" xfId="17" applyFont="1" applyFill="1" applyAlignment="1">
      <alignment horizontal="center" vertical="center"/>
    </xf>
    <xf numFmtId="0" fontId="5" fillId="2" borderId="0" xfId="0" applyFont="1" applyFill="1" applyAlignment="1">
      <alignment horizontal="right" vertical="center"/>
    </xf>
    <xf numFmtId="0" fontId="14" fillId="2" borderId="0" xfId="17" applyFont="1" applyFill="1" applyAlignment="1">
      <alignment horizontal="center" vertical="top"/>
    </xf>
    <xf numFmtId="0" fontId="36" fillId="2" borderId="0" xfId="0" applyFont="1" applyFill="1" applyAlignment="1">
      <alignment horizontal="center" vertical="center"/>
    </xf>
    <xf numFmtId="0" fontId="6" fillId="0" borderId="0" xfId="0" applyFont="1" applyBorder="1" applyAlignment="1">
      <alignment horizontal="right" vertical="center"/>
    </xf>
    <xf numFmtId="1" fontId="0" fillId="0" borderId="0" xfId="0" applyNumberFormat="1" applyAlignment="1">
      <alignment horizontal="center" vertical="center"/>
    </xf>
    <xf numFmtId="0" fontId="5" fillId="0" borderId="0" xfId="0" applyFont="1" applyAlignment="1">
      <alignment horizontal="center" vertical="center" wrapText="1"/>
    </xf>
    <xf numFmtId="1" fontId="14" fillId="0" borderId="0" xfId="0" applyNumberFormat="1" applyFont="1" applyAlignment="1">
      <alignment horizontal="center" vertical="center"/>
    </xf>
    <xf numFmtId="0" fontId="30" fillId="2" borderId="0" xfId="0" applyFont="1" applyFill="1" applyAlignment="1">
      <alignment horizontal="center" vertical="center" wrapText="1"/>
    </xf>
    <xf numFmtId="0" fontId="5" fillId="2" borderId="0" xfId="0" applyFont="1" applyFill="1" applyAlignment="1">
      <alignment horizontal="center" vertical="center"/>
    </xf>
    <xf numFmtId="0" fontId="14" fillId="2" borderId="0" xfId="0" applyFont="1" applyFill="1" applyAlignment="1">
      <alignment horizontal="center" vertical="center"/>
    </xf>
    <xf numFmtId="0" fontId="14" fillId="0" borderId="0" xfId="0" applyFont="1" applyAlignment="1">
      <alignment horizontal="center" vertical="center" wrapText="1"/>
    </xf>
    <xf numFmtId="0" fontId="28" fillId="0" borderId="0" xfId="0" applyFont="1" applyAlignment="1">
      <alignment horizontal="center" vertical="center"/>
    </xf>
    <xf numFmtId="0" fontId="5" fillId="0" borderId="0" xfId="0" applyFont="1" applyAlignment="1">
      <alignment horizontal="right"/>
    </xf>
    <xf numFmtId="0" fontId="36" fillId="0" borderId="0" xfId="0" applyFont="1" applyAlignment="1">
      <alignment horizontal="center" vertical="center"/>
    </xf>
    <xf numFmtId="0" fontId="12" fillId="0" borderId="0" xfId="0" applyFont="1" applyAlignment="1">
      <alignment horizontal="center"/>
    </xf>
    <xf numFmtId="0" fontId="6" fillId="0" borderId="0" xfId="0" applyFont="1" applyBorder="1" applyAlignment="1">
      <alignment horizontal="center" wrapText="1"/>
    </xf>
    <xf numFmtId="0" fontId="14" fillId="0" borderId="0" xfId="0" applyFont="1" applyAlignment="1">
      <alignment horizontal="center" vertical="center"/>
    </xf>
    <xf numFmtId="0" fontId="3" fillId="0" borderId="0" xfId="0" applyFont="1" applyFill="1" applyAlignment="1">
      <alignment horizontal="center" vertical="center"/>
    </xf>
    <xf numFmtId="0" fontId="5" fillId="0" borderId="0" xfId="0" applyFont="1" applyFill="1" applyAlignment="1">
      <alignment horizontal="center" vertical="center"/>
    </xf>
    <xf numFmtId="0" fontId="14" fillId="0" borderId="0" xfId="0" applyFont="1" applyFill="1" applyAlignment="1">
      <alignment horizontal="center" vertical="center"/>
    </xf>
    <xf numFmtId="0" fontId="38" fillId="0" borderId="0" xfId="0" applyFont="1" applyFill="1" applyAlignment="1">
      <alignment horizontal="center" vertical="center" wrapText="1"/>
    </xf>
    <xf numFmtId="0" fontId="17" fillId="0" borderId="0" xfId="0" applyFont="1" applyFill="1" applyAlignment="1">
      <alignment horizontal="center" vertical="center"/>
    </xf>
    <xf numFmtId="0" fontId="55" fillId="0" borderId="6" xfId="0" applyFont="1" applyFill="1" applyBorder="1" applyAlignment="1">
      <alignment horizontal="center" wrapText="1"/>
    </xf>
    <xf numFmtId="0" fontId="51" fillId="0" borderId="0" xfId="0" applyFont="1" applyFill="1" applyAlignment="1">
      <alignment horizontal="center" vertical="center" wrapText="1"/>
    </xf>
    <xf numFmtId="0" fontId="40" fillId="0" borderId="0" xfId="0" applyFont="1" applyFill="1" applyAlignment="1">
      <alignment horizontal="center" vertical="center" wrapText="1"/>
    </xf>
    <xf numFmtId="0" fontId="34" fillId="0" borderId="0" xfId="0" applyFont="1" applyFill="1" applyAlignment="1">
      <alignment horizontal="center" vertical="center"/>
    </xf>
    <xf numFmtId="0" fontId="9" fillId="0" borderId="0" xfId="0" applyFont="1" applyFill="1" applyAlignment="1">
      <alignment horizontal="center" vertical="center" wrapText="1"/>
    </xf>
    <xf numFmtId="0" fontId="51" fillId="0" borderId="0" xfId="0" applyFont="1" applyFill="1" applyAlignment="1">
      <alignment horizontal="center" vertical="center"/>
    </xf>
    <xf numFmtId="0" fontId="24" fillId="0" borderId="0" xfId="0" applyFont="1" applyFill="1" applyAlignment="1">
      <alignment horizontal="center" vertical="center"/>
    </xf>
    <xf numFmtId="0" fontId="23" fillId="0" borderId="0" xfId="0" applyFont="1" applyFill="1" applyAlignment="1">
      <alignment horizontal="center" vertical="center"/>
    </xf>
    <xf numFmtId="165" fontId="9" fillId="2" borderId="15" xfId="2" applyNumberFormat="1" applyFont="1" applyFill="1" applyBorder="1" applyAlignment="1">
      <alignment horizontal="center" vertical="center" wrapText="1"/>
    </xf>
    <xf numFmtId="165" fontId="72" fillId="2" borderId="15" xfId="2" applyNumberFormat="1" applyFont="1" applyFill="1" applyBorder="1" applyAlignment="1">
      <alignment horizontal="center" vertical="center" wrapText="1"/>
    </xf>
    <xf numFmtId="165" fontId="9" fillId="0" borderId="15" xfId="2" applyNumberFormat="1" applyFont="1" applyFill="1" applyBorder="1" applyAlignment="1">
      <alignment horizontal="center" vertical="center" wrapText="1"/>
    </xf>
    <xf numFmtId="170" fontId="9" fillId="2" borderId="15" xfId="8" applyNumberFormat="1" applyFont="1" applyFill="1" applyBorder="1" applyAlignment="1">
      <alignment horizontal="center" vertical="center" wrapText="1"/>
    </xf>
    <xf numFmtId="0" fontId="6" fillId="0" borderId="0" xfId="17" applyFont="1" applyBorder="1" applyAlignment="1">
      <alignment horizontal="right"/>
    </xf>
    <xf numFmtId="0" fontId="24" fillId="0" borderId="0" xfId="17" applyFont="1" applyAlignment="1">
      <alignment horizontal="center"/>
    </xf>
    <xf numFmtId="0" fontId="14" fillId="0" borderId="0" xfId="17" applyFont="1" applyAlignment="1">
      <alignment horizontal="center"/>
    </xf>
    <xf numFmtId="0" fontId="14" fillId="0" borderId="0" xfId="17" applyFont="1" applyAlignment="1">
      <alignment horizontal="center" vertical="top"/>
    </xf>
    <xf numFmtId="0" fontId="14" fillId="0" borderId="0" xfId="17" applyFont="1" applyAlignment="1">
      <alignment horizontal="center" wrapText="1"/>
    </xf>
    <xf numFmtId="0" fontId="40" fillId="0" borderId="0" xfId="7" applyFont="1" applyFill="1" applyAlignment="1">
      <alignment horizontal="center" vertical="center" wrapText="1"/>
    </xf>
    <xf numFmtId="165" fontId="5" fillId="0" borderId="7" xfId="2" applyNumberFormat="1" applyFont="1" applyBorder="1" applyAlignment="1">
      <alignment horizontal="center" vertical="center" wrapText="1"/>
    </xf>
    <xf numFmtId="165" fontId="5" fillId="0" borderId="10" xfId="2" applyNumberFormat="1" applyFont="1" applyBorder="1" applyAlignment="1">
      <alignment horizontal="center" vertical="center" wrapText="1"/>
    </xf>
    <xf numFmtId="165" fontId="5" fillId="0" borderId="8" xfId="2" applyNumberFormat="1" applyFont="1" applyBorder="1" applyAlignment="1">
      <alignment horizontal="center" vertical="center" wrapText="1"/>
    </xf>
    <xf numFmtId="165" fontId="5" fillId="0" borderId="11" xfId="2" applyNumberFormat="1" applyFont="1" applyBorder="1" applyAlignment="1">
      <alignment horizontal="center" vertical="center" wrapText="1"/>
    </xf>
    <xf numFmtId="165" fontId="5" fillId="0" borderId="2" xfId="2" applyNumberFormat="1" applyFont="1" applyBorder="1" applyAlignment="1">
      <alignment horizontal="center" vertical="center" wrapText="1"/>
    </xf>
    <xf numFmtId="165" fontId="5" fillId="0" borderId="9" xfId="2" applyNumberFormat="1" applyFont="1" applyBorder="1" applyAlignment="1">
      <alignment horizontal="center" vertical="center" wrapText="1"/>
    </xf>
    <xf numFmtId="165" fontId="5" fillId="0" borderId="13" xfId="2" applyNumberFormat="1" applyFont="1" applyBorder="1" applyAlignment="1">
      <alignment horizontal="center" vertical="center" wrapText="1"/>
    </xf>
    <xf numFmtId="0" fontId="8" fillId="0" borderId="78" xfId="17" applyFont="1" applyBorder="1" applyAlignment="1">
      <alignment horizontal="center" vertical="center" wrapText="1"/>
    </xf>
    <xf numFmtId="0" fontId="8" fillId="0" borderId="79" xfId="17" applyFont="1" applyBorder="1" applyAlignment="1">
      <alignment horizontal="center" vertical="center" wrapText="1"/>
    </xf>
    <xf numFmtId="0" fontId="71" fillId="0" borderId="6" xfId="7" applyFont="1" applyFill="1" applyBorder="1" applyAlignment="1">
      <alignment horizontal="center" wrapText="1"/>
    </xf>
    <xf numFmtId="0" fontId="8" fillId="0" borderId="15" xfId="0" applyFont="1" applyBorder="1" applyAlignment="1">
      <alignment horizontal="center" vertical="center" wrapText="1"/>
    </xf>
    <xf numFmtId="0" fontId="12" fillId="0" borderId="0" xfId="0" applyFont="1" applyFill="1" applyAlignment="1">
      <alignment horizontal="center" vertical="center"/>
    </xf>
    <xf numFmtId="0" fontId="37" fillId="0" borderId="15" xfId="0" applyFont="1" applyBorder="1" applyAlignment="1">
      <alignment horizontal="center" vertical="center" wrapText="1"/>
    </xf>
    <xf numFmtId="0" fontId="28" fillId="0" borderId="99" xfId="0" applyFont="1" applyBorder="1" applyAlignment="1">
      <alignment horizontal="right" vertical="center"/>
    </xf>
    <xf numFmtId="0" fontId="5" fillId="0" borderId="0" xfId="0" applyFont="1" applyAlignment="1">
      <alignment horizontal="left" vertical="center" wrapText="1"/>
    </xf>
    <xf numFmtId="0" fontId="20" fillId="0" borderId="0" xfId="0" quotePrefix="1" applyFont="1" applyAlignment="1">
      <alignment vertical="center" wrapText="1"/>
    </xf>
    <xf numFmtId="0" fontId="20" fillId="0" borderId="0" xfId="0" applyFont="1" applyAlignment="1">
      <alignment vertical="center" wrapText="1"/>
    </xf>
    <xf numFmtId="0" fontId="28" fillId="0" borderId="0" xfId="0" applyFont="1" applyFill="1" applyAlignment="1">
      <alignment horizontal="center" vertical="center" wrapText="1"/>
    </xf>
    <xf numFmtId="0" fontId="5" fillId="0" borderId="0" xfId="0" applyFont="1" applyFill="1" applyAlignment="1">
      <alignment horizontal="center" vertical="center" wrapText="1"/>
    </xf>
    <xf numFmtId="0" fontId="36" fillId="0" borderId="0" xfId="0" applyFont="1" applyFill="1" applyAlignment="1">
      <alignment horizontal="center" vertical="center" wrapText="1"/>
    </xf>
    <xf numFmtId="0" fontId="8" fillId="2" borderId="15" xfId="0" applyFont="1" applyFill="1" applyBorder="1" applyAlignment="1">
      <alignment horizontal="center" vertical="center" wrapText="1"/>
    </xf>
    <xf numFmtId="0" fontId="24" fillId="0" borderId="0" xfId="18" applyFont="1" applyAlignment="1">
      <alignment horizontal="center"/>
    </xf>
    <xf numFmtId="0" fontId="39" fillId="0" borderId="0" xfId="18" applyFont="1" applyAlignment="1">
      <alignment horizontal="center"/>
    </xf>
    <xf numFmtId="0" fontId="32" fillId="0" borderId="0" xfId="18" applyFont="1" applyAlignment="1">
      <alignment horizontal="center"/>
    </xf>
    <xf numFmtId="0" fontId="23" fillId="0" borderId="0" xfId="18" applyFont="1" applyAlignment="1">
      <alignment horizontal="center"/>
    </xf>
    <xf numFmtId="0" fontId="39" fillId="0" borderId="0" xfId="18" applyFont="1" applyAlignment="1">
      <alignment horizontal="center" vertical="center"/>
    </xf>
    <xf numFmtId="0" fontId="39" fillId="0" borderId="39" xfId="18" applyFont="1" applyBorder="1" applyAlignment="1">
      <alignment horizontal="left" vertical="center"/>
    </xf>
    <xf numFmtId="0" fontId="39" fillId="0" borderId="40" xfId="18" applyFont="1" applyBorder="1" applyAlignment="1">
      <alignment horizontal="left" vertical="center"/>
    </xf>
    <xf numFmtId="0" fontId="39" fillId="0" borderId="41" xfId="18" applyFont="1" applyBorder="1" applyAlignment="1">
      <alignment horizontal="left" vertical="center"/>
    </xf>
    <xf numFmtId="0" fontId="23" fillId="0" borderId="39" xfId="18" applyFont="1" applyBorder="1" applyAlignment="1">
      <alignment horizontal="center" vertical="center" wrapText="1"/>
    </xf>
    <xf numFmtId="0" fontId="23" fillId="0" borderId="41" xfId="18" applyFont="1" applyBorder="1" applyAlignment="1">
      <alignment horizontal="center" vertical="center" wrapText="1"/>
    </xf>
    <xf numFmtId="0" fontId="23" fillId="0" borderId="15" xfId="18" applyFont="1" applyBorder="1" applyAlignment="1">
      <alignment horizontal="center" vertical="center"/>
    </xf>
    <xf numFmtId="0" fontId="23" fillId="0" borderId="15" xfId="18" applyFont="1" applyBorder="1" applyAlignment="1">
      <alignment horizontal="center" vertical="center" wrapText="1"/>
    </xf>
    <xf numFmtId="0" fontId="24" fillId="0" borderId="36" xfId="18" applyFont="1" applyBorder="1" applyAlignment="1">
      <alignment horizontal="left" vertical="center"/>
    </xf>
    <xf numFmtId="0" fontId="24" fillId="0" borderId="36" xfId="18" applyFont="1" applyBorder="1" applyAlignment="1">
      <alignment horizontal="center" vertical="center"/>
    </xf>
    <xf numFmtId="0" fontId="24" fillId="0" borderId="42" xfId="18" applyFont="1" applyBorder="1" applyAlignment="1">
      <alignment horizontal="center" vertical="center"/>
    </xf>
    <xf numFmtId="0" fontId="24" fillId="0" borderId="84" xfId="18" applyFont="1" applyBorder="1" applyAlignment="1">
      <alignment horizontal="center" vertical="center"/>
    </xf>
    <xf numFmtId="0" fontId="24" fillId="0" borderId="43" xfId="18" applyFont="1" applyBorder="1" applyAlignment="1">
      <alignment horizontal="center" vertical="center"/>
    </xf>
    <xf numFmtId="0" fontId="23" fillId="0" borderId="36" xfId="18" applyFont="1" applyBorder="1" applyAlignment="1">
      <alignment horizontal="center" vertical="center"/>
    </xf>
    <xf numFmtId="0" fontId="24" fillId="0" borderId="37" xfId="18" applyFont="1" applyBorder="1" applyAlignment="1">
      <alignment horizontal="left" vertical="center"/>
    </xf>
    <xf numFmtId="0" fontId="24" fillId="0" borderId="44" xfId="18" applyFont="1" applyBorder="1" applyAlignment="1">
      <alignment horizontal="center" vertical="center"/>
    </xf>
    <xf numFmtId="0" fontId="24" fillId="0" borderId="45" xfId="18" applyFont="1" applyBorder="1" applyAlignment="1">
      <alignment horizontal="center" vertical="center"/>
    </xf>
    <xf numFmtId="0" fontId="24" fillId="0" borderId="37" xfId="18" applyFont="1" applyBorder="1" applyAlignment="1">
      <alignment horizontal="center" vertical="center"/>
    </xf>
    <xf numFmtId="0" fontId="24" fillId="0" borderId="85" xfId="18" applyFont="1" applyBorder="1" applyAlignment="1">
      <alignment horizontal="center" vertical="center"/>
    </xf>
    <xf numFmtId="0" fontId="23" fillId="0" borderId="44" xfId="18" applyFont="1" applyBorder="1" applyAlignment="1">
      <alignment horizontal="center" vertical="center"/>
    </xf>
    <xf numFmtId="0" fontId="23" fillId="0" borderId="45" xfId="18" applyFont="1" applyBorder="1" applyAlignment="1">
      <alignment horizontal="center" vertical="center"/>
    </xf>
    <xf numFmtId="0" fontId="23" fillId="0" borderId="38" xfId="18" applyFont="1" applyBorder="1" applyAlignment="1">
      <alignment horizontal="center" vertical="center"/>
    </xf>
    <xf numFmtId="0" fontId="24" fillId="0" borderId="46" xfId="18" applyFont="1" applyBorder="1" applyAlignment="1">
      <alignment horizontal="center" vertical="center"/>
    </xf>
    <xf numFmtId="0" fontId="24" fillId="0" borderId="86" xfId="18" applyFont="1" applyBorder="1" applyAlignment="1">
      <alignment horizontal="center" vertical="center"/>
    </xf>
    <xf numFmtId="0" fontId="24" fillId="0" borderId="47" xfId="18" applyFont="1" applyBorder="1" applyAlignment="1">
      <alignment horizontal="center" vertical="center"/>
    </xf>
    <xf numFmtId="0" fontId="23" fillId="0" borderId="35" xfId="18" applyFont="1" applyBorder="1" applyAlignment="1">
      <alignment horizontal="center" vertical="center" wrapText="1"/>
    </xf>
    <xf numFmtId="0" fontId="23" fillId="0" borderId="11" xfId="18" applyFont="1" applyBorder="1" applyAlignment="1">
      <alignment horizontal="center" vertical="center" wrapText="1"/>
    </xf>
    <xf numFmtId="0" fontId="23" fillId="0" borderId="48" xfId="18" applyFont="1" applyBorder="1" applyAlignment="1">
      <alignment horizontal="center" vertical="center" wrapText="1"/>
    </xf>
    <xf numFmtId="0" fontId="23" fillId="0" borderId="49" xfId="18" applyFont="1" applyBorder="1" applyAlignment="1">
      <alignment horizontal="center" vertical="center" wrapText="1"/>
    </xf>
    <xf numFmtId="0" fontId="23" fillId="0" borderId="50" xfId="18" applyFont="1" applyBorder="1" applyAlignment="1">
      <alignment horizontal="center" vertical="center" wrapText="1"/>
    </xf>
    <xf numFmtId="0" fontId="23" fillId="0" borderId="25" xfId="18" applyFont="1" applyBorder="1" applyAlignment="1">
      <alignment horizontal="center" vertical="center" wrapText="1"/>
    </xf>
    <xf numFmtId="0" fontId="39" fillId="0" borderId="39" xfId="18" applyFont="1" applyBorder="1" applyAlignment="1">
      <alignment horizontal="left" vertical="center" wrapText="1"/>
    </xf>
    <xf numFmtId="0" fontId="39" fillId="0" borderId="40" xfId="18" applyFont="1" applyBorder="1" applyAlignment="1">
      <alignment horizontal="left" vertical="center" wrapText="1"/>
    </xf>
    <xf numFmtId="0" fontId="39" fillId="0" borderId="41" xfId="18" applyFont="1" applyBorder="1" applyAlignment="1">
      <alignment horizontal="left" vertical="center" wrapText="1"/>
    </xf>
    <xf numFmtId="0" fontId="23" fillId="0" borderId="51" xfId="18" applyFont="1" applyBorder="1" applyAlignment="1">
      <alignment horizontal="center" vertical="center" wrapText="1"/>
    </xf>
    <xf numFmtId="0" fontId="24" fillId="0" borderId="42" xfId="18" applyFont="1" applyBorder="1" applyAlignment="1">
      <alignment horizontal="center" vertical="center" wrapText="1"/>
    </xf>
    <xf numFmtId="0" fontId="24" fillId="0" borderId="43" xfId="18" applyFont="1" applyBorder="1" applyAlignment="1">
      <alignment horizontal="center" vertical="center" wrapText="1"/>
    </xf>
    <xf numFmtId="0" fontId="25" fillId="0" borderId="15" xfId="18" applyFont="1" applyBorder="1" applyAlignment="1">
      <alignment horizontal="center" vertical="center" wrapText="1"/>
    </xf>
    <xf numFmtId="0" fontId="23" fillId="2" borderId="38" xfId="18" applyFont="1" applyFill="1" applyBorder="1" applyAlignment="1">
      <alignment horizontal="center" vertical="center" wrapText="1"/>
    </xf>
    <xf numFmtId="0" fontId="39" fillId="2" borderId="15" xfId="18" applyFont="1" applyFill="1" applyBorder="1" applyAlignment="1">
      <alignment horizontal="left" vertical="center" wrapText="1"/>
    </xf>
    <xf numFmtId="0" fontId="23" fillId="2" borderId="15" xfId="18" applyFont="1" applyFill="1" applyBorder="1" applyAlignment="1">
      <alignment horizontal="center" vertical="center" wrapText="1"/>
    </xf>
    <xf numFmtId="0" fontId="23" fillId="2" borderId="46" xfId="18" applyFont="1" applyFill="1" applyBorder="1" applyAlignment="1">
      <alignment horizontal="center" vertical="center" wrapText="1"/>
    </xf>
    <xf numFmtId="0" fontId="23" fillId="2" borderId="86" xfId="18" applyFont="1" applyFill="1" applyBorder="1" applyAlignment="1">
      <alignment horizontal="center" vertical="center" wrapText="1"/>
    </xf>
    <xf numFmtId="0" fontId="23" fillId="2" borderId="47" xfId="18" applyFont="1" applyFill="1" applyBorder="1" applyAlignment="1">
      <alignment horizontal="center" vertical="center" wrapText="1"/>
    </xf>
    <xf numFmtId="0" fontId="24" fillId="2" borderId="15" xfId="18" applyFont="1" applyFill="1" applyBorder="1" applyAlignment="1">
      <alignment horizontal="left" vertical="center" wrapText="1"/>
    </xf>
    <xf numFmtId="0" fontId="71" fillId="2" borderId="0" xfId="7" applyFont="1" applyFill="1" applyBorder="1" applyAlignment="1">
      <alignment horizontal="center" wrapText="1"/>
    </xf>
    <xf numFmtId="0" fontId="40" fillId="2" borderId="0" xfId="7" applyFont="1" applyFill="1" applyAlignment="1">
      <alignment horizontal="center" vertical="center" wrapText="1"/>
    </xf>
    <xf numFmtId="0" fontId="39" fillId="2" borderId="39" xfId="18" applyFont="1" applyFill="1" applyBorder="1" applyAlignment="1">
      <alignment horizontal="left" vertical="center" wrapText="1"/>
    </xf>
    <xf numFmtId="0" fontId="39" fillId="2" borderId="40" xfId="18" applyFont="1" applyFill="1" applyBorder="1" applyAlignment="1">
      <alignment horizontal="left" vertical="center" wrapText="1"/>
    </xf>
    <xf numFmtId="0" fontId="39" fillId="2" borderId="41" xfId="18" applyFont="1" applyFill="1" applyBorder="1" applyAlignment="1">
      <alignment horizontal="left" vertical="center" wrapText="1"/>
    </xf>
    <xf numFmtId="0" fontId="23" fillId="2" borderId="35" xfId="18" applyFont="1" applyFill="1" applyBorder="1" applyAlignment="1">
      <alignment horizontal="center" vertical="center" wrapText="1"/>
    </xf>
    <xf numFmtId="0" fontId="23" fillId="2" borderId="11" xfId="18" applyFont="1" applyFill="1" applyBorder="1" applyAlignment="1">
      <alignment horizontal="center" vertical="center" wrapText="1"/>
    </xf>
    <xf numFmtId="0" fontId="23" fillId="2" borderId="48" xfId="18" applyFont="1" applyFill="1" applyBorder="1" applyAlignment="1">
      <alignment horizontal="center" vertical="center" wrapText="1"/>
    </xf>
    <xf numFmtId="0" fontId="23" fillId="2" borderId="49" xfId="18" applyFont="1" applyFill="1" applyBorder="1" applyAlignment="1">
      <alignment horizontal="center" vertical="center" wrapText="1"/>
    </xf>
    <xf numFmtId="0" fontId="23" fillId="2" borderId="50" xfId="18" applyFont="1" applyFill="1" applyBorder="1" applyAlignment="1">
      <alignment horizontal="center" vertical="center" wrapText="1"/>
    </xf>
    <xf numFmtId="0" fontId="23" fillId="2" borderId="51" xfId="18" applyFont="1" applyFill="1" applyBorder="1" applyAlignment="1">
      <alignment horizontal="center" vertical="center" wrapText="1"/>
    </xf>
    <xf numFmtId="0" fontId="62" fillId="0" borderId="39" xfId="7" applyFont="1" applyBorder="1" applyAlignment="1">
      <alignment horizontal="center" vertical="center" wrapText="1"/>
    </xf>
    <xf numFmtId="0" fontId="62" fillId="0" borderId="40" xfId="7" applyFont="1" applyBorder="1" applyAlignment="1">
      <alignment horizontal="center" vertical="center" wrapText="1"/>
    </xf>
    <xf numFmtId="0" fontId="62" fillId="0" borderId="41" xfId="7" applyFont="1" applyBorder="1" applyAlignment="1">
      <alignment horizontal="center" vertical="center" wrapText="1"/>
    </xf>
    <xf numFmtId="0" fontId="62" fillId="0" borderId="15" xfId="7" applyFont="1" applyBorder="1" applyAlignment="1">
      <alignment horizontal="center" vertical="center" wrapText="1"/>
    </xf>
    <xf numFmtId="0" fontId="62" fillId="0" borderId="15" xfId="7" applyFont="1" applyBorder="1" applyAlignment="1">
      <alignment horizontal="left" vertical="center" wrapText="1"/>
    </xf>
    <xf numFmtId="0" fontId="51" fillId="0" borderId="15" xfId="7" applyFont="1" applyBorder="1" applyAlignment="1">
      <alignment horizontal="center" vertical="center" wrapText="1"/>
    </xf>
    <xf numFmtId="0" fontId="51" fillId="0" borderId="39" xfId="7" applyFont="1" applyBorder="1" applyAlignment="1">
      <alignment horizontal="center" vertical="center" wrapText="1"/>
    </xf>
    <xf numFmtId="0" fontId="51" fillId="0" borderId="40" xfId="7" applyFont="1" applyBorder="1" applyAlignment="1">
      <alignment horizontal="center" vertical="center" wrapText="1"/>
    </xf>
    <xf numFmtId="0" fontId="51" fillId="0" borderId="41" xfId="7" applyFont="1" applyBorder="1" applyAlignment="1">
      <alignment horizontal="center" vertical="center" wrapText="1"/>
    </xf>
    <xf numFmtId="0" fontId="51" fillId="7" borderId="39" xfId="7" applyFont="1" applyFill="1" applyBorder="1" applyAlignment="1">
      <alignment horizontal="left" vertical="center" wrapText="1"/>
    </xf>
    <xf numFmtId="0" fontId="51" fillId="7" borderId="40" xfId="7" applyFont="1" applyFill="1" applyBorder="1" applyAlignment="1">
      <alignment horizontal="left" vertical="center" wrapText="1"/>
    </xf>
    <xf numFmtId="0" fontId="51" fillId="7" borderId="41" xfId="7" applyFont="1" applyFill="1" applyBorder="1" applyAlignment="1">
      <alignment horizontal="left" vertical="center" wrapText="1"/>
    </xf>
    <xf numFmtId="0" fontId="51" fillId="0" borderId="48" xfId="7" applyFont="1" applyBorder="1" applyAlignment="1">
      <alignment horizontal="center" vertical="center" wrapText="1"/>
    </xf>
    <xf numFmtId="0" fontId="51" fillId="0" borderId="99" xfId="7" applyFont="1" applyBorder="1" applyAlignment="1">
      <alignment horizontal="center" vertical="center" wrapText="1"/>
    </xf>
    <xf numFmtId="0" fontId="51" fillId="0" borderId="49" xfId="7" applyFont="1" applyBorder="1" applyAlignment="1">
      <alignment horizontal="center" vertical="center" wrapText="1"/>
    </xf>
    <xf numFmtId="0" fontId="51" fillId="0" borderId="50" xfId="7" applyFont="1" applyBorder="1" applyAlignment="1">
      <alignment horizontal="center" vertical="center" wrapText="1"/>
    </xf>
    <xf numFmtId="0" fontId="51" fillId="0" borderId="34" xfId="7" applyFont="1" applyBorder="1" applyAlignment="1">
      <alignment horizontal="center" vertical="center" wrapText="1"/>
    </xf>
    <xf numFmtId="0" fontId="51" fillId="0" borderId="51" xfId="7" applyFont="1" applyBorder="1" applyAlignment="1">
      <alignment horizontal="center" vertical="center" wrapText="1"/>
    </xf>
    <xf numFmtId="0" fontId="62" fillId="2" borderId="15" xfId="7" applyFont="1" applyFill="1" applyBorder="1" applyAlignment="1">
      <alignment horizontal="left" vertical="center" wrapText="1"/>
    </xf>
    <xf numFmtId="0" fontId="51" fillId="9" borderId="39" xfId="7" applyFont="1" applyFill="1" applyBorder="1" applyAlignment="1">
      <alignment horizontal="left" vertical="center" wrapText="1"/>
    </xf>
    <xf numFmtId="0" fontId="51" fillId="9" borderId="40" xfId="7" applyFont="1" applyFill="1" applyBorder="1" applyAlignment="1">
      <alignment horizontal="left" vertical="center" wrapText="1"/>
    </xf>
    <xf numFmtId="0" fontId="51" fillId="9" borderId="41" xfId="7" applyFont="1" applyFill="1" applyBorder="1" applyAlignment="1">
      <alignment horizontal="left" vertical="center" wrapText="1"/>
    </xf>
    <xf numFmtId="0" fontId="62" fillId="0" borderId="39" xfId="7" applyFont="1" applyBorder="1" applyAlignment="1">
      <alignment horizontal="left" vertical="center" wrapText="1"/>
    </xf>
    <xf numFmtId="0" fontId="62" fillId="0" borderId="40" xfId="7" applyFont="1" applyBorder="1" applyAlignment="1">
      <alignment horizontal="left" vertical="center" wrapText="1"/>
    </xf>
    <xf numFmtId="0" fontId="62" fillId="0" borderId="41" xfId="7" applyFont="1" applyBorder="1" applyAlignment="1">
      <alignment horizontal="left" vertical="center" wrapText="1"/>
    </xf>
    <xf numFmtId="0" fontId="51" fillId="8" borderId="39" xfId="7" applyFont="1" applyFill="1" applyBorder="1" applyAlignment="1">
      <alignment horizontal="left" vertical="center" wrapText="1"/>
    </xf>
    <xf numFmtId="0" fontId="51" fillId="8" borderId="40" xfId="7" applyFont="1" applyFill="1" applyBorder="1" applyAlignment="1">
      <alignment horizontal="left" vertical="center" wrapText="1"/>
    </xf>
    <xf numFmtId="0" fontId="51" fillId="8" borderId="41" xfId="7" applyFont="1" applyFill="1" applyBorder="1" applyAlignment="1">
      <alignment horizontal="left" vertical="center" wrapText="1"/>
    </xf>
    <xf numFmtId="0" fontId="51" fillId="0" borderId="35" xfId="7" applyFont="1" applyBorder="1" applyAlignment="1">
      <alignment horizontal="center" vertical="center" wrapText="1"/>
    </xf>
    <xf numFmtId="0" fontId="51" fillId="0" borderId="11" xfId="7" applyFont="1" applyBorder="1" applyAlignment="1">
      <alignment horizontal="center" vertical="center" wrapText="1"/>
    </xf>
    <xf numFmtId="0" fontId="62" fillId="2" borderId="39" xfId="7" applyFont="1" applyFill="1" applyBorder="1" applyAlignment="1">
      <alignment horizontal="left" vertical="center" wrapText="1"/>
    </xf>
    <xf numFmtId="0" fontId="62" fillId="2" borderId="40" xfId="7" applyFont="1" applyFill="1" applyBorder="1" applyAlignment="1">
      <alignment horizontal="left" vertical="center" wrapText="1"/>
    </xf>
    <xf numFmtId="0" fontId="62" fillId="2" borderId="41" xfId="7" applyFont="1" applyFill="1" applyBorder="1" applyAlignment="1">
      <alignment horizontal="left" vertical="center" wrapText="1"/>
    </xf>
    <xf numFmtId="0" fontId="51" fillId="2" borderId="15" xfId="7" applyFont="1" applyFill="1" applyBorder="1" applyAlignment="1">
      <alignment horizontal="center" vertical="center" wrapText="1"/>
    </xf>
    <xf numFmtId="0" fontId="51" fillId="2" borderId="35" xfId="0" applyFont="1" applyFill="1" applyBorder="1" applyAlignment="1">
      <alignment horizontal="center" vertical="center" wrapText="1"/>
    </xf>
    <xf numFmtId="0" fontId="51" fillId="2" borderId="11" xfId="0" applyFont="1" applyFill="1" applyBorder="1" applyAlignment="1">
      <alignment horizontal="center" vertical="center" wrapText="1"/>
    </xf>
    <xf numFmtId="0" fontId="51" fillId="0" borderId="39" xfId="0" applyFont="1" applyBorder="1" applyAlignment="1">
      <alignment horizontal="center" vertical="center"/>
    </xf>
    <xf numFmtId="0" fontId="51" fillId="0" borderId="41" xfId="0" applyFont="1" applyBorder="1" applyAlignment="1">
      <alignment horizontal="center" vertical="center"/>
    </xf>
    <xf numFmtId="0" fontId="51" fillId="0" borderId="12" xfId="7" applyFont="1" applyBorder="1" applyAlignment="1">
      <alignment horizontal="center" vertical="center" wrapText="1"/>
    </xf>
    <xf numFmtId="0" fontId="51" fillId="0" borderId="40" xfId="0" applyFont="1" applyBorder="1" applyAlignment="1">
      <alignment horizontal="center" vertical="center"/>
    </xf>
    <xf numFmtId="0" fontId="51" fillId="2" borderId="15" xfId="0" applyFont="1" applyFill="1" applyBorder="1" applyAlignment="1">
      <alignment horizontal="center" vertical="center" wrapText="1"/>
    </xf>
    <xf numFmtId="0" fontId="62" fillId="2" borderId="15" xfId="0" applyFont="1" applyFill="1" applyBorder="1" applyAlignment="1">
      <alignment horizontal="center" vertical="center" wrapText="1"/>
    </xf>
    <xf numFmtId="0" fontId="51" fillId="0" borderId="15" xfId="0" applyFont="1" applyBorder="1" applyAlignment="1">
      <alignment horizontal="center" vertical="center"/>
    </xf>
    <xf numFmtId="0" fontId="51" fillId="7" borderId="39" xfId="0" applyFont="1" applyFill="1" applyBorder="1" applyAlignment="1">
      <alignment horizontal="left" vertical="center"/>
    </xf>
    <xf numFmtId="0" fontId="51" fillId="7" borderId="40" xfId="0" applyFont="1" applyFill="1" applyBorder="1" applyAlignment="1">
      <alignment horizontal="left" vertical="center"/>
    </xf>
    <xf numFmtId="0" fontId="51" fillId="7" borderId="41" xfId="0" applyFont="1" applyFill="1" applyBorder="1" applyAlignment="1">
      <alignment horizontal="left" vertical="center"/>
    </xf>
    <xf numFmtId="0" fontId="51" fillId="2" borderId="39" xfId="7" applyFont="1" applyFill="1" applyBorder="1" applyAlignment="1">
      <alignment horizontal="left" vertical="center"/>
    </xf>
    <xf numFmtId="0" fontId="51" fillId="2" borderId="40" xfId="7" applyFont="1" applyFill="1" applyBorder="1" applyAlignment="1">
      <alignment horizontal="left" vertical="center"/>
    </xf>
    <xf numFmtId="0" fontId="51" fillId="2" borderId="41" xfId="7" applyFont="1" applyFill="1" applyBorder="1" applyAlignment="1">
      <alignment horizontal="left" vertical="center"/>
    </xf>
    <xf numFmtId="0" fontId="51" fillId="2" borderId="39" xfId="7" applyFont="1" applyFill="1" applyBorder="1" applyAlignment="1">
      <alignment horizontal="left" vertical="center" wrapText="1"/>
    </xf>
    <xf numFmtId="0" fontId="51" fillId="2" borderId="40" xfId="7" applyFont="1" applyFill="1" applyBorder="1" applyAlignment="1">
      <alignment horizontal="left" vertical="center" wrapText="1"/>
    </xf>
    <xf numFmtId="0" fontId="51" fillId="2" borderId="41" xfId="7" applyFont="1" applyFill="1" applyBorder="1" applyAlignment="1">
      <alignment horizontal="left" vertical="center" wrapText="1"/>
    </xf>
    <xf numFmtId="0" fontId="62" fillId="2" borderId="15" xfId="7" applyFont="1" applyFill="1" applyBorder="1" applyAlignment="1">
      <alignment horizontal="center" vertical="center"/>
    </xf>
    <xf numFmtId="0" fontId="62" fillId="2" borderId="39" xfId="7" applyFont="1" applyFill="1" applyBorder="1" applyAlignment="1">
      <alignment horizontal="center" vertical="center"/>
    </xf>
    <xf numFmtId="0" fontId="62" fillId="2" borderId="40" xfId="7" applyFont="1" applyFill="1" applyBorder="1" applyAlignment="1">
      <alignment horizontal="center" vertical="center"/>
    </xf>
    <xf numFmtId="0" fontId="62" fillId="2" borderId="41" xfId="7" applyFont="1" applyFill="1" applyBorder="1" applyAlignment="1">
      <alignment horizontal="center" vertical="center"/>
    </xf>
    <xf numFmtId="0" fontId="51" fillId="0" borderId="39" xfId="7" applyFont="1" applyBorder="1" applyAlignment="1">
      <alignment horizontal="left" vertical="center" wrapText="1"/>
    </xf>
    <xf numFmtId="0" fontId="51" fillId="0" borderId="40" xfId="7" applyFont="1" applyBorder="1" applyAlignment="1">
      <alignment horizontal="left" vertical="center" wrapText="1"/>
    </xf>
    <xf numFmtId="0" fontId="51" fillId="0" borderId="41" xfId="7" applyFont="1" applyBorder="1" applyAlignment="1">
      <alignment horizontal="left" vertical="center" wrapText="1"/>
    </xf>
    <xf numFmtId="0" fontId="51" fillId="7" borderId="39" xfId="7" applyFont="1" applyFill="1" applyBorder="1" applyAlignment="1">
      <alignment horizontal="left" vertical="center"/>
    </xf>
    <xf numFmtId="0" fontId="51" fillId="7" borderId="40" xfId="7" applyFont="1" applyFill="1" applyBorder="1" applyAlignment="1">
      <alignment horizontal="left" vertical="center"/>
    </xf>
    <xf numFmtId="0" fontId="51" fillId="7" borderId="41" xfId="7" applyFont="1" applyFill="1" applyBorder="1" applyAlignment="1">
      <alignment horizontal="left" vertical="center"/>
    </xf>
    <xf numFmtId="0" fontId="51" fillId="0" borderId="35" xfId="7" applyFont="1" applyBorder="1" applyAlignment="1">
      <alignment horizontal="center" vertical="center"/>
    </xf>
    <xf numFmtId="0" fontId="51" fillId="0" borderId="11" xfId="7" applyFont="1" applyBorder="1" applyAlignment="1">
      <alignment horizontal="center" vertical="center"/>
    </xf>
    <xf numFmtId="0" fontId="51" fillId="4" borderId="15" xfId="7" applyFont="1" applyFill="1" applyBorder="1" applyAlignment="1">
      <alignment horizontal="center" vertical="center" wrapText="1"/>
    </xf>
    <xf numFmtId="0" fontId="51" fillId="0" borderId="15" xfId="7" applyFont="1" applyBorder="1" applyAlignment="1">
      <alignment horizontal="center" vertical="center"/>
    </xf>
    <xf numFmtId="0" fontId="51" fillId="0" borderId="48" xfId="7" applyFont="1" applyBorder="1" applyAlignment="1">
      <alignment horizontal="center" vertical="center"/>
    </xf>
    <xf numFmtId="0" fontId="51" fillId="0" borderId="99" xfId="7" applyFont="1" applyBorder="1" applyAlignment="1">
      <alignment horizontal="center" vertical="center"/>
    </xf>
    <xf numFmtId="0" fontId="51" fillId="0" borderId="49" xfId="7" applyFont="1" applyBorder="1" applyAlignment="1">
      <alignment horizontal="center" vertical="center"/>
    </xf>
    <xf numFmtId="0" fontId="51" fillId="0" borderId="50" xfId="7" applyFont="1" applyBorder="1" applyAlignment="1">
      <alignment horizontal="center" vertical="center"/>
    </xf>
    <xf numFmtId="0" fontId="51" fillId="0" borderId="34" xfId="7" applyFont="1" applyBorder="1" applyAlignment="1">
      <alignment horizontal="center" vertical="center"/>
    </xf>
    <xf numFmtId="0" fontId="51" fillId="0" borderId="51" xfId="7" applyFont="1" applyBorder="1" applyAlignment="1">
      <alignment horizontal="center" vertical="center"/>
    </xf>
    <xf numFmtId="0" fontId="51" fillId="0" borderId="0" xfId="7" applyFont="1" applyAlignment="1">
      <alignment horizontal="center" vertical="center"/>
    </xf>
    <xf numFmtId="0" fontId="32" fillId="0" borderId="0" xfId="7" applyFont="1" applyAlignment="1">
      <alignment horizontal="center" vertical="center"/>
    </xf>
    <xf numFmtId="0" fontId="39" fillId="0" borderId="0" xfId="7" applyFont="1" applyAlignment="1">
      <alignment horizontal="center" vertical="center"/>
    </xf>
    <xf numFmtId="0" fontId="66" fillId="0" borderId="0" xfId="7" applyFont="1" applyAlignment="1">
      <alignment horizontal="center" vertical="center"/>
    </xf>
    <xf numFmtId="0" fontId="28" fillId="0" borderId="0" xfId="0" applyFont="1" applyBorder="1" applyAlignment="1">
      <alignment horizontal="right" vertical="center"/>
    </xf>
    <xf numFmtId="0" fontId="36" fillId="0" borderId="0" xfId="0" applyFont="1" applyBorder="1" applyAlignment="1">
      <alignment horizontal="center" vertical="center"/>
    </xf>
    <xf numFmtId="0" fontId="51" fillId="0" borderId="0" xfId="0" applyFont="1" applyBorder="1" applyAlignment="1">
      <alignment horizontal="center" vertical="center" wrapText="1"/>
    </xf>
    <xf numFmtId="0" fontId="52" fillId="0" borderId="0" xfId="0" applyFont="1" applyBorder="1" applyAlignment="1">
      <alignment horizontal="center" vertical="center" wrapText="1"/>
    </xf>
    <xf numFmtId="0" fontId="39" fillId="0" borderId="0" xfId="0" applyFont="1" applyBorder="1" applyAlignment="1">
      <alignment horizontal="center" vertical="center"/>
    </xf>
    <xf numFmtId="164" fontId="20" fillId="0" borderId="15" xfId="8" applyNumberFormat="1" applyFont="1" applyBorder="1" applyAlignment="1">
      <alignment horizontal="center" vertical="center" wrapText="1"/>
    </xf>
    <xf numFmtId="165" fontId="20" fillId="0" borderId="15" xfId="2" applyNumberFormat="1" applyFont="1" applyBorder="1" applyAlignment="1">
      <alignment horizontal="center" vertical="center" wrapText="1"/>
    </xf>
    <xf numFmtId="0" fontId="39" fillId="0" borderId="0" xfId="0" applyFont="1" applyAlignment="1">
      <alignment horizontal="center" vertical="center"/>
    </xf>
    <xf numFmtId="0" fontId="31" fillId="0" borderId="0" xfId="0" applyFont="1" applyAlignment="1">
      <alignment horizontal="center" vertical="center"/>
    </xf>
    <xf numFmtId="0" fontId="24" fillId="0" borderId="0" xfId="19" applyFont="1" applyAlignment="1">
      <alignment horizontal="center" vertical="center"/>
    </xf>
    <xf numFmtId="0" fontId="23" fillId="0" borderId="0" xfId="19" applyFont="1" applyAlignment="1">
      <alignment horizontal="center" vertical="center" wrapText="1"/>
    </xf>
    <xf numFmtId="0" fontId="9" fillId="0" borderId="0" xfId="0" applyFont="1" applyAlignment="1">
      <alignment horizontal="center" vertical="center"/>
    </xf>
    <xf numFmtId="0" fontId="39" fillId="0" borderId="0" xfId="19" applyFont="1" applyAlignment="1">
      <alignment horizontal="center" vertical="center" wrapText="1"/>
    </xf>
    <xf numFmtId="0" fontId="39" fillId="0" borderId="34" xfId="19" applyFont="1" applyBorder="1" applyAlignment="1">
      <alignment horizontal="center" vertical="center"/>
    </xf>
    <xf numFmtId="0" fontId="34" fillId="0" borderId="0" xfId="19" applyFont="1" applyAlignment="1">
      <alignment horizontal="center" vertical="center" wrapText="1"/>
    </xf>
    <xf numFmtId="0" fontId="10" fillId="0" borderId="0" xfId="0" applyFont="1" applyAlignment="1">
      <alignment horizontal="left" vertical="center" wrapText="1"/>
    </xf>
    <xf numFmtId="0" fontId="12" fillId="0" borderId="0" xfId="0" applyFont="1" applyAlignment="1">
      <alignment horizontal="left" vertical="center" wrapText="1"/>
    </xf>
    <xf numFmtId="0" fontId="40" fillId="0" borderId="0" xfId="0" applyFont="1" applyAlignment="1">
      <alignment horizontal="center" vertical="center"/>
    </xf>
    <xf numFmtId="0" fontId="28" fillId="0" borderId="6" xfId="0" applyFont="1" applyBorder="1" applyAlignment="1">
      <alignment horizontal="center" vertical="center"/>
    </xf>
    <xf numFmtId="0" fontId="23" fillId="0" borderId="0" xfId="9" applyFont="1" applyAlignment="1">
      <alignment horizontal="center" vertical="center" wrapText="1"/>
    </xf>
    <xf numFmtId="0" fontId="35" fillId="2" borderId="0" xfId="0" applyFont="1" applyFill="1" applyAlignment="1">
      <alignment horizontal="left" vertical="center" wrapText="1"/>
    </xf>
    <xf numFmtId="0" fontId="12" fillId="2" borderId="0" xfId="0" applyFont="1" applyFill="1" applyAlignment="1">
      <alignment horizontal="center" vertical="center"/>
    </xf>
    <xf numFmtId="0" fontId="23" fillId="2" borderId="0" xfId="0" applyFont="1" applyFill="1" applyAlignment="1">
      <alignment horizontal="right" vertical="center"/>
    </xf>
    <xf numFmtId="0" fontId="39" fillId="2" borderId="0" xfId="0" applyFont="1" applyFill="1" applyAlignment="1">
      <alignment horizontal="center" vertical="center"/>
    </xf>
    <xf numFmtId="0" fontId="34" fillId="2" borderId="0" xfId="0" applyFont="1" applyFill="1" applyBorder="1" applyAlignment="1">
      <alignment horizontal="right" vertical="center"/>
    </xf>
    <xf numFmtId="0" fontId="23" fillId="2" borderId="0" xfId="0" applyFont="1" applyFill="1" applyAlignment="1">
      <alignment horizontal="center" vertical="center"/>
    </xf>
    <xf numFmtId="0" fontId="23" fillId="2" borderId="0" xfId="0" applyFont="1" applyFill="1" applyAlignment="1">
      <alignment horizontal="center" vertical="center" wrapText="1"/>
    </xf>
    <xf numFmtId="0" fontId="1" fillId="2" borderId="0" xfId="0" applyFont="1" applyFill="1" applyAlignment="1">
      <alignment horizontal="center" vertical="center" wrapText="1"/>
    </xf>
    <xf numFmtId="0" fontId="28" fillId="2" borderId="6" xfId="0" applyFont="1" applyFill="1" applyBorder="1" applyAlignment="1">
      <alignment horizontal="center" vertical="center"/>
    </xf>
    <xf numFmtId="0" fontId="62" fillId="2" borderId="0" xfId="6" applyFont="1" applyFill="1" applyAlignment="1">
      <alignment horizontal="center" wrapText="1"/>
    </xf>
    <xf numFmtId="0" fontId="65" fillId="2" borderId="0" xfId="6" applyFont="1" applyFill="1" applyAlignment="1">
      <alignment horizontal="center" wrapText="1"/>
    </xf>
    <xf numFmtId="0" fontId="66" fillId="2" borderId="0" xfId="6" applyFont="1" applyFill="1" applyAlignment="1">
      <alignment horizontal="center" vertical="center" wrapText="1"/>
    </xf>
    <xf numFmtId="0" fontId="67" fillId="2" borderId="0" xfId="6" applyFont="1" applyFill="1" applyAlignment="1">
      <alignment horizontal="center" vertical="center" wrapText="1"/>
    </xf>
    <xf numFmtId="3" fontId="51" fillId="2" borderId="35" xfId="6" applyNumberFormat="1" applyFont="1" applyFill="1" applyBorder="1" applyAlignment="1">
      <alignment horizontal="center" vertical="center" wrapText="1"/>
    </xf>
    <xf numFmtId="3" fontId="51" fillId="2" borderId="11" xfId="6" applyNumberFormat="1" applyFont="1" applyFill="1" applyBorder="1" applyAlignment="1">
      <alignment horizontal="center" vertical="center" wrapText="1"/>
    </xf>
    <xf numFmtId="0" fontId="51" fillId="2" borderId="35" xfId="6" applyFont="1" applyFill="1" applyBorder="1" applyAlignment="1">
      <alignment horizontal="center" vertical="center" wrapText="1"/>
    </xf>
    <xf numFmtId="0" fontId="51" fillId="2" borderId="11" xfId="6" applyFont="1" applyFill="1" applyBorder="1" applyAlignment="1">
      <alignment horizontal="center" vertical="center" wrapText="1"/>
    </xf>
    <xf numFmtId="3" fontId="63" fillId="2" borderId="39" xfId="6" applyNumberFormat="1" applyFont="1" applyFill="1" applyBorder="1" applyAlignment="1">
      <alignment horizontal="center" vertical="center" wrapText="1"/>
    </xf>
    <xf numFmtId="3" fontId="63" fillId="2" borderId="41" xfId="6" applyNumberFormat="1" applyFont="1" applyFill="1" applyBorder="1" applyAlignment="1">
      <alignment horizontal="center" vertical="center" wrapText="1"/>
    </xf>
    <xf numFmtId="0" fontId="63" fillId="2" borderId="39" xfId="6" applyFont="1" applyFill="1" applyBorder="1" applyAlignment="1">
      <alignment horizontal="center" vertical="center" wrapText="1"/>
    </xf>
    <xf numFmtId="0" fontId="63" fillId="2" borderId="40" xfId="6" applyFont="1" applyFill="1" applyBorder="1" applyAlignment="1">
      <alignment horizontal="center" vertical="center" wrapText="1"/>
    </xf>
  </cellXfs>
  <cellStyles count="20">
    <cellStyle name="Bình thường" xfId="0" builtinId="0"/>
    <cellStyle name="Comma 2" xfId="2" xr:uid="{00000000-0005-0000-0000-000002000000}"/>
    <cellStyle name="Comma 2 2" xfId="14" xr:uid="{00000000-0005-0000-0000-000003000000}"/>
    <cellStyle name="Comma 3" xfId="10" xr:uid="{00000000-0005-0000-0000-000004000000}"/>
    <cellStyle name="Comma 3 2" xfId="13" xr:uid="{00000000-0005-0000-0000-000005000000}"/>
    <cellStyle name="Comma 4" xfId="15" xr:uid="{00000000-0005-0000-0000-000006000000}"/>
    <cellStyle name="Dấu phẩy" xfId="1" builtinId="3"/>
    <cellStyle name="Dấu phẩy [0]" xfId="8" builtinId="6"/>
    <cellStyle name="Normal 2" xfId="7" xr:uid="{00000000-0005-0000-0000-000008000000}"/>
    <cellStyle name="Normal 2 2" xfId="6" xr:uid="{00000000-0005-0000-0000-000009000000}"/>
    <cellStyle name="Normal 2 2 2" xfId="16" xr:uid="{00000000-0005-0000-0000-00000A000000}"/>
    <cellStyle name="Normal 2 2 3" xfId="18" xr:uid="{00000000-0005-0000-0000-00000B000000}"/>
    <cellStyle name="Normal 3" xfId="9" xr:uid="{00000000-0005-0000-0000-00000C000000}"/>
    <cellStyle name="Normal 3 2" xfId="17" xr:uid="{00000000-0005-0000-0000-00000D000000}"/>
    <cellStyle name="Normal 3 3" xfId="19" xr:uid="{00000000-0005-0000-0000-00000E000000}"/>
    <cellStyle name="Normal 4" xfId="11" xr:uid="{00000000-0005-0000-0000-00000F000000}"/>
    <cellStyle name="Normal 5" xfId="3" xr:uid="{00000000-0005-0000-0000-000010000000}"/>
    <cellStyle name="Normal 6" xfId="4" xr:uid="{00000000-0005-0000-0000-000011000000}"/>
    <cellStyle name="Normal 7" xfId="12" xr:uid="{00000000-0005-0000-0000-000012000000}"/>
    <cellStyle name="Normal 8" xfId="5" xr:uid="{00000000-0005-0000-0000-00001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1133475</xdr:colOff>
      <xdr:row>1</xdr:row>
      <xdr:rowOff>180975</xdr:rowOff>
    </xdr:from>
    <xdr:to>
      <xdr:col>2</xdr:col>
      <xdr:colOff>2171700</xdr:colOff>
      <xdr:row>1</xdr:row>
      <xdr:rowOff>180975</xdr:rowOff>
    </xdr:to>
    <xdr:cxnSp macro="">
      <xdr:nvCxnSpPr>
        <xdr:cNvPr id="3" name="Straight Connector 2">
          <a:extLst>
            <a:ext uri="{FF2B5EF4-FFF2-40B4-BE49-F238E27FC236}">
              <a16:creationId xmlns:a16="http://schemas.microsoft.com/office/drawing/2014/main" id="{00000000-0008-0000-0000-000003000000}"/>
            </a:ext>
          </a:extLst>
        </xdr:cNvPr>
        <xdr:cNvCxnSpPr/>
      </xdr:nvCxnSpPr>
      <xdr:spPr>
        <a:xfrm>
          <a:off x="1762125" y="552450"/>
          <a:ext cx="10382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1133475</xdr:colOff>
      <xdr:row>1</xdr:row>
      <xdr:rowOff>180975</xdr:rowOff>
    </xdr:from>
    <xdr:to>
      <xdr:col>0</xdr:col>
      <xdr:colOff>2171700</xdr:colOff>
      <xdr:row>1</xdr:row>
      <xdr:rowOff>180975</xdr:rowOff>
    </xdr:to>
    <xdr:cxnSp macro="">
      <xdr:nvCxnSpPr>
        <xdr:cNvPr id="2" name="Straight Connector 1">
          <a:extLst>
            <a:ext uri="{FF2B5EF4-FFF2-40B4-BE49-F238E27FC236}">
              <a16:creationId xmlns:a16="http://schemas.microsoft.com/office/drawing/2014/main" id="{00000000-0008-0000-0100-000002000000}"/>
            </a:ext>
          </a:extLst>
        </xdr:cNvPr>
        <xdr:cNvCxnSpPr/>
      </xdr:nvCxnSpPr>
      <xdr:spPr>
        <a:xfrm>
          <a:off x="1762125" y="552450"/>
          <a:ext cx="10382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265458</xdr:colOff>
      <xdr:row>1</xdr:row>
      <xdr:rowOff>202925</xdr:rowOff>
    </xdr:from>
    <xdr:to>
      <xdr:col>1</xdr:col>
      <xdr:colOff>1275108</xdr:colOff>
      <xdr:row>1</xdr:row>
      <xdr:rowOff>202925</xdr:rowOff>
    </xdr:to>
    <xdr:cxnSp macro="">
      <xdr:nvCxnSpPr>
        <xdr:cNvPr id="2" name="Straight Connector 1">
          <a:extLst>
            <a:ext uri="{FF2B5EF4-FFF2-40B4-BE49-F238E27FC236}">
              <a16:creationId xmlns:a16="http://schemas.microsoft.com/office/drawing/2014/main" id="{00000000-0008-0000-0500-000002000000}"/>
            </a:ext>
          </a:extLst>
        </xdr:cNvPr>
        <xdr:cNvCxnSpPr/>
      </xdr:nvCxnSpPr>
      <xdr:spPr>
        <a:xfrm>
          <a:off x="636933" y="383900"/>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3</xdr:row>
      <xdr:rowOff>28575</xdr:rowOff>
    </xdr:from>
    <xdr:to>
      <xdr:col>3</xdr:col>
      <xdr:colOff>495300</xdr:colOff>
      <xdr:row>3</xdr:row>
      <xdr:rowOff>28575</xdr:rowOff>
    </xdr:to>
    <xdr:sp macro="" textlink="">
      <xdr:nvSpPr>
        <xdr:cNvPr id="2" name="Line 3">
          <a:extLst>
            <a:ext uri="{FF2B5EF4-FFF2-40B4-BE49-F238E27FC236}">
              <a16:creationId xmlns:a16="http://schemas.microsoft.com/office/drawing/2014/main" id="{00000000-0008-0000-0800-000002000000}"/>
            </a:ext>
          </a:extLst>
        </xdr:cNvPr>
        <xdr:cNvSpPr>
          <a:spLocks noChangeShapeType="1"/>
        </xdr:cNvSpPr>
      </xdr:nvSpPr>
      <xdr:spPr bwMode="auto">
        <a:xfrm>
          <a:off x="1409700" y="695325"/>
          <a:ext cx="11239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671188</xdr:colOff>
      <xdr:row>4</xdr:row>
      <xdr:rowOff>9511</xdr:rowOff>
    </xdr:from>
    <xdr:to>
      <xdr:col>11</xdr:col>
      <xdr:colOff>235527</xdr:colOff>
      <xdr:row>4</xdr:row>
      <xdr:rowOff>9511</xdr:rowOff>
    </xdr:to>
    <xdr:sp macro="" textlink="">
      <xdr:nvSpPr>
        <xdr:cNvPr id="8" name="Line 4">
          <a:extLst>
            <a:ext uri="{FF2B5EF4-FFF2-40B4-BE49-F238E27FC236}">
              <a16:creationId xmlns:a16="http://schemas.microsoft.com/office/drawing/2014/main" id="{08085CD8-C6A7-4B88-B8B3-987955D98E22}"/>
            </a:ext>
          </a:extLst>
        </xdr:cNvPr>
        <xdr:cNvSpPr>
          <a:spLocks noChangeShapeType="1"/>
        </xdr:cNvSpPr>
      </xdr:nvSpPr>
      <xdr:spPr bwMode="auto">
        <a:xfrm>
          <a:off x="11672563" y="962011"/>
          <a:ext cx="2012264"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47065</xdr:colOff>
      <xdr:row>4</xdr:row>
      <xdr:rowOff>61953</xdr:rowOff>
    </xdr:from>
    <xdr:to>
      <xdr:col>4</xdr:col>
      <xdr:colOff>1408848</xdr:colOff>
      <xdr:row>4</xdr:row>
      <xdr:rowOff>61953</xdr:rowOff>
    </xdr:to>
    <xdr:sp macro="" textlink="">
      <xdr:nvSpPr>
        <xdr:cNvPr id="9" name="Line 3">
          <a:extLst>
            <a:ext uri="{FF2B5EF4-FFF2-40B4-BE49-F238E27FC236}">
              <a16:creationId xmlns:a16="http://schemas.microsoft.com/office/drawing/2014/main" id="{45F03BB3-C67C-491A-94B3-C3145AB0B7F1}"/>
            </a:ext>
          </a:extLst>
        </xdr:cNvPr>
        <xdr:cNvSpPr>
          <a:spLocks noChangeShapeType="1"/>
        </xdr:cNvSpPr>
      </xdr:nvSpPr>
      <xdr:spPr bwMode="auto">
        <a:xfrm>
          <a:off x="3114115" y="1014453"/>
          <a:ext cx="2904833"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1.%20Tran%20Thu%20Lien\5.2.%20Ke%20hoach%20-%20Nam%20hoc%20hang%20nam\2022%20Ke%20hoach%20tai%20chinh\2022%20Ke%20hoach%20Quyet%20dinh%20-%20Cong%20van%20-%20Thong%20bao%20-%20Huong%20dan\TONG%20HOP%20KE%20HOACH%20TOAN%20TRUONG%202022%20ban%20ngay%2008.01.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NG HOP KE HOACH TOAN TRUONG"/>
      <sheetName val="Bieu 1 - Tong hop"/>
      <sheetName val="Bieu 1 - Toan truong"/>
      <sheetName val="Bieu 1 - khoi nganh - bac hoc"/>
      <sheetName val="Bieu 2 - Tin chỉ đăng ky"/>
      <sheetName val="Bieu 3- Giờ đảm nhiệm"/>
      <sheetName val="Bieu 2 - 3 doi sanh"/>
      <sheetName val="Bieu 4 - Thu gon"/>
      <sheetName val="Bieu 4 - THTN"/>
      <sheetName val="Bieu 5 - Cong tac ĐBCL"/>
      <sheetName val="Bieu 6 - Thu gon"/>
      <sheetName val="Bieu 6 - Mua sam VPP SC"/>
      <sheetName val="Bieu 7 - KH Can bo"/>
      <sheetName val="Bieu 6 - TCCB Tuyen moi"/>
      <sheetName val="Bieu 6 - Nghi huu"/>
      <sheetName val="Bieu 6 Thai san - nghi phep"/>
      <sheetName val="Bieu 6 - Dao tao"/>
      <sheetName val="Bieu 6 - DT BD"/>
      <sheetName val="Bieu 6 - Tap huan"/>
      <sheetName val="Bieu 6 - Chuc danh"/>
      <sheetName val="Bieu 6 - ALL"/>
      <sheetName val="Bieu 8 - KH NCKH ve KP"/>
      <sheetName val="Bieu 7 - DE TAI BO"/>
      <sheetName val="Bieu 7 - De tai Ky HT"/>
      <sheetName val="Bieu 7 De tai Truong"/>
      <sheetName val="Bieu 7 - Giao trinh"/>
      <sheetName val="Bieu 7 - De tai NCKH SV"/>
      <sheetName val="Bieu 7- Cong bo"/>
      <sheetName val="Bieu 7 - NCKH khac"/>
      <sheetName val="Bieu 8 - BD ngan han"/>
      <sheetName val="Bieu 7 - Hoi nghi hoi thao"/>
      <sheetName val="Bieu 7 Hoat dong khac"/>
      <sheetName val="Bieu 9 - KH xuat ban"/>
      <sheetName val="Bieu 9 - Xuat ban"/>
      <sheetName val="Bieu 9 - Tong thu"/>
      <sheetName val="Bieu 9 - Thu theo don vi"/>
      <sheetName val="Bieu 10 Chi theo don vi"/>
      <sheetName val="Bieu 10 Tong chi"/>
      <sheetName val="Bieu 11 - Chenh lech thu chi"/>
      <sheetName val="So lieu thu theo mau HĐT"/>
      <sheetName val="So lieu chi theo mau HĐT"/>
      <sheetName val="tong hop thu chi mau HDT"/>
    </sheetNames>
    <sheetDataSet>
      <sheetData sheetId="0" refreshError="1"/>
      <sheetData sheetId="1" refreshError="1"/>
      <sheetData sheetId="2" refreshError="1">
        <row r="68">
          <cell r="F68">
            <v>123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8"/>
  <sheetViews>
    <sheetView topLeftCell="A15" workbookViewId="0">
      <selection activeCell="M17" sqref="M17"/>
    </sheetView>
  </sheetViews>
  <sheetFormatPr defaultColWidth="9" defaultRowHeight="15.75" x14ac:dyDescent="0.25"/>
  <cols>
    <col min="1" max="1" width="9.42578125" style="36" customWidth="1"/>
    <col min="2" max="2" width="17" style="36" hidden="1" customWidth="1"/>
    <col min="3" max="3" width="53" style="36" customWidth="1"/>
    <col min="4" max="4" width="18" style="36" hidden="1" customWidth="1"/>
    <col min="5" max="5" width="17.42578125" style="36" hidden="1" customWidth="1"/>
    <col min="6" max="6" width="18.7109375" style="36" hidden="1" customWidth="1"/>
    <col min="7" max="7" width="15.85546875" style="36" hidden="1" customWidth="1"/>
    <col min="8" max="8" width="13.7109375" style="36" customWidth="1"/>
    <col min="9" max="9" width="16.140625" style="36" customWidth="1"/>
    <col min="10" max="10" width="17.28515625" style="36" customWidth="1"/>
    <col min="11" max="11" width="15.42578125" style="36" customWidth="1"/>
    <col min="12" max="16384" width="9" style="36"/>
  </cols>
  <sheetData>
    <row r="1" spans="1:12" ht="29.25" customHeight="1" x14ac:dyDescent="0.25">
      <c r="A1" s="124"/>
      <c r="B1" s="124"/>
      <c r="C1" s="822" t="s">
        <v>0</v>
      </c>
      <c r="D1" s="822"/>
      <c r="E1" s="202"/>
      <c r="F1" s="202"/>
      <c r="K1" s="205" t="s">
        <v>211</v>
      </c>
    </row>
    <row r="2" spans="1:12" ht="19.5" customHeight="1" x14ac:dyDescent="0.25">
      <c r="A2" s="125"/>
      <c r="B2" s="125"/>
      <c r="C2" s="823" t="s">
        <v>698</v>
      </c>
      <c r="D2" s="823"/>
      <c r="E2" s="202"/>
      <c r="F2" s="202"/>
      <c r="G2" s="202"/>
    </row>
    <row r="3" spans="1:12" ht="17.25" x14ac:dyDescent="0.25">
      <c r="A3" s="125"/>
      <c r="B3" s="125"/>
      <c r="C3" s="126"/>
      <c r="D3" s="202"/>
      <c r="E3" s="202"/>
      <c r="F3" s="202"/>
      <c r="G3" s="202"/>
    </row>
    <row r="4" spans="1:12" ht="30" customHeight="1" x14ac:dyDescent="0.25">
      <c r="A4" s="826" t="s">
        <v>414</v>
      </c>
      <c r="B4" s="826"/>
      <c r="C4" s="826"/>
      <c r="D4" s="826"/>
      <c r="E4" s="826"/>
      <c r="F4" s="826"/>
      <c r="G4" s="826"/>
      <c r="H4" s="826"/>
      <c r="I4" s="826"/>
      <c r="J4" s="826"/>
      <c r="K4" s="826"/>
    </row>
    <row r="5" spans="1:12" ht="30" customHeight="1" x14ac:dyDescent="0.25">
      <c r="A5" s="827" t="s">
        <v>430</v>
      </c>
      <c r="B5" s="827"/>
      <c r="C5" s="827"/>
      <c r="D5" s="827"/>
      <c r="E5" s="827"/>
      <c r="F5" s="827"/>
      <c r="G5" s="827"/>
      <c r="H5" s="827"/>
      <c r="I5" s="827"/>
      <c r="J5" s="827"/>
      <c r="K5" s="827"/>
      <c r="L5" s="29"/>
    </row>
    <row r="6" spans="1:12" ht="51" customHeight="1" x14ac:dyDescent="0.25">
      <c r="A6" s="830" t="s">
        <v>3</v>
      </c>
      <c r="B6" s="201"/>
      <c r="C6" s="831" t="s">
        <v>213</v>
      </c>
      <c r="D6" s="829" t="s">
        <v>374</v>
      </c>
      <c r="E6" s="829"/>
      <c r="F6" s="829"/>
      <c r="G6" s="829"/>
      <c r="H6" s="825" t="s">
        <v>375</v>
      </c>
      <c r="I6" s="825"/>
      <c r="J6" s="825"/>
      <c r="K6" s="825"/>
    </row>
    <row r="7" spans="1:12" ht="62.25" customHeight="1" x14ac:dyDescent="0.25">
      <c r="A7" s="830"/>
      <c r="B7" s="201" t="s">
        <v>212</v>
      </c>
      <c r="C7" s="831"/>
      <c r="D7" s="212" t="s">
        <v>370</v>
      </c>
      <c r="E7" s="212" t="s">
        <v>371</v>
      </c>
      <c r="F7" s="213" t="s">
        <v>372</v>
      </c>
      <c r="G7" s="212" t="s">
        <v>373</v>
      </c>
      <c r="H7" s="127" t="s">
        <v>376</v>
      </c>
      <c r="I7" s="127" t="s">
        <v>377</v>
      </c>
      <c r="J7" s="128" t="s">
        <v>378</v>
      </c>
      <c r="K7" s="127" t="s">
        <v>379</v>
      </c>
    </row>
    <row r="8" spans="1:12" s="202" customFormat="1" ht="24.95" customHeight="1" x14ac:dyDescent="0.25">
      <c r="A8" s="201" t="s">
        <v>9</v>
      </c>
      <c r="B8" s="129" t="s">
        <v>187</v>
      </c>
      <c r="C8" s="48" t="s">
        <v>214</v>
      </c>
      <c r="D8" s="214">
        <f t="shared" ref="D8:G8" si="0">SUM(D9:D11)</f>
        <v>17189</v>
      </c>
      <c r="E8" s="214">
        <f t="shared" si="0"/>
        <v>3500</v>
      </c>
      <c r="F8" s="214">
        <f t="shared" si="0"/>
        <v>5038</v>
      </c>
      <c r="G8" s="214">
        <f t="shared" si="0"/>
        <v>18727</v>
      </c>
      <c r="H8" s="130">
        <f>SUM(H9:H11)</f>
        <v>76</v>
      </c>
      <c r="I8" s="130">
        <f>SUM(I9:I11)</f>
        <v>14</v>
      </c>
      <c r="J8" s="130">
        <f>SUM(J9:J11)</f>
        <v>30</v>
      </c>
      <c r="K8" s="130">
        <f>SUM(K9:K11)</f>
        <v>92</v>
      </c>
    </row>
    <row r="9" spans="1:12" ht="45.75" customHeight="1" x14ac:dyDescent="0.25">
      <c r="A9" s="92"/>
      <c r="B9" s="129" t="s">
        <v>187</v>
      </c>
      <c r="C9" s="131" t="s">
        <v>215</v>
      </c>
      <c r="D9" s="215">
        <v>16916</v>
      </c>
      <c r="E9" s="215">
        <v>3431</v>
      </c>
      <c r="F9" s="215">
        <v>4897</v>
      </c>
      <c r="G9" s="215">
        <f>+D9-E9+F9</f>
        <v>18382</v>
      </c>
      <c r="H9" s="132">
        <f>'Bieu 1a - Quy mo Chinh quy'!E8</f>
        <v>76</v>
      </c>
      <c r="I9" s="132">
        <f>'Bieu 1a - Quy mo Chinh quy'!E21</f>
        <v>14</v>
      </c>
      <c r="J9" s="132">
        <f>'Bieu 1a - Quy mo Chinh quy'!E30</f>
        <v>30</v>
      </c>
      <c r="K9" s="132">
        <f>'Bieu 1a - Quy mo Chinh quy'!E33</f>
        <v>92</v>
      </c>
    </row>
    <row r="10" spans="1:12" ht="20.100000000000001" customHeight="1" x14ac:dyDescent="0.25">
      <c r="A10" s="92"/>
      <c r="B10" s="129" t="s">
        <v>187</v>
      </c>
      <c r="C10" s="92" t="s">
        <v>216</v>
      </c>
      <c r="D10" s="215">
        <v>252</v>
      </c>
      <c r="E10" s="215">
        <v>48</v>
      </c>
      <c r="F10" s="215">
        <v>120</v>
      </c>
      <c r="G10" s="215">
        <f>+D10-E10+F10</f>
        <v>324</v>
      </c>
      <c r="H10" s="132"/>
      <c r="I10" s="132"/>
      <c r="J10" s="132"/>
      <c r="K10" s="132"/>
    </row>
    <row r="11" spans="1:12" ht="20.100000000000001" customHeight="1" x14ac:dyDescent="0.25">
      <c r="A11" s="92"/>
      <c r="B11" s="129" t="s">
        <v>187</v>
      </c>
      <c r="C11" s="92" t="s">
        <v>217</v>
      </c>
      <c r="D11" s="215">
        <v>21</v>
      </c>
      <c r="E11" s="215">
        <v>21</v>
      </c>
      <c r="F11" s="215">
        <v>21</v>
      </c>
      <c r="G11" s="215">
        <f>+D11-E11+F11</f>
        <v>21</v>
      </c>
      <c r="H11" s="132"/>
      <c r="I11" s="132"/>
      <c r="J11" s="132"/>
      <c r="K11" s="132"/>
    </row>
    <row r="12" spans="1:12" s="202" customFormat="1" ht="20.100000000000001" customHeight="1" x14ac:dyDescent="0.25">
      <c r="A12" s="201" t="s">
        <v>56</v>
      </c>
      <c r="B12" s="129" t="s">
        <v>195</v>
      </c>
      <c r="C12" s="48" t="s">
        <v>218</v>
      </c>
      <c r="D12" s="214">
        <f t="shared" ref="D12:K12" si="1">SUM(D13:D14)</f>
        <v>2322</v>
      </c>
      <c r="E12" s="214">
        <f t="shared" si="1"/>
        <v>1713</v>
      </c>
      <c r="F12" s="214">
        <f t="shared" si="1"/>
        <v>740</v>
      </c>
      <c r="G12" s="214">
        <f t="shared" si="1"/>
        <v>1349</v>
      </c>
      <c r="H12" s="130">
        <f t="shared" si="1"/>
        <v>0</v>
      </c>
      <c r="I12" s="130">
        <f t="shared" si="1"/>
        <v>0</v>
      </c>
      <c r="J12" s="130">
        <f t="shared" si="1"/>
        <v>0</v>
      </c>
      <c r="K12" s="130">
        <f t="shared" si="1"/>
        <v>0</v>
      </c>
    </row>
    <row r="13" spans="1:12" ht="20.100000000000001" customHeight="1" x14ac:dyDescent="0.25">
      <c r="A13" s="92"/>
      <c r="B13" s="129" t="s">
        <v>195</v>
      </c>
      <c r="C13" s="92" t="s">
        <v>243</v>
      </c>
      <c r="D13" s="215">
        <v>2229</v>
      </c>
      <c r="E13" s="215">
        <v>1672</v>
      </c>
      <c r="F13" s="215">
        <v>720</v>
      </c>
      <c r="G13" s="215">
        <f>+D13-E13+F13</f>
        <v>1277</v>
      </c>
      <c r="H13" s="132"/>
      <c r="I13" s="132"/>
      <c r="J13" s="132"/>
      <c r="K13" s="132"/>
    </row>
    <row r="14" spans="1:12" ht="34.5" customHeight="1" x14ac:dyDescent="0.25">
      <c r="A14" s="92"/>
      <c r="B14" s="129" t="s">
        <v>195</v>
      </c>
      <c r="C14" s="92" t="s">
        <v>219</v>
      </c>
      <c r="D14" s="215">
        <v>93</v>
      </c>
      <c r="E14" s="215">
        <v>41</v>
      </c>
      <c r="F14" s="215">
        <v>20</v>
      </c>
      <c r="G14" s="215">
        <f>+D14-E14+F14</f>
        <v>72</v>
      </c>
      <c r="H14" s="132"/>
      <c r="I14" s="132"/>
      <c r="J14" s="132"/>
      <c r="K14" s="132"/>
    </row>
    <row r="15" spans="1:12" s="202" customFormat="1" ht="20.100000000000001" customHeight="1" x14ac:dyDescent="0.25">
      <c r="A15" s="201" t="s">
        <v>161</v>
      </c>
      <c r="B15" s="129" t="s">
        <v>187</v>
      </c>
      <c r="C15" s="48" t="s">
        <v>19</v>
      </c>
      <c r="D15" s="214">
        <f t="shared" ref="D15:K15" si="2">SUM(D16:D17)</f>
        <v>21336</v>
      </c>
      <c r="E15" s="214">
        <f t="shared" si="2"/>
        <v>12187</v>
      </c>
      <c r="F15" s="214">
        <f t="shared" si="2"/>
        <v>4220</v>
      </c>
      <c r="G15" s="214">
        <f t="shared" si="2"/>
        <v>13369</v>
      </c>
      <c r="H15" s="130">
        <f t="shared" si="2"/>
        <v>103</v>
      </c>
      <c r="I15" s="130">
        <f t="shared" si="2"/>
        <v>82</v>
      </c>
      <c r="J15" s="130">
        <f t="shared" si="2"/>
        <v>120</v>
      </c>
      <c r="K15" s="130">
        <f t="shared" si="2"/>
        <v>141</v>
      </c>
    </row>
    <row r="16" spans="1:12" ht="20.100000000000001" customHeight="1" x14ac:dyDescent="0.25">
      <c r="A16" s="92"/>
      <c r="B16" s="129" t="s">
        <v>187</v>
      </c>
      <c r="C16" s="92" t="s">
        <v>220</v>
      </c>
      <c r="D16" s="215">
        <v>16623</v>
      </c>
      <c r="E16" s="215">
        <v>9084</v>
      </c>
      <c r="F16" s="215">
        <v>3000</v>
      </c>
      <c r="G16" s="215">
        <f t="shared" ref="G16:G23" si="3">+D16-E16+F16</f>
        <v>10539</v>
      </c>
      <c r="H16" s="132"/>
      <c r="I16" s="132"/>
      <c r="J16" s="132"/>
      <c r="K16" s="132"/>
    </row>
    <row r="17" spans="1:13" ht="20.100000000000001" customHeight="1" x14ac:dyDescent="0.25">
      <c r="A17" s="92"/>
      <c r="B17" s="129" t="s">
        <v>187</v>
      </c>
      <c r="C17" s="92" t="s">
        <v>221</v>
      </c>
      <c r="D17" s="215">
        <v>4713</v>
      </c>
      <c r="E17" s="215">
        <v>3103</v>
      </c>
      <c r="F17" s="215">
        <v>1220</v>
      </c>
      <c r="G17" s="215">
        <f t="shared" si="3"/>
        <v>2830</v>
      </c>
      <c r="H17" s="132">
        <f>'Bieu 1c- Quy mo VLVH - TX'!F8</f>
        <v>103</v>
      </c>
      <c r="I17" s="132">
        <f>'Bieu 1c- Quy mo VLVH - TX'!F12</f>
        <v>82</v>
      </c>
      <c r="J17" s="132">
        <f>'Bieu 1c- Quy mo VLVH - TX'!F17</f>
        <v>120</v>
      </c>
      <c r="K17" s="132">
        <f>'Bieu 1c- Quy mo VLVH - TX'!F19</f>
        <v>141</v>
      </c>
      <c r="M17" s="723"/>
    </row>
    <row r="18" spans="1:13" s="202" customFormat="1" ht="20.100000000000001" customHeight="1" x14ac:dyDescent="0.25">
      <c r="A18" s="201" t="s">
        <v>222</v>
      </c>
      <c r="B18" s="129" t="s">
        <v>187</v>
      </c>
      <c r="C18" s="48" t="s">
        <v>223</v>
      </c>
      <c r="D18" s="214">
        <f t="shared" ref="D18:K18" si="4">SUM(D19:D20)</f>
        <v>199</v>
      </c>
      <c r="E18" s="214">
        <f t="shared" si="4"/>
        <v>87</v>
      </c>
      <c r="F18" s="214">
        <f t="shared" si="4"/>
        <v>2242</v>
      </c>
      <c r="G18" s="214">
        <f t="shared" si="4"/>
        <v>2354</v>
      </c>
      <c r="H18" s="130">
        <f t="shared" si="4"/>
        <v>0</v>
      </c>
      <c r="I18" s="130">
        <f t="shared" si="4"/>
        <v>0</v>
      </c>
      <c r="J18" s="130">
        <f t="shared" si="4"/>
        <v>0</v>
      </c>
      <c r="K18" s="130">
        <f t="shared" si="4"/>
        <v>0</v>
      </c>
    </row>
    <row r="19" spans="1:13" ht="20.100000000000001" customHeight="1" x14ac:dyDescent="0.25">
      <c r="A19" s="92"/>
      <c r="B19" s="129" t="s">
        <v>187</v>
      </c>
      <c r="C19" s="92" t="s">
        <v>224</v>
      </c>
      <c r="D19" s="216">
        <v>199</v>
      </c>
      <c r="E19" s="216">
        <v>87</v>
      </c>
      <c r="F19" s="216">
        <f>+'[1]Bieu 1 - Toan truong'!F68</f>
        <v>123</v>
      </c>
      <c r="G19" s="215">
        <f>+D19-E19+F19</f>
        <v>235</v>
      </c>
      <c r="H19" s="92"/>
      <c r="I19" s="92"/>
      <c r="J19" s="92"/>
      <c r="K19" s="132"/>
    </row>
    <row r="20" spans="1:13" ht="20.100000000000001" customHeight="1" x14ac:dyDescent="0.25">
      <c r="A20" s="92"/>
      <c r="B20" s="129" t="s">
        <v>187</v>
      </c>
      <c r="C20" s="92" t="s">
        <v>225</v>
      </c>
      <c r="D20" s="216"/>
      <c r="E20" s="216"/>
      <c r="F20" s="216">
        <v>2119</v>
      </c>
      <c r="G20" s="215">
        <f>+D20-E20+F20</f>
        <v>2119</v>
      </c>
      <c r="H20" s="92"/>
      <c r="I20" s="92"/>
      <c r="J20" s="92"/>
      <c r="K20" s="132"/>
    </row>
    <row r="21" spans="1:13" s="202" customFormat="1" ht="20.100000000000001" customHeight="1" x14ac:dyDescent="0.25">
      <c r="A21" s="201" t="s">
        <v>226</v>
      </c>
      <c r="B21" s="129" t="s">
        <v>209</v>
      </c>
      <c r="C21" s="48" t="s">
        <v>227</v>
      </c>
      <c r="D21" s="217">
        <f t="shared" ref="D21:K21" si="5">SUM(D22:D23)</f>
        <v>1440</v>
      </c>
      <c r="E21" s="217">
        <f t="shared" si="5"/>
        <v>469</v>
      </c>
      <c r="F21" s="217">
        <f t="shared" si="5"/>
        <v>440</v>
      </c>
      <c r="G21" s="217">
        <f t="shared" si="5"/>
        <v>1411</v>
      </c>
      <c r="H21" s="133">
        <f t="shared" si="5"/>
        <v>0</v>
      </c>
      <c r="I21" s="133">
        <f t="shared" si="5"/>
        <v>0</v>
      </c>
      <c r="J21" s="133">
        <f t="shared" si="5"/>
        <v>0</v>
      </c>
      <c r="K21" s="133">
        <f t="shared" si="5"/>
        <v>0</v>
      </c>
    </row>
    <row r="22" spans="1:13" ht="20.100000000000001" customHeight="1" x14ac:dyDescent="0.25">
      <c r="A22" s="92"/>
      <c r="B22" s="129" t="s">
        <v>209</v>
      </c>
      <c r="C22" s="92" t="s">
        <v>228</v>
      </c>
      <c r="D22" s="216">
        <v>1105</v>
      </c>
      <c r="E22" s="216">
        <v>379</v>
      </c>
      <c r="F22" s="216">
        <v>320</v>
      </c>
      <c r="G22" s="215">
        <f t="shared" si="3"/>
        <v>1046</v>
      </c>
      <c r="H22" s="92"/>
      <c r="I22" s="92"/>
      <c r="J22" s="92"/>
      <c r="K22" s="132"/>
    </row>
    <row r="23" spans="1:13" ht="20.100000000000001" customHeight="1" x14ac:dyDescent="0.25">
      <c r="A23" s="92"/>
      <c r="B23" s="129" t="s">
        <v>209</v>
      </c>
      <c r="C23" s="92" t="s">
        <v>229</v>
      </c>
      <c r="D23" s="216">
        <v>335</v>
      </c>
      <c r="E23" s="216">
        <v>90</v>
      </c>
      <c r="F23" s="216">
        <v>120</v>
      </c>
      <c r="G23" s="215">
        <f t="shared" si="3"/>
        <v>365</v>
      </c>
      <c r="H23" s="92"/>
      <c r="I23" s="92"/>
      <c r="J23" s="92"/>
      <c r="K23" s="132"/>
    </row>
    <row r="24" spans="1:13" s="202" customFormat="1" ht="20.100000000000001" customHeight="1" x14ac:dyDescent="0.25">
      <c r="A24" s="201" t="s">
        <v>230</v>
      </c>
      <c r="B24" s="129" t="s">
        <v>210</v>
      </c>
      <c r="C24" s="48" t="s">
        <v>231</v>
      </c>
      <c r="D24" s="217">
        <f t="shared" ref="D24:K24" si="6">SUM(D25:D27)</f>
        <v>2201</v>
      </c>
      <c r="E24" s="217">
        <f t="shared" si="6"/>
        <v>460</v>
      </c>
      <c r="F24" s="217">
        <f t="shared" si="6"/>
        <v>550</v>
      </c>
      <c r="G24" s="217">
        <f t="shared" si="6"/>
        <v>2291</v>
      </c>
      <c r="H24" s="133">
        <f t="shared" si="6"/>
        <v>0</v>
      </c>
      <c r="I24" s="133">
        <f t="shared" si="6"/>
        <v>0</v>
      </c>
      <c r="J24" s="133">
        <f t="shared" si="6"/>
        <v>0</v>
      </c>
      <c r="K24" s="133">
        <f t="shared" si="6"/>
        <v>0</v>
      </c>
    </row>
    <row r="25" spans="1:13" ht="20.100000000000001" customHeight="1" x14ac:dyDescent="0.25">
      <c r="A25" s="92"/>
      <c r="B25" s="129" t="s">
        <v>210</v>
      </c>
      <c r="C25" s="92" t="s">
        <v>232</v>
      </c>
      <c r="D25" s="216">
        <v>603</v>
      </c>
      <c r="E25" s="216">
        <v>150</v>
      </c>
      <c r="F25" s="216">
        <v>150</v>
      </c>
      <c r="G25" s="215">
        <f>+D25-E25+F25</f>
        <v>603</v>
      </c>
      <c r="H25" s="92"/>
      <c r="I25" s="92"/>
      <c r="J25" s="92"/>
      <c r="K25" s="132"/>
    </row>
    <row r="26" spans="1:13" ht="20.100000000000001" customHeight="1" x14ac:dyDescent="0.25">
      <c r="A26" s="92"/>
      <c r="B26" s="129" t="s">
        <v>210</v>
      </c>
      <c r="C26" s="92" t="s">
        <v>233</v>
      </c>
      <c r="D26" s="216">
        <v>915</v>
      </c>
      <c r="E26" s="216">
        <v>155</v>
      </c>
      <c r="F26" s="216">
        <v>200</v>
      </c>
      <c r="G26" s="215">
        <f>+D26-E26+F26</f>
        <v>960</v>
      </c>
      <c r="H26" s="92"/>
      <c r="I26" s="92"/>
      <c r="J26" s="92"/>
      <c r="K26" s="132"/>
    </row>
    <row r="27" spans="1:13" ht="20.100000000000001" customHeight="1" x14ac:dyDescent="0.25">
      <c r="A27" s="92"/>
      <c r="B27" s="129" t="s">
        <v>210</v>
      </c>
      <c r="C27" s="92" t="s">
        <v>234</v>
      </c>
      <c r="D27" s="216">
        <v>683</v>
      </c>
      <c r="E27" s="216">
        <v>155</v>
      </c>
      <c r="F27" s="216">
        <v>200</v>
      </c>
      <c r="G27" s="215">
        <f>+D27-E27+F27</f>
        <v>728</v>
      </c>
      <c r="H27" s="92"/>
      <c r="I27" s="92"/>
      <c r="J27" s="92"/>
      <c r="K27" s="132"/>
    </row>
    <row r="28" spans="1:13" s="202" customFormat="1" ht="34.5" customHeight="1" x14ac:dyDescent="0.25">
      <c r="A28" s="201"/>
      <c r="B28" s="201"/>
      <c r="C28" s="48" t="s">
        <v>235</v>
      </c>
      <c r="D28" s="217">
        <f t="shared" ref="D28:K28" si="7">+D8+D12+D15+D18+D21+D24</f>
        <v>44687</v>
      </c>
      <c r="E28" s="217">
        <f t="shared" si="7"/>
        <v>18416</v>
      </c>
      <c r="F28" s="217">
        <f t="shared" si="7"/>
        <v>13230</v>
      </c>
      <c r="G28" s="217">
        <f t="shared" si="7"/>
        <v>39501</v>
      </c>
      <c r="H28" s="133">
        <f>+H8+H12+H15+H18+H21+H24</f>
        <v>179</v>
      </c>
      <c r="I28" s="133">
        <f t="shared" si="7"/>
        <v>96</v>
      </c>
      <c r="J28" s="133">
        <f t="shared" si="7"/>
        <v>150</v>
      </c>
      <c r="K28" s="133">
        <f t="shared" si="7"/>
        <v>233</v>
      </c>
    </row>
    <row r="30" spans="1:13" ht="24.95" customHeight="1" x14ac:dyDescent="0.25">
      <c r="E30" s="828" t="s">
        <v>237</v>
      </c>
      <c r="F30" s="828"/>
      <c r="G30" s="828"/>
    </row>
    <row r="31" spans="1:13" ht="27" customHeight="1" x14ac:dyDescent="0.25">
      <c r="B31" s="206"/>
      <c r="C31" s="206" t="s">
        <v>380</v>
      </c>
      <c r="D31" s="206"/>
      <c r="E31" s="206"/>
      <c r="F31" s="206"/>
      <c r="G31" s="206"/>
    </row>
    <row r="32" spans="1:13" x14ac:dyDescent="0.25">
      <c r="A32" s="203"/>
      <c r="B32" s="203"/>
      <c r="C32" s="203"/>
      <c r="D32" s="203"/>
      <c r="E32" s="203"/>
      <c r="F32" s="203"/>
      <c r="G32" s="203"/>
    </row>
    <row r="33" spans="1:11" x14ac:dyDescent="0.25">
      <c r="A33" s="203"/>
      <c r="B33" s="203"/>
      <c r="C33" s="203"/>
      <c r="D33" s="203"/>
      <c r="E33" s="203"/>
      <c r="F33" s="203"/>
      <c r="G33" s="203"/>
    </row>
    <row r="34" spans="1:11" x14ac:dyDescent="0.25">
      <c r="A34" s="203"/>
      <c r="B34" s="203"/>
      <c r="C34" s="203"/>
      <c r="D34" s="203"/>
      <c r="E34" s="203"/>
      <c r="F34" s="203"/>
      <c r="G34" s="203"/>
    </row>
    <row r="35" spans="1:11" x14ac:dyDescent="0.25">
      <c r="A35" s="203"/>
      <c r="B35" s="203"/>
      <c r="C35" s="203"/>
      <c r="D35" s="203"/>
      <c r="E35" s="203"/>
      <c r="F35" s="203"/>
      <c r="G35" s="203"/>
    </row>
    <row r="36" spans="1:11" x14ac:dyDescent="0.25">
      <c r="A36" s="203"/>
      <c r="B36" s="203"/>
      <c r="C36" s="203"/>
      <c r="D36" s="203"/>
      <c r="E36" s="203"/>
      <c r="F36" s="203"/>
      <c r="G36" s="203"/>
    </row>
    <row r="37" spans="1:11" x14ac:dyDescent="0.25">
      <c r="A37" s="203"/>
      <c r="B37" s="203"/>
      <c r="C37" s="203"/>
      <c r="D37" s="203"/>
      <c r="E37" s="203"/>
      <c r="F37" s="203"/>
      <c r="G37" s="203"/>
    </row>
    <row r="38" spans="1:11" ht="27" customHeight="1" x14ac:dyDescent="0.25">
      <c r="A38" s="203"/>
      <c r="B38" s="203"/>
      <c r="C38" s="824" t="s">
        <v>236</v>
      </c>
      <c r="D38" s="824"/>
      <c r="E38" s="824"/>
      <c r="F38" s="824"/>
      <c r="G38" s="824"/>
      <c r="H38" s="824"/>
      <c r="I38" s="824"/>
      <c r="J38" s="824"/>
      <c r="K38" s="824"/>
    </row>
  </sheetData>
  <mergeCells count="10">
    <mergeCell ref="C1:D1"/>
    <mergeCell ref="C2:D2"/>
    <mergeCell ref="C38:K38"/>
    <mergeCell ref="H6:K6"/>
    <mergeCell ref="A4:K4"/>
    <mergeCell ref="A5:K5"/>
    <mergeCell ref="E30:G30"/>
    <mergeCell ref="D6:G6"/>
    <mergeCell ref="A6:A7"/>
    <mergeCell ref="C6:C7"/>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Q82"/>
  <sheetViews>
    <sheetView topLeftCell="A56" zoomScale="80" zoomScaleNormal="80" workbookViewId="0">
      <selection activeCell="J36" sqref="J36"/>
    </sheetView>
  </sheetViews>
  <sheetFormatPr defaultColWidth="9.140625" defaultRowHeight="16.5" x14ac:dyDescent="0.25"/>
  <cols>
    <col min="1" max="1" width="5.7109375" style="788" customWidth="1"/>
    <col min="2" max="2" width="23" style="764" customWidth="1"/>
    <col min="3" max="3" width="15" style="764" customWidth="1"/>
    <col min="4" max="4" width="20.28515625" style="764" customWidth="1"/>
    <col min="5" max="5" width="21.42578125" style="764" customWidth="1"/>
    <col min="6" max="6" width="18.5703125" style="764" customWidth="1"/>
    <col min="7" max="7" width="15.42578125" style="764" customWidth="1"/>
    <col min="8" max="8" width="16.7109375" style="764" customWidth="1"/>
    <col min="9" max="9" width="12.5703125" style="764" customWidth="1"/>
    <col min="10" max="10" width="20.42578125" style="764" customWidth="1"/>
    <col min="11" max="11" width="11.5703125" style="764" customWidth="1"/>
    <col min="12" max="12" width="13.5703125" style="764" customWidth="1"/>
    <col min="13" max="13" width="16.28515625" style="764" customWidth="1"/>
    <col min="14" max="14" width="12.5703125" style="764" customWidth="1"/>
    <col min="15" max="15" width="9.5703125" style="764" customWidth="1"/>
    <col min="16" max="16384" width="9.140625" style="764"/>
  </cols>
  <sheetData>
    <row r="1" spans="1:17" s="750" customFormat="1" ht="22.5" customHeight="1" x14ac:dyDescent="0.25">
      <c r="A1" s="749"/>
      <c r="N1" s="1027" t="s">
        <v>728</v>
      </c>
      <c r="O1" s="1027"/>
      <c r="P1" s="1027"/>
      <c r="Q1" s="1027"/>
    </row>
    <row r="2" spans="1:17" s="750" customFormat="1" ht="15" customHeight="1" x14ac:dyDescent="0.25">
      <c r="A2" s="749"/>
    </row>
    <row r="3" spans="1:17" s="750" customFormat="1" ht="18.75" x14ac:dyDescent="0.25">
      <c r="A3" s="1028" t="s">
        <v>0</v>
      </c>
      <c r="B3" s="1028"/>
      <c r="C3" s="1028"/>
      <c r="D3" s="1028"/>
      <c r="E3" s="1028"/>
      <c r="F3" s="1028"/>
      <c r="G3" s="1028"/>
      <c r="H3" s="1029" t="s">
        <v>729</v>
      </c>
      <c r="I3" s="1029"/>
      <c r="J3" s="1029"/>
      <c r="K3" s="1029"/>
      <c r="L3" s="1029"/>
      <c r="M3" s="1029"/>
      <c r="N3" s="1029"/>
      <c r="O3" s="751"/>
    </row>
    <row r="4" spans="1:17" s="750" customFormat="1" ht="18.75" x14ac:dyDescent="0.25">
      <c r="A4" s="1029" t="s">
        <v>730</v>
      </c>
      <c r="B4" s="1029"/>
      <c r="C4" s="1029"/>
      <c r="D4" s="1029"/>
      <c r="E4" s="1029"/>
      <c r="F4" s="1029"/>
      <c r="G4" s="1029"/>
      <c r="H4" s="1029" t="s">
        <v>731</v>
      </c>
      <c r="I4" s="1029"/>
      <c r="J4" s="1029"/>
      <c r="K4" s="1029"/>
      <c r="L4" s="1029"/>
      <c r="M4" s="1029"/>
      <c r="N4" s="1029"/>
    </row>
    <row r="5" spans="1:17" s="750" customFormat="1" ht="14.25" customHeight="1" x14ac:dyDescent="0.25">
      <c r="A5" s="749"/>
    </row>
    <row r="6" spans="1:17" s="750" customFormat="1" ht="51.6" customHeight="1" x14ac:dyDescent="0.25">
      <c r="A6" s="1030" t="s">
        <v>732</v>
      </c>
      <c r="B6" s="1030"/>
      <c r="C6" s="1030"/>
      <c r="D6" s="1030"/>
      <c r="E6" s="1030"/>
      <c r="F6" s="1030"/>
      <c r="G6" s="1030"/>
      <c r="H6" s="1030"/>
      <c r="I6" s="1030"/>
      <c r="J6" s="1030"/>
      <c r="K6" s="1030"/>
      <c r="L6" s="1030"/>
      <c r="M6" s="1030"/>
      <c r="N6" s="1030"/>
      <c r="O6" s="1030"/>
    </row>
    <row r="7" spans="1:17" s="750" customFormat="1" x14ac:dyDescent="0.25">
      <c r="A7" s="749"/>
    </row>
    <row r="8" spans="1:17" s="749" customFormat="1" ht="24.75" customHeight="1" x14ac:dyDescent="0.25">
      <c r="A8" s="752">
        <v>1</v>
      </c>
      <c r="B8" s="1014" t="s">
        <v>733</v>
      </c>
      <c r="C8" s="1015"/>
      <c r="D8" s="1015"/>
      <c r="E8" s="1015"/>
      <c r="F8" s="1015"/>
      <c r="G8" s="1015"/>
      <c r="H8" s="1015"/>
      <c r="I8" s="1015"/>
      <c r="J8" s="1015"/>
      <c r="K8" s="1015"/>
      <c r="L8" s="1015"/>
      <c r="M8" s="1015"/>
      <c r="N8" s="1015"/>
      <c r="O8" s="1015"/>
      <c r="P8" s="1015"/>
      <c r="Q8" s="1016"/>
    </row>
    <row r="9" spans="1:17" s="749" customFormat="1" ht="24.75" customHeight="1" x14ac:dyDescent="0.25">
      <c r="A9" s="1017" t="s">
        <v>95</v>
      </c>
      <c r="B9" s="983" t="s">
        <v>734</v>
      </c>
      <c r="C9" s="960" t="s">
        <v>735</v>
      </c>
      <c r="D9" s="960"/>
      <c r="E9" s="960"/>
      <c r="F9" s="960"/>
      <c r="G9" s="1019" t="s">
        <v>736</v>
      </c>
      <c r="H9" s="1020" t="s">
        <v>737</v>
      </c>
      <c r="I9" s="1020"/>
      <c r="J9" s="1020"/>
      <c r="K9" s="1020"/>
      <c r="L9" s="1020"/>
      <c r="M9" s="1020"/>
      <c r="N9" s="1021" t="s">
        <v>8</v>
      </c>
      <c r="O9" s="1022"/>
      <c r="P9" s="1022"/>
      <c r="Q9" s="1023"/>
    </row>
    <row r="10" spans="1:17" s="749" customFormat="1" ht="71.25" customHeight="1" x14ac:dyDescent="0.25">
      <c r="A10" s="1018"/>
      <c r="B10" s="984"/>
      <c r="C10" s="753" t="s">
        <v>738</v>
      </c>
      <c r="D10" s="753" t="s">
        <v>739</v>
      </c>
      <c r="E10" s="754" t="s">
        <v>740</v>
      </c>
      <c r="F10" s="755" t="s">
        <v>741</v>
      </c>
      <c r="G10" s="1019"/>
      <c r="H10" s="754" t="s">
        <v>742</v>
      </c>
      <c r="I10" s="755" t="s">
        <v>145</v>
      </c>
      <c r="J10" s="754" t="s">
        <v>743</v>
      </c>
      <c r="K10" s="960" t="s">
        <v>744</v>
      </c>
      <c r="L10" s="960"/>
      <c r="M10" s="960"/>
      <c r="N10" s="1024"/>
      <c r="O10" s="1025"/>
      <c r="P10" s="1025"/>
      <c r="Q10" s="1026"/>
    </row>
    <row r="11" spans="1:17" s="749" customFormat="1" ht="35.450000000000003" customHeight="1" x14ac:dyDescent="0.25">
      <c r="A11" s="755" t="s">
        <v>11</v>
      </c>
      <c r="B11" s="1011" t="s">
        <v>617</v>
      </c>
      <c r="C11" s="1012"/>
      <c r="D11" s="1012"/>
      <c r="E11" s="1012"/>
      <c r="F11" s="1012"/>
      <c r="G11" s="1012"/>
      <c r="H11" s="1012"/>
      <c r="I11" s="1012"/>
      <c r="J11" s="1012"/>
      <c r="K11" s="1012"/>
      <c r="L11" s="1012"/>
      <c r="M11" s="1012"/>
      <c r="N11" s="1012"/>
      <c r="O11" s="1012"/>
      <c r="P11" s="1012"/>
      <c r="Q11" s="1013"/>
    </row>
    <row r="12" spans="1:17" s="749" customFormat="1" ht="20.100000000000001" customHeight="1" x14ac:dyDescent="0.25">
      <c r="A12" s="756">
        <v>1</v>
      </c>
      <c r="B12" s="757" t="s">
        <v>475</v>
      </c>
      <c r="C12" s="757">
        <v>8</v>
      </c>
      <c r="D12" s="757">
        <v>0</v>
      </c>
      <c r="E12" s="758">
        <v>0</v>
      </c>
      <c r="F12" s="758">
        <v>6</v>
      </c>
      <c r="G12" s="758" t="s">
        <v>784</v>
      </c>
      <c r="H12" s="761">
        <v>1</v>
      </c>
      <c r="I12" s="761" t="s">
        <v>618</v>
      </c>
      <c r="J12" s="759" t="s">
        <v>785</v>
      </c>
      <c r="K12" s="1007"/>
      <c r="L12" s="1007"/>
      <c r="M12" s="1007"/>
      <c r="N12" s="1008" t="s">
        <v>745</v>
      </c>
      <c r="O12" s="1009"/>
      <c r="P12" s="1009"/>
      <c r="Q12" s="1010"/>
    </row>
    <row r="13" spans="1:17" s="749" customFormat="1" ht="35.450000000000003" customHeight="1" x14ac:dyDescent="0.25">
      <c r="A13" s="755" t="s">
        <v>18</v>
      </c>
      <c r="B13" s="1004" t="s">
        <v>620</v>
      </c>
      <c r="C13" s="1005"/>
      <c r="D13" s="1005"/>
      <c r="E13" s="1005"/>
      <c r="F13" s="1005"/>
      <c r="G13" s="1005"/>
      <c r="H13" s="1005"/>
      <c r="I13" s="1005"/>
      <c r="J13" s="1005"/>
      <c r="K13" s="1005"/>
      <c r="L13" s="1005"/>
      <c r="M13" s="1005"/>
      <c r="N13" s="1005"/>
      <c r="O13" s="1005"/>
      <c r="P13" s="1005"/>
      <c r="Q13" s="1006"/>
    </row>
    <row r="14" spans="1:17" s="749" customFormat="1" ht="20.100000000000001" customHeight="1" x14ac:dyDescent="0.25">
      <c r="A14" s="756">
        <v>2</v>
      </c>
      <c r="B14" s="757" t="s">
        <v>475</v>
      </c>
      <c r="C14" s="757">
        <v>9</v>
      </c>
      <c r="D14" s="757">
        <v>0</v>
      </c>
      <c r="E14" s="758">
        <v>0</v>
      </c>
      <c r="F14" s="758">
        <v>5</v>
      </c>
      <c r="G14" s="758" t="s">
        <v>784</v>
      </c>
      <c r="H14" s="761">
        <v>1</v>
      </c>
      <c r="I14" s="761" t="s">
        <v>618</v>
      </c>
      <c r="J14" s="759" t="s">
        <v>785</v>
      </c>
      <c r="K14" s="1007"/>
      <c r="L14" s="1007"/>
      <c r="M14" s="1007"/>
      <c r="N14" s="1008" t="s">
        <v>745</v>
      </c>
      <c r="O14" s="1009"/>
      <c r="P14" s="1009"/>
      <c r="Q14" s="1010"/>
    </row>
    <row r="15" spans="1:17" s="749" customFormat="1" ht="20.100000000000001" customHeight="1" x14ac:dyDescent="0.25">
      <c r="A15" s="755" t="s">
        <v>21</v>
      </c>
      <c r="B15" s="1001" t="s">
        <v>786</v>
      </c>
      <c r="C15" s="1002"/>
      <c r="D15" s="1002"/>
      <c r="E15" s="1002"/>
      <c r="F15" s="1002"/>
      <c r="G15" s="1002"/>
      <c r="H15" s="1002"/>
      <c r="I15" s="1002"/>
      <c r="J15" s="1002"/>
      <c r="K15" s="1002"/>
      <c r="L15" s="1002"/>
      <c r="M15" s="1002"/>
      <c r="N15" s="1002"/>
      <c r="O15" s="1002"/>
      <c r="P15" s="1002"/>
      <c r="Q15" s="1003"/>
    </row>
    <row r="16" spans="1:17" s="749" customFormat="1" ht="20.100000000000001" customHeight="1" x14ac:dyDescent="0.25">
      <c r="A16" s="755">
        <v>3</v>
      </c>
      <c r="B16" s="805" t="s">
        <v>787</v>
      </c>
      <c r="C16" s="757">
        <v>1</v>
      </c>
      <c r="D16" s="757">
        <v>0</v>
      </c>
      <c r="E16" s="758">
        <v>0</v>
      </c>
      <c r="F16" s="761">
        <v>1</v>
      </c>
      <c r="G16" s="761" t="s">
        <v>788</v>
      </c>
      <c r="H16" s="761">
        <v>1</v>
      </c>
      <c r="I16" s="761" t="s">
        <v>789</v>
      </c>
      <c r="J16" s="759" t="s">
        <v>187</v>
      </c>
      <c r="K16" s="1008"/>
      <c r="L16" s="1009"/>
      <c r="M16" s="1010"/>
      <c r="N16" s="1008" t="s">
        <v>746</v>
      </c>
      <c r="O16" s="1009"/>
      <c r="P16" s="1009"/>
      <c r="Q16" s="1010"/>
    </row>
    <row r="17" spans="1:17" s="749" customFormat="1" ht="20.100000000000001" customHeight="1" x14ac:dyDescent="0.25">
      <c r="A17" s="756"/>
      <c r="B17" s="762" t="s">
        <v>80</v>
      </c>
      <c r="C17" s="762">
        <f>C12+C14+C16</f>
        <v>18</v>
      </c>
      <c r="D17" s="762">
        <f t="shared" ref="D17:H17" si="0">D12+D14+D16</f>
        <v>0</v>
      </c>
      <c r="E17" s="762">
        <f t="shared" si="0"/>
        <v>0</v>
      </c>
      <c r="F17" s="762">
        <f t="shared" si="0"/>
        <v>12</v>
      </c>
      <c r="G17" s="762"/>
      <c r="H17" s="762">
        <f t="shared" si="0"/>
        <v>3</v>
      </c>
      <c r="I17" s="759"/>
      <c r="J17" s="759"/>
      <c r="K17" s="1007"/>
      <c r="L17" s="1007"/>
      <c r="M17" s="1007"/>
      <c r="N17" s="1008"/>
      <c r="O17" s="1009"/>
      <c r="P17" s="1009"/>
      <c r="Q17" s="1010"/>
    </row>
    <row r="18" spans="1:17" ht="33" customHeight="1" x14ac:dyDescent="0.25">
      <c r="A18" s="763">
        <v>2</v>
      </c>
      <c r="B18" s="964" t="s">
        <v>747</v>
      </c>
      <c r="C18" s="965"/>
      <c r="D18" s="965"/>
      <c r="E18" s="965"/>
      <c r="F18" s="965"/>
      <c r="G18" s="965"/>
      <c r="H18" s="965"/>
      <c r="I18" s="965"/>
      <c r="J18" s="965"/>
      <c r="K18" s="965"/>
      <c r="L18" s="965"/>
      <c r="M18" s="965"/>
      <c r="N18" s="965"/>
      <c r="O18" s="965"/>
      <c r="P18" s="965"/>
      <c r="Q18" s="966"/>
    </row>
    <row r="19" spans="1:17" x14ac:dyDescent="0.25">
      <c r="A19" s="960" t="s">
        <v>95</v>
      </c>
      <c r="B19" s="967" t="s">
        <v>57</v>
      </c>
      <c r="C19" s="968"/>
      <c r="D19" s="969"/>
      <c r="E19" s="960" t="s">
        <v>748</v>
      </c>
      <c r="F19" s="960"/>
      <c r="G19" s="960" t="s">
        <v>749</v>
      </c>
      <c r="H19" s="960" t="s">
        <v>149</v>
      </c>
      <c r="I19" s="960" t="s">
        <v>150</v>
      </c>
      <c r="J19" s="960" t="s">
        <v>58</v>
      </c>
      <c r="K19" s="960" t="s">
        <v>89</v>
      </c>
      <c r="L19" s="960" t="s">
        <v>145</v>
      </c>
      <c r="M19" s="960" t="s">
        <v>151</v>
      </c>
      <c r="N19" s="967" t="s">
        <v>8</v>
      </c>
      <c r="O19" s="968"/>
      <c r="P19" s="968"/>
      <c r="Q19" s="969"/>
    </row>
    <row r="20" spans="1:17" x14ac:dyDescent="0.25">
      <c r="A20" s="960"/>
      <c r="B20" s="970"/>
      <c r="C20" s="971"/>
      <c r="D20" s="972"/>
      <c r="E20" s="754" t="s">
        <v>152</v>
      </c>
      <c r="F20" s="754" t="s">
        <v>153</v>
      </c>
      <c r="G20" s="960"/>
      <c r="H20" s="960"/>
      <c r="I20" s="960"/>
      <c r="J20" s="960"/>
      <c r="K20" s="960"/>
      <c r="L20" s="960"/>
      <c r="M20" s="960"/>
      <c r="N20" s="970"/>
      <c r="O20" s="971"/>
      <c r="P20" s="971"/>
      <c r="Q20" s="972"/>
    </row>
    <row r="21" spans="1:17" x14ac:dyDescent="0.25">
      <c r="A21" s="765">
        <v>1</v>
      </c>
      <c r="B21" s="955"/>
      <c r="C21" s="956"/>
      <c r="D21" s="957"/>
      <c r="E21" s="754"/>
      <c r="F21" s="754"/>
      <c r="G21" s="769"/>
      <c r="H21" s="769"/>
      <c r="I21" s="769"/>
      <c r="J21" s="769"/>
      <c r="K21" s="769"/>
      <c r="L21" s="769"/>
      <c r="M21" s="770"/>
      <c r="N21" s="955" t="s">
        <v>790</v>
      </c>
      <c r="O21" s="956"/>
      <c r="P21" s="956"/>
      <c r="Q21" s="957"/>
    </row>
    <row r="22" spans="1:17" ht="36" customHeight="1" x14ac:dyDescent="0.25">
      <c r="A22" s="772">
        <v>3</v>
      </c>
      <c r="B22" s="998" t="s">
        <v>750</v>
      </c>
      <c r="C22" s="999"/>
      <c r="D22" s="999"/>
      <c r="E22" s="999"/>
      <c r="F22" s="999"/>
      <c r="G22" s="999"/>
      <c r="H22" s="999"/>
      <c r="I22" s="999"/>
      <c r="J22" s="999"/>
      <c r="K22" s="999"/>
      <c r="L22" s="999"/>
      <c r="M22" s="999"/>
      <c r="N22" s="999"/>
      <c r="O22" s="999"/>
      <c r="P22" s="999"/>
      <c r="Q22" s="1000"/>
    </row>
    <row r="23" spans="1:17" x14ac:dyDescent="0.25">
      <c r="A23" s="960" t="s">
        <v>95</v>
      </c>
      <c r="B23" s="967" t="s">
        <v>57</v>
      </c>
      <c r="C23" s="968"/>
      <c r="D23" s="969"/>
      <c r="E23" s="960" t="s">
        <v>748</v>
      </c>
      <c r="F23" s="960"/>
      <c r="G23" s="960" t="s">
        <v>148</v>
      </c>
      <c r="H23" s="960" t="s">
        <v>149</v>
      </c>
      <c r="I23" s="960" t="s">
        <v>150</v>
      </c>
      <c r="J23" s="960" t="s">
        <v>58</v>
      </c>
      <c r="K23" s="960" t="s">
        <v>89</v>
      </c>
      <c r="L23" s="960" t="s">
        <v>145</v>
      </c>
      <c r="M23" s="960" t="s">
        <v>450</v>
      </c>
      <c r="N23" s="967" t="s">
        <v>8</v>
      </c>
      <c r="O23" s="968"/>
      <c r="P23" s="968"/>
      <c r="Q23" s="969"/>
    </row>
    <row r="24" spans="1:17" x14ac:dyDescent="0.25">
      <c r="A24" s="960"/>
      <c r="B24" s="970"/>
      <c r="C24" s="971"/>
      <c r="D24" s="972"/>
      <c r="E24" s="754" t="s">
        <v>152</v>
      </c>
      <c r="F24" s="754" t="s">
        <v>153</v>
      </c>
      <c r="G24" s="960"/>
      <c r="H24" s="960"/>
      <c r="I24" s="960"/>
      <c r="J24" s="960"/>
      <c r="K24" s="960"/>
      <c r="L24" s="960"/>
      <c r="M24" s="960"/>
      <c r="N24" s="970"/>
      <c r="O24" s="971"/>
      <c r="P24" s="971"/>
      <c r="Q24" s="972"/>
    </row>
    <row r="25" spans="1:17" x14ac:dyDescent="0.25">
      <c r="A25" s="765">
        <v>1</v>
      </c>
      <c r="B25" s="955"/>
      <c r="C25" s="956"/>
      <c r="D25" s="957"/>
      <c r="E25" s="771"/>
      <c r="F25" s="765"/>
      <c r="G25" s="771"/>
      <c r="H25" s="771"/>
      <c r="I25" s="771"/>
      <c r="J25" s="771"/>
      <c r="K25" s="771"/>
      <c r="L25" s="771"/>
      <c r="M25" s="771"/>
      <c r="N25" s="955" t="s">
        <v>790</v>
      </c>
      <c r="O25" s="956"/>
      <c r="P25" s="956"/>
      <c r="Q25" s="957"/>
    </row>
    <row r="26" spans="1:17" ht="40.9" customHeight="1" x14ac:dyDescent="0.25">
      <c r="A26" s="763">
        <v>4</v>
      </c>
      <c r="B26" s="964" t="s">
        <v>751</v>
      </c>
      <c r="C26" s="965"/>
      <c r="D26" s="965"/>
      <c r="E26" s="965"/>
      <c r="F26" s="965"/>
      <c r="G26" s="965"/>
      <c r="H26" s="965"/>
      <c r="I26" s="965"/>
      <c r="J26" s="965"/>
      <c r="K26" s="965"/>
      <c r="L26" s="965"/>
      <c r="M26" s="965"/>
      <c r="N26" s="965"/>
      <c r="O26" s="965"/>
      <c r="P26" s="965"/>
      <c r="Q26" s="966"/>
    </row>
    <row r="27" spans="1:17" ht="40.9" customHeight="1" x14ac:dyDescent="0.25">
      <c r="A27" s="983" t="s">
        <v>95</v>
      </c>
      <c r="B27" s="983" t="s">
        <v>57</v>
      </c>
      <c r="C27" s="988" t="s">
        <v>735</v>
      </c>
      <c r="D27" s="988"/>
      <c r="E27" s="988"/>
      <c r="F27" s="988"/>
      <c r="G27" s="988"/>
      <c r="H27" s="988"/>
      <c r="I27" s="991" t="s">
        <v>752</v>
      </c>
      <c r="J27" s="994"/>
      <c r="K27" s="994"/>
      <c r="L27" s="994"/>
      <c r="M27" s="994"/>
      <c r="N27" s="994"/>
      <c r="O27" s="994"/>
      <c r="P27" s="994"/>
      <c r="Q27" s="992"/>
    </row>
    <row r="28" spans="1:17" ht="37.5" customHeight="1" x14ac:dyDescent="0.25">
      <c r="A28" s="993"/>
      <c r="B28" s="993"/>
      <c r="C28" s="988" t="s">
        <v>20</v>
      </c>
      <c r="D28" s="988" t="s">
        <v>753</v>
      </c>
      <c r="E28" s="995" t="s">
        <v>754</v>
      </c>
      <c r="F28" s="996" t="s">
        <v>755</v>
      </c>
      <c r="G28" s="996"/>
      <c r="H28" s="996"/>
      <c r="I28" s="960" t="s">
        <v>146</v>
      </c>
      <c r="J28" s="960" t="s">
        <v>743</v>
      </c>
      <c r="K28" s="960" t="s">
        <v>756</v>
      </c>
      <c r="L28" s="960"/>
      <c r="M28" s="960" t="s">
        <v>451</v>
      </c>
      <c r="N28" s="997" t="s">
        <v>757</v>
      </c>
      <c r="O28" s="997"/>
      <c r="P28" s="960" t="s">
        <v>157</v>
      </c>
      <c r="Q28" s="960" t="s">
        <v>8</v>
      </c>
    </row>
    <row r="29" spans="1:17" ht="36" customHeight="1" x14ac:dyDescent="0.25">
      <c r="A29" s="984"/>
      <c r="B29" s="984"/>
      <c r="C29" s="988"/>
      <c r="D29" s="988"/>
      <c r="E29" s="995"/>
      <c r="F29" s="773" t="s">
        <v>758</v>
      </c>
      <c r="G29" s="773" t="s">
        <v>759</v>
      </c>
      <c r="H29" s="773" t="s">
        <v>760</v>
      </c>
      <c r="I29" s="960"/>
      <c r="J29" s="960"/>
      <c r="K29" s="754" t="s">
        <v>159</v>
      </c>
      <c r="L29" s="754" t="s">
        <v>160</v>
      </c>
      <c r="M29" s="960"/>
      <c r="N29" s="774" t="s">
        <v>761</v>
      </c>
      <c r="O29" s="754" t="s">
        <v>762</v>
      </c>
      <c r="P29" s="960"/>
      <c r="Q29" s="960"/>
    </row>
    <row r="30" spans="1:17" ht="33" x14ac:dyDescent="0.25">
      <c r="A30" s="754">
        <v>1</v>
      </c>
      <c r="B30" s="754" t="s">
        <v>804</v>
      </c>
      <c r="C30" s="765">
        <v>17</v>
      </c>
      <c r="D30" s="765" t="s">
        <v>814</v>
      </c>
      <c r="E30" s="765" t="s">
        <v>802</v>
      </c>
      <c r="F30" s="765"/>
      <c r="G30" s="765"/>
      <c r="H30" s="765"/>
      <c r="I30" s="765"/>
      <c r="J30" s="760"/>
      <c r="K30" s="775"/>
      <c r="L30" s="775"/>
      <c r="M30" s="775"/>
      <c r="N30" s="775"/>
      <c r="O30" s="775"/>
      <c r="P30" s="775"/>
      <c r="Q30" s="775"/>
    </row>
    <row r="31" spans="1:17" x14ac:dyDescent="0.25">
      <c r="A31" s="765" t="s">
        <v>13</v>
      </c>
      <c r="B31" s="776" t="s">
        <v>464</v>
      </c>
      <c r="C31" s="760"/>
      <c r="D31" s="760" t="s">
        <v>763</v>
      </c>
      <c r="E31" s="765" t="s">
        <v>552</v>
      </c>
      <c r="F31" s="760"/>
      <c r="G31" s="776" t="s">
        <v>455</v>
      </c>
      <c r="H31" s="786"/>
      <c r="I31" s="760"/>
      <c r="J31" s="760"/>
      <c r="K31" s="777"/>
      <c r="L31" s="775"/>
      <c r="M31" s="760"/>
      <c r="N31" s="760"/>
      <c r="O31" s="775"/>
      <c r="P31" s="775"/>
      <c r="Q31" s="765"/>
    </row>
    <row r="32" spans="1:17" x14ac:dyDescent="0.25">
      <c r="A32" s="765" t="s">
        <v>15</v>
      </c>
      <c r="B32" s="771" t="s">
        <v>800</v>
      </c>
      <c r="C32" s="765"/>
      <c r="D32" s="760" t="s">
        <v>763</v>
      </c>
      <c r="E32" s="765" t="s">
        <v>552</v>
      </c>
      <c r="F32" s="765"/>
      <c r="G32" s="771" t="s">
        <v>455</v>
      </c>
      <c r="H32" s="786"/>
      <c r="I32" s="760"/>
      <c r="J32" s="765"/>
      <c r="K32" s="775"/>
      <c r="L32" s="775"/>
      <c r="M32" s="775"/>
      <c r="N32" s="775"/>
      <c r="O32" s="801"/>
      <c r="P32" s="775"/>
      <c r="Q32" s="765"/>
    </row>
    <row r="33" spans="1:17" x14ac:dyDescent="0.25">
      <c r="A33" s="786" t="s">
        <v>16</v>
      </c>
      <c r="B33" s="771" t="s">
        <v>459</v>
      </c>
      <c r="C33" s="765"/>
      <c r="D33" s="760" t="s">
        <v>763</v>
      </c>
      <c r="E33" s="786" t="s">
        <v>552</v>
      </c>
      <c r="F33" s="765"/>
      <c r="G33" s="771" t="s">
        <v>455</v>
      </c>
      <c r="H33" s="786"/>
      <c r="I33" s="765"/>
      <c r="J33" s="765"/>
      <c r="K33" s="775"/>
      <c r="L33" s="775"/>
      <c r="M33" s="775"/>
      <c r="N33" s="775"/>
      <c r="O33" s="775"/>
      <c r="P33" s="775"/>
      <c r="Q33" s="765"/>
    </row>
    <row r="34" spans="1:17" x14ac:dyDescent="0.25">
      <c r="A34" s="786" t="s">
        <v>17</v>
      </c>
      <c r="B34" s="787" t="s">
        <v>472</v>
      </c>
      <c r="C34" s="765"/>
      <c r="D34" s="765" t="s">
        <v>801</v>
      </c>
      <c r="E34" s="786" t="s">
        <v>552</v>
      </c>
      <c r="F34" s="765"/>
      <c r="G34" s="771"/>
      <c r="H34" s="786" t="s">
        <v>455</v>
      </c>
      <c r="I34" s="765"/>
      <c r="J34" s="765"/>
      <c r="K34" s="765"/>
      <c r="L34" s="775"/>
      <c r="M34" s="775"/>
      <c r="N34" s="775"/>
      <c r="O34" s="775"/>
      <c r="P34" s="775"/>
      <c r="Q34" s="775"/>
    </row>
    <row r="35" spans="1:17" x14ac:dyDescent="0.25">
      <c r="A35" s="786" t="s">
        <v>201</v>
      </c>
      <c r="B35" s="776" t="s">
        <v>457</v>
      </c>
      <c r="C35" s="765"/>
      <c r="D35" s="786" t="s">
        <v>801</v>
      </c>
      <c r="E35" s="786" t="s">
        <v>552</v>
      </c>
      <c r="F35" s="765"/>
      <c r="G35" s="771"/>
      <c r="H35" s="786" t="s">
        <v>455</v>
      </c>
      <c r="I35" s="765"/>
      <c r="J35" s="765"/>
      <c r="K35" s="765" t="s">
        <v>723</v>
      </c>
      <c r="L35" s="775"/>
      <c r="M35" s="775"/>
      <c r="N35" s="775"/>
      <c r="O35" s="775"/>
      <c r="P35" s="775"/>
      <c r="Q35" s="775"/>
    </row>
    <row r="36" spans="1:17" x14ac:dyDescent="0.25">
      <c r="A36" s="786" t="s">
        <v>202</v>
      </c>
      <c r="B36" s="771" t="s">
        <v>462</v>
      </c>
      <c r="C36" s="765"/>
      <c r="D36" s="786" t="s">
        <v>801</v>
      </c>
      <c r="E36" s="786" t="s">
        <v>552</v>
      </c>
      <c r="F36" s="765"/>
      <c r="G36" s="771"/>
      <c r="H36" s="786" t="s">
        <v>455</v>
      </c>
      <c r="I36" s="765"/>
      <c r="J36" s="765"/>
      <c r="K36" s="765"/>
      <c r="L36" s="775"/>
      <c r="M36" s="775"/>
      <c r="N36" s="775"/>
      <c r="O36" s="775"/>
      <c r="P36" s="775"/>
      <c r="Q36" s="775"/>
    </row>
    <row r="37" spans="1:17" x14ac:dyDescent="0.25">
      <c r="A37" s="786" t="s">
        <v>203</v>
      </c>
      <c r="B37" s="771" t="s">
        <v>468</v>
      </c>
      <c r="C37" s="765"/>
      <c r="D37" s="760" t="s">
        <v>763</v>
      </c>
      <c r="E37" s="786" t="s">
        <v>552</v>
      </c>
      <c r="F37" s="765"/>
      <c r="G37" s="765" t="s">
        <v>455</v>
      </c>
      <c r="H37" s="786"/>
      <c r="I37" s="765"/>
      <c r="J37" s="765"/>
      <c r="K37" s="765"/>
      <c r="L37" s="775"/>
      <c r="M37" s="775"/>
      <c r="N37" s="775"/>
      <c r="O37" s="775"/>
      <c r="P37" s="775"/>
      <c r="Q37" s="775"/>
    </row>
    <row r="38" spans="1:17" x14ac:dyDescent="0.25">
      <c r="A38" s="786" t="s">
        <v>204</v>
      </c>
      <c r="B38" s="787" t="s">
        <v>470</v>
      </c>
      <c r="C38" s="786"/>
      <c r="D38" s="786" t="s">
        <v>801</v>
      </c>
      <c r="E38" s="786" t="s">
        <v>552</v>
      </c>
      <c r="F38" s="786"/>
      <c r="G38" s="786"/>
      <c r="H38" s="786" t="s">
        <v>455</v>
      </c>
      <c r="I38" s="786"/>
      <c r="J38" s="786"/>
      <c r="K38" s="786"/>
      <c r="L38" s="775"/>
      <c r="M38" s="775"/>
      <c r="N38" s="775"/>
      <c r="O38" s="775"/>
      <c r="P38" s="775"/>
      <c r="Q38" s="775"/>
    </row>
    <row r="39" spans="1:17" x14ac:dyDescent="0.25">
      <c r="A39" s="786" t="s">
        <v>791</v>
      </c>
      <c r="B39" s="787" t="s">
        <v>473</v>
      </c>
      <c r="C39" s="786"/>
      <c r="D39" s="786" t="s">
        <v>801</v>
      </c>
      <c r="E39" s="786" t="s">
        <v>552</v>
      </c>
      <c r="F39" s="786"/>
      <c r="G39" s="786"/>
      <c r="H39" s="786" t="s">
        <v>455</v>
      </c>
      <c r="I39" s="786"/>
      <c r="J39" s="786"/>
      <c r="K39" s="786"/>
      <c r="L39" s="775"/>
      <c r="M39" s="775"/>
      <c r="N39" s="775"/>
      <c r="O39" s="775"/>
      <c r="P39" s="775"/>
      <c r="Q39" s="775"/>
    </row>
    <row r="40" spans="1:17" x14ac:dyDescent="0.25">
      <c r="A40" s="786" t="s">
        <v>792</v>
      </c>
      <c r="B40" s="787" t="s">
        <v>471</v>
      </c>
      <c r="C40" s="786"/>
      <c r="D40" s="760" t="s">
        <v>763</v>
      </c>
      <c r="E40" s="786" t="s">
        <v>552</v>
      </c>
      <c r="F40" s="786"/>
      <c r="G40" s="786" t="s">
        <v>455</v>
      </c>
      <c r="H40" s="786"/>
      <c r="I40" s="786"/>
      <c r="J40" s="786"/>
      <c r="K40" s="786"/>
      <c r="L40" s="775"/>
      <c r="M40" s="775"/>
      <c r="N40" s="775"/>
      <c r="O40" s="775"/>
      <c r="P40" s="775"/>
      <c r="Q40" s="775"/>
    </row>
    <row r="41" spans="1:17" x14ac:dyDescent="0.25">
      <c r="A41" s="786" t="s">
        <v>793</v>
      </c>
      <c r="B41" s="787" t="s">
        <v>466</v>
      </c>
      <c r="C41" s="786"/>
      <c r="D41" s="760" t="s">
        <v>763</v>
      </c>
      <c r="E41" s="786" t="s">
        <v>552</v>
      </c>
      <c r="F41" s="786"/>
      <c r="G41" s="786" t="s">
        <v>455</v>
      </c>
      <c r="H41" s="786"/>
      <c r="I41" s="786"/>
      <c r="J41" s="786"/>
      <c r="K41" s="786"/>
      <c r="L41" s="775"/>
      <c r="M41" s="775"/>
      <c r="N41" s="775"/>
      <c r="O41" s="775"/>
      <c r="P41" s="775"/>
      <c r="Q41" s="775"/>
    </row>
    <row r="42" spans="1:17" x14ac:dyDescent="0.25">
      <c r="A42" s="786" t="s">
        <v>794</v>
      </c>
      <c r="B42" s="787" t="s">
        <v>469</v>
      </c>
      <c r="C42" s="786"/>
      <c r="D42" s="786" t="s">
        <v>801</v>
      </c>
      <c r="E42" s="786" t="s">
        <v>552</v>
      </c>
      <c r="F42" s="786"/>
      <c r="G42" s="786"/>
      <c r="H42" s="786" t="s">
        <v>455</v>
      </c>
      <c r="I42" s="786"/>
      <c r="J42" s="786"/>
      <c r="K42" s="786"/>
      <c r="L42" s="775"/>
      <c r="M42" s="775"/>
      <c r="N42" s="775"/>
      <c r="O42" s="775"/>
      <c r="P42" s="775"/>
      <c r="Q42" s="775"/>
    </row>
    <row r="43" spans="1:17" x14ac:dyDescent="0.25">
      <c r="A43" s="786" t="s">
        <v>795</v>
      </c>
      <c r="B43" s="771" t="s">
        <v>463</v>
      </c>
      <c r="C43" s="765"/>
      <c r="D43" s="760" t="s">
        <v>763</v>
      </c>
      <c r="E43" s="786" t="s">
        <v>552</v>
      </c>
      <c r="F43" s="765"/>
      <c r="G43" s="771" t="s">
        <v>455</v>
      </c>
      <c r="H43" s="786"/>
      <c r="I43" s="765"/>
      <c r="J43" s="765"/>
      <c r="K43" s="765"/>
      <c r="L43" s="775"/>
      <c r="M43" s="775"/>
      <c r="N43" s="775"/>
      <c r="O43" s="775"/>
      <c r="P43" s="775"/>
      <c r="Q43" s="775"/>
    </row>
    <row r="44" spans="1:17" x14ac:dyDescent="0.25">
      <c r="A44" s="786" t="s">
        <v>796</v>
      </c>
      <c r="B44" s="771" t="s">
        <v>461</v>
      </c>
      <c r="C44" s="765"/>
      <c r="D44" s="760" t="s">
        <v>763</v>
      </c>
      <c r="E44" s="786" t="s">
        <v>552</v>
      </c>
      <c r="F44" s="765"/>
      <c r="G44" s="771" t="s">
        <v>455</v>
      </c>
      <c r="H44" s="786"/>
      <c r="I44" s="765"/>
      <c r="J44" s="765"/>
      <c r="K44" s="754"/>
      <c r="L44" s="775"/>
      <c r="M44" s="775"/>
      <c r="N44" s="775"/>
      <c r="O44" s="775"/>
      <c r="P44" s="775"/>
      <c r="Q44" s="775"/>
    </row>
    <row r="45" spans="1:17" ht="33" x14ac:dyDescent="0.25">
      <c r="A45" s="786" t="s">
        <v>797</v>
      </c>
      <c r="B45" s="776" t="s">
        <v>467</v>
      </c>
      <c r="C45" s="760"/>
      <c r="D45" s="760" t="s">
        <v>763</v>
      </c>
      <c r="E45" s="786" t="s">
        <v>552</v>
      </c>
      <c r="F45" s="760"/>
      <c r="G45" s="776" t="s">
        <v>455</v>
      </c>
      <c r="H45" s="786"/>
      <c r="I45" s="760" t="s">
        <v>627</v>
      </c>
      <c r="J45" s="760" t="s">
        <v>803</v>
      </c>
      <c r="K45" s="777" t="s">
        <v>452</v>
      </c>
      <c r="L45" s="775"/>
      <c r="M45" s="801" t="s">
        <v>764</v>
      </c>
      <c r="N45" s="775"/>
      <c r="O45" s="801" t="s">
        <v>455</v>
      </c>
      <c r="P45" s="775">
        <v>200000</v>
      </c>
      <c r="Q45" s="786" t="s">
        <v>765</v>
      </c>
    </row>
    <row r="46" spans="1:17" x14ac:dyDescent="0.25">
      <c r="A46" s="786" t="s">
        <v>798</v>
      </c>
      <c r="B46" s="776" t="s">
        <v>465</v>
      </c>
      <c r="C46" s="760"/>
      <c r="D46" s="760" t="s">
        <v>763</v>
      </c>
      <c r="E46" s="786" t="s">
        <v>552</v>
      </c>
      <c r="F46" s="760"/>
      <c r="G46" s="776" t="s">
        <v>455</v>
      </c>
      <c r="H46" s="786"/>
      <c r="I46" s="760"/>
      <c r="J46" s="760"/>
      <c r="K46" s="760"/>
      <c r="L46" s="775"/>
      <c r="M46" s="775"/>
      <c r="N46" s="775"/>
      <c r="O46" s="775"/>
      <c r="P46" s="775"/>
      <c r="Q46" s="775"/>
    </row>
    <row r="47" spans="1:17" x14ac:dyDescent="0.25">
      <c r="A47" s="786" t="s">
        <v>799</v>
      </c>
      <c r="B47" s="776" t="s">
        <v>553</v>
      </c>
      <c r="C47" s="760"/>
      <c r="D47" s="760" t="s">
        <v>763</v>
      </c>
      <c r="E47" s="786" t="s">
        <v>552</v>
      </c>
      <c r="F47" s="760"/>
      <c r="G47" s="776" t="s">
        <v>455</v>
      </c>
      <c r="H47" s="786"/>
      <c r="I47" s="760"/>
      <c r="J47" s="760"/>
      <c r="K47" s="753"/>
      <c r="L47" s="775"/>
      <c r="M47" s="775"/>
      <c r="N47" s="775"/>
      <c r="O47" s="775"/>
      <c r="P47" s="775"/>
      <c r="Q47" s="775"/>
    </row>
    <row r="48" spans="1:17" ht="22.9" customHeight="1" x14ac:dyDescent="0.25">
      <c r="A48" s="960" t="s">
        <v>80</v>
      </c>
      <c r="B48" s="960"/>
      <c r="C48" s="960"/>
      <c r="D48" s="960"/>
      <c r="E48" s="960"/>
      <c r="F48" s="960"/>
      <c r="G48" s="960"/>
      <c r="H48" s="960"/>
      <c r="I48" s="960"/>
      <c r="J48" s="765"/>
      <c r="K48" s="765"/>
      <c r="L48" s="765"/>
      <c r="M48" s="765"/>
      <c r="N48" s="775"/>
      <c r="O48" s="775"/>
      <c r="P48" s="765">
        <f>SUM(P30:P47)</f>
        <v>200000</v>
      </c>
      <c r="Q48" s="775"/>
    </row>
    <row r="49" spans="1:17" ht="40.9" customHeight="1" x14ac:dyDescent="0.25">
      <c r="A49" s="763">
        <v>4</v>
      </c>
      <c r="B49" s="964" t="s">
        <v>766</v>
      </c>
      <c r="C49" s="965"/>
      <c r="D49" s="965"/>
      <c r="E49" s="965"/>
      <c r="F49" s="965"/>
      <c r="G49" s="965"/>
      <c r="H49" s="965"/>
      <c r="I49" s="965"/>
      <c r="J49" s="965"/>
      <c r="K49" s="965"/>
      <c r="L49" s="965"/>
      <c r="M49" s="965"/>
      <c r="N49" s="965"/>
      <c r="O49" s="965"/>
      <c r="P49" s="965"/>
      <c r="Q49" s="966"/>
    </row>
    <row r="50" spans="1:17" ht="37.5" customHeight="1" x14ac:dyDescent="0.25">
      <c r="A50" s="960" t="s">
        <v>95</v>
      </c>
      <c r="B50" s="967" t="s">
        <v>57</v>
      </c>
      <c r="C50" s="968"/>
      <c r="D50" s="969"/>
      <c r="E50" s="988" t="s">
        <v>767</v>
      </c>
      <c r="F50" s="988" t="s">
        <v>768</v>
      </c>
      <c r="G50" s="989" t="s">
        <v>769</v>
      </c>
      <c r="H50" s="961" t="s">
        <v>770</v>
      </c>
      <c r="I50" s="963"/>
      <c r="J50" s="983" t="s">
        <v>451</v>
      </c>
      <c r="K50" s="991" t="s">
        <v>757</v>
      </c>
      <c r="L50" s="992"/>
      <c r="M50" s="983" t="s">
        <v>157</v>
      </c>
      <c r="N50" s="967" t="s">
        <v>8</v>
      </c>
      <c r="O50" s="968"/>
      <c r="P50" s="968"/>
      <c r="Q50" s="969"/>
    </row>
    <row r="51" spans="1:17" ht="36" customHeight="1" x14ac:dyDescent="0.25">
      <c r="A51" s="960"/>
      <c r="B51" s="970"/>
      <c r="C51" s="971"/>
      <c r="D51" s="972"/>
      <c r="E51" s="988"/>
      <c r="F51" s="988"/>
      <c r="G51" s="990"/>
      <c r="H51" s="754" t="s">
        <v>771</v>
      </c>
      <c r="I51" s="754" t="s">
        <v>772</v>
      </c>
      <c r="J51" s="984"/>
      <c r="K51" s="774" t="s">
        <v>761</v>
      </c>
      <c r="L51" s="754" t="s">
        <v>773</v>
      </c>
      <c r="M51" s="984"/>
      <c r="N51" s="970"/>
      <c r="O51" s="971"/>
      <c r="P51" s="971"/>
      <c r="Q51" s="972"/>
    </row>
    <row r="52" spans="1:17" x14ac:dyDescent="0.25">
      <c r="A52" s="778">
        <v>1</v>
      </c>
      <c r="B52" s="980" t="s">
        <v>774</v>
      </c>
      <c r="C52" s="981"/>
      <c r="D52" s="981"/>
      <c r="E52" s="981"/>
      <c r="F52" s="981"/>
      <c r="G52" s="981"/>
      <c r="H52" s="981"/>
      <c r="I52" s="981"/>
      <c r="J52" s="981"/>
      <c r="K52" s="981"/>
      <c r="L52" s="981"/>
      <c r="M52" s="981"/>
      <c r="N52" s="981"/>
      <c r="O52" s="981"/>
      <c r="P52" s="981"/>
      <c r="Q52" s="982"/>
    </row>
    <row r="53" spans="1:17" x14ac:dyDescent="0.25">
      <c r="A53" s="765" t="s">
        <v>13</v>
      </c>
      <c r="B53" s="985" t="s">
        <v>468</v>
      </c>
      <c r="C53" s="986"/>
      <c r="D53" s="987"/>
      <c r="E53" s="760" t="s">
        <v>805</v>
      </c>
      <c r="F53" s="760" t="s">
        <v>775</v>
      </c>
      <c r="G53" s="765" t="s">
        <v>776</v>
      </c>
      <c r="H53" s="775"/>
      <c r="I53" s="775" t="s">
        <v>455</v>
      </c>
      <c r="J53" s="775" t="s">
        <v>777</v>
      </c>
      <c r="K53" s="760"/>
      <c r="L53" s="775" t="s">
        <v>455</v>
      </c>
      <c r="M53" s="775">
        <v>11000</v>
      </c>
      <c r="N53" s="955"/>
      <c r="O53" s="956"/>
      <c r="P53" s="956"/>
      <c r="Q53" s="957"/>
    </row>
    <row r="54" spans="1:17" x14ac:dyDescent="0.25">
      <c r="A54" s="765" t="s">
        <v>15</v>
      </c>
      <c r="B54" s="977" t="s">
        <v>471</v>
      </c>
      <c r="C54" s="978"/>
      <c r="D54" s="979"/>
      <c r="E54" s="760" t="s">
        <v>805</v>
      </c>
      <c r="F54" s="760" t="s">
        <v>775</v>
      </c>
      <c r="G54" s="786" t="s">
        <v>776</v>
      </c>
      <c r="H54" s="775"/>
      <c r="I54" s="775" t="s">
        <v>455</v>
      </c>
      <c r="J54" s="775" t="s">
        <v>777</v>
      </c>
      <c r="K54" s="775"/>
      <c r="L54" s="775" t="s">
        <v>455</v>
      </c>
      <c r="M54" s="775">
        <v>11000</v>
      </c>
      <c r="N54" s="955"/>
      <c r="O54" s="956"/>
      <c r="P54" s="956"/>
      <c r="Q54" s="957"/>
    </row>
    <row r="55" spans="1:17" x14ac:dyDescent="0.25">
      <c r="A55" s="765" t="s">
        <v>16</v>
      </c>
      <c r="B55" s="977" t="s">
        <v>466</v>
      </c>
      <c r="C55" s="978"/>
      <c r="D55" s="979"/>
      <c r="E55" s="760" t="s">
        <v>805</v>
      </c>
      <c r="F55" s="760" t="s">
        <v>775</v>
      </c>
      <c r="G55" s="786" t="s">
        <v>776</v>
      </c>
      <c r="H55" s="775"/>
      <c r="I55" s="775" t="s">
        <v>455</v>
      </c>
      <c r="J55" s="775" t="s">
        <v>777</v>
      </c>
      <c r="K55" s="775"/>
      <c r="L55" s="775"/>
      <c r="M55" s="775">
        <v>11000</v>
      </c>
      <c r="N55" s="955"/>
      <c r="O55" s="956"/>
      <c r="P55" s="956"/>
      <c r="Q55" s="957"/>
    </row>
    <row r="56" spans="1:17" x14ac:dyDescent="0.25">
      <c r="A56" s="778">
        <v>2</v>
      </c>
      <c r="B56" s="980" t="s">
        <v>778</v>
      </c>
      <c r="C56" s="981"/>
      <c r="D56" s="981"/>
      <c r="E56" s="981"/>
      <c r="F56" s="981"/>
      <c r="G56" s="981"/>
      <c r="H56" s="981"/>
      <c r="I56" s="981"/>
      <c r="J56" s="981"/>
      <c r="K56" s="981"/>
      <c r="L56" s="981"/>
      <c r="M56" s="981"/>
      <c r="N56" s="981"/>
      <c r="O56" s="981"/>
      <c r="P56" s="981"/>
      <c r="Q56" s="982"/>
    </row>
    <row r="57" spans="1:17" x14ac:dyDescent="0.25">
      <c r="A57" s="765" t="s">
        <v>130</v>
      </c>
      <c r="B57" s="779" t="s">
        <v>464</v>
      </c>
      <c r="C57" s="780"/>
      <c r="D57" s="781"/>
      <c r="E57" s="806" t="s">
        <v>806</v>
      </c>
      <c r="F57" s="806" t="s">
        <v>806</v>
      </c>
      <c r="G57" s="765" t="s">
        <v>456</v>
      </c>
      <c r="H57" s="765"/>
      <c r="I57" s="775" t="s">
        <v>455</v>
      </c>
      <c r="J57" s="775" t="s">
        <v>777</v>
      </c>
      <c r="K57" s="775"/>
      <c r="L57" s="775" t="s">
        <v>455</v>
      </c>
      <c r="M57" s="775">
        <v>25000</v>
      </c>
      <c r="N57" s="955"/>
      <c r="O57" s="956"/>
      <c r="P57" s="956"/>
      <c r="Q57" s="957"/>
    </row>
    <row r="58" spans="1:17" ht="39.6" customHeight="1" x14ac:dyDescent="0.25">
      <c r="A58" s="782">
        <v>5</v>
      </c>
      <c r="B58" s="974" t="s">
        <v>779</v>
      </c>
      <c r="C58" s="975"/>
      <c r="D58" s="975"/>
      <c r="E58" s="975"/>
      <c r="F58" s="975"/>
      <c r="G58" s="975"/>
      <c r="H58" s="975"/>
      <c r="I58" s="975"/>
      <c r="J58" s="975"/>
      <c r="K58" s="975"/>
      <c r="L58" s="975"/>
      <c r="M58" s="975"/>
      <c r="N58" s="975"/>
      <c r="O58" s="975"/>
      <c r="P58" s="975"/>
      <c r="Q58" s="976"/>
    </row>
    <row r="59" spans="1:17" x14ac:dyDescent="0.25">
      <c r="A59" s="960" t="s">
        <v>95</v>
      </c>
      <c r="B59" s="967" t="s">
        <v>57</v>
      </c>
      <c r="C59" s="968"/>
      <c r="D59" s="969"/>
      <c r="E59" s="960" t="s">
        <v>147</v>
      </c>
      <c r="F59" s="960"/>
      <c r="G59" s="960" t="s">
        <v>148</v>
      </c>
      <c r="H59" s="960" t="s">
        <v>162</v>
      </c>
      <c r="I59" s="960" t="s">
        <v>163</v>
      </c>
      <c r="J59" s="960" t="s">
        <v>164</v>
      </c>
      <c r="K59" s="960"/>
      <c r="L59" s="960"/>
      <c r="M59" s="960" t="s">
        <v>453</v>
      </c>
      <c r="N59" s="960" t="s">
        <v>165</v>
      </c>
      <c r="O59" s="967" t="s">
        <v>8</v>
      </c>
      <c r="P59" s="968"/>
      <c r="Q59" s="969"/>
    </row>
    <row r="60" spans="1:17" ht="33" x14ac:dyDescent="0.25">
      <c r="A60" s="960"/>
      <c r="B60" s="970"/>
      <c r="C60" s="971"/>
      <c r="D60" s="972"/>
      <c r="E60" s="754" t="s">
        <v>152</v>
      </c>
      <c r="F60" s="754" t="s">
        <v>153</v>
      </c>
      <c r="G60" s="960"/>
      <c r="H60" s="960"/>
      <c r="I60" s="960"/>
      <c r="J60" s="754" t="s">
        <v>166</v>
      </c>
      <c r="K60" s="754" t="s">
        <v>159</v>
      </c>
      <c r="L60" s="754" t="s">
        <v>160</v>
      </c>
      <c r="M60" s="960"/>
      <c r="N60" s="960"/>
      <c r="O60" s="970"/>
      <c r="P60" s="971"/>
      <c r="Q60" s="972"/>
    </row>
    <row r="61" spans="1:17" x14ac:dyDescent="0.25">
      <c r="A61" s="765">
        <v>1</v>
      </c>
      <c r="B61" s="973" t="s">
        <v>468</v>
      </c>
      <c r="C61" s="973"/>
      <c r="D61" s="973"/>
      <c r="E61" s="483">
        <v>1988</v>
      </c>
      <c r="F61" s="786"/>
      <c r="G61" s="771" t="s">
        <v>643</v>
      </c>
      <c r="H61" s="807" t="s">
        <v>644</v>
      </c>
      <c r="I61" s="765" t="s">
        <v>807</v>
      </c>
      <c r="J61" s="765" t="s">
        <v>455</v>
      </c>
      <c r="K61" s="765"/>
      <c r="L61" s="765"/>
      <c r="M61" s="809" t="s">
        <v>808</v>
      </c>
      <c r="N61" s="765">
        <v>2000</v>
      </c>
      <c r="O61" s="955"/>
      <c r="P61" s="956"/>
      <c r="Q61" s="957"/>
    </row>
    <row r="62" spans="1:17" x14ac:dyDescent="0.25">
      <c r="A62" s="765">
        <v>2</v>
      </c>
      <c r="B62" s="959" t="s">
        <v>461</v>
      </c>
      <c r="C62" s="959"/>
      <c r="D62" s="959"/>
      <c r="E62" s="483">
        <v>1991</v>
      </c>
      <c r="F62" s="786"/>
      <c r="G62" s="787" t="s">
        <v>643</v>
      </c>
      <c r="H62" s="808" t="s">
        <v>644</v>
      </c>
      <c r="I62" s="786" t="s">
        <v>807</v>
      </c>
      <c r="J62" s="765" t="s">
        <v>455</v>
      </c>
      <c r="K62" s="765"/>
      <c r="L62" s="765"/>
      <c r="M62" s="809" t="s">
        <v>808</v>
      </c>
      <c r="N62" s="786">
        <v>2000</v>
      </c>
      <c r="O62" s="955"/>
      <c r="P62" s="956"/>
      <c r="Q62" s="957"/>
    </row>
    <row r="63" spans="1:17" x14ac:dyDescent="0.25">
      <c r="A63" s="786">
        <v>3</v>
      </c>
      <c r="B63" s="959" t="s">
        <v>466</v>
      </c>
      <c r="C63" s="959"/>
      <c r="D63" s="959"/>
      <c r="E63" s="483">
        <v>1987</v>
      </c>
      <c r="F63" s="786"/>
      <c r="G63" s="787" t="s">
        <v>643</v>
      </c>
      <c r="H63" s="807" t="s">
        <v>644</v>
      </c>
      <c r="I63" s="786" t="s">
        <v>807</v>
      </c>
      <c r="J63" s="765" t="s">
        <v>455</v>
      </c>
      <c r="K63" s="754"/>
      <c r="L63" s="754"/>
      <c r="M63" s="809" t="s">
        <v>808</v>
      </c>
      <c r="N63" s="786">
        <v>2000</v>
      </c>
      <c r="O63" s="955"/>
      <c r="P63" s="956"/>
      <c r="Q63" s="957"/>
    </row>
    <row r="64" spans="1:17" x14ac:dyDescent="0.25">
      <c r="A64" s="786">
        <v>4</v>
      </c>
      <c r="B64" s="973" t="s">
        <v>467</v>
      </c>
      <c r="C64" s="973"/>
      <c r="D64" s="973"/>
      <c r="E64" s="483">
        <v>1995</v>
      </c>
      <c r="F64" s="786"/>
      <c r="G64" s="787" t="s">
        <v>643</v>
      </c>
      <c r="H64" s="808" t="s">
        <v>644</v>
      </c>
      <c r="I64" s="786" t="s">
        <v>807</v>
      </c>
      <c r="J64" s="786" t="s">
        <v>455</v>
      </c>
      <c r="K64" s="754"/>
      <c r="L64" s="754"/>
      <c r="M64" s="809" t="s">
        <v>808</v>
      </c>
      <c r="N64" s="786">
        <v>2000</v>
      </c>
      <c r="O64" s="766"/>
      <c r="P64" s="767"/>
      <c r="Q64" s="768"/>
    </row>
    <row r="65" spans="1:17" x14ac:dyDescent="0.25">
      <c r="A65" s="786">
        <v>5</v>
      </c>
      <c r="B65" s="973" t="s">
        <v>465</v>
      </c>
      <c r="C65" s="973"/>
      <c r="D65" s="973"/>
      <c r="E65" s="775"/>
      <c r="F65" s="722">
        <v>1997</v>
      </c>
      <c r="G65" s="787" t="s">
        <v>643</v>
      </c>
      <c r="H65" s="807" t="s">
        <v>644</v>
      </c>
      <c r="I65" s="786" t="s">
        <v>807</v>
      </c>
      <c r="J65" s="786" t="s">
        <v>455</v>
      </c>
      <c r="K65" s="754"/>
      <c r="L65" s="754"/>
      <c r="M65" s="809" t="s">
        <v>808</v>
      </c>
      <c r="N65" s="786">
        <v>2000</v>
      </c>
      <c r="O65" s="766"/>
      <c r="P65" s="767"/>
      <c r="Q65" s="768"/>
    </row>
    <row r="66" spans="1:17" x14ac:dyDescent="0.25">
      <c r="A66" s="786">
        <v>6</v>
      </c>
      <c r="B66" s="973" t="s">
        <v>553</v>
      </c>
      <c r="C66" s="973"/>
      <c r="D66" s="973"/>
      <c r="E66" s="775"/>
      <c r="F66" s="722">
        <v>1996</v>
      </c>
      <c r="G66" s="787" t="s">
        <v>643</v>
      </c>
      <c r="H66" s="808" t="s">
        <v>644</v>
      </c>
      <c r="I66" s="786" t="s">
        <v>807</v>
      </c>
      <c r="J66" s="786" t="s">
        <v>455</v>
      </c>
      <c r="K66" s="754"/>
      <c r="L66" s="754"/>
      <c r="M66" s="809" t="s">
        <v>808</v>
      </c>
      <c r="N66" s="786">
        <v>2000</v>
      </c>
      <c r="O66" s="766"/>
      <c r="P66" s="767"/>
      <c r="Q66" s="768"/>
    </row>
    <row r="67" spans="1:17" x14ac:dyDescent="0.25">
      <c r="A67" s="786">
        <v>7</v>
      </c>
      <c r="B67" s="959" t="s">
        <v>459</v>
      </c>
      <c r="C67" s="959"/>
      <c r="D67" s="959"/>
      <c r="E67" s="483">
        <v>1984</v>
      </c>
      <c r="F67" s="786"/>
      <c r="G67" s="787" t="s">
        <v>643</v>
      </c>
      <c r="H67" s="807" t="s">
        <v>644</v>
      </c>
      <c r="I67" s="786" t="s">
        <v>807</v>
      </c>
      <c r="J67" s="786" t="s">
        <v>455</v>
      </c>
      <c r="K67" s="754"/>
      <c r="L67" s="754"/>
      <c r="M67" s="809" t="s">
        <v>808</v>
      </c>
      <c r="N67" s="786">
        <v>2000</v>
      </c>
      <c r="O67" s="766"/>
      <c r="P67" s="767"/>
      <c r="Q67" s="768"/>
    </row>
    <row r="68" spans="1:17" x14ac:dyDescent="0.25">
      <c r="A68" s="786">
        <v>8</v>
      </c>
      <c r="B68" s="959" t="s">
        <v>463</v>
      </c>
      <c r="C68" s="959"/>
      <c r="D68" s="959"/>
      <c r="E68" s="483">
        <v>1988</v>
      </c>
      <c r="F68" s="786"/>
      <c r="G68" s="787" t="s">
        <v>643</v>
      </c>
      <c r="H68" s="808" t="s">
        <v>644</v>
      </c>
      <c r="I68" s="786" t="s">
        <v>807</v>
      </c>
      <c r="J68" s="765" t="s">
        <v>455</v>
      </c>
      <c r="K68" s="765"/>
      <c r="L68" s="765"/>
      <c r="M68" s="809" t="s">
        <v>808</v>
      </c>
      <c r="N68" s="786">
        <v>2000</v>
      </c>
      <c r="O68" s="955"/>
      <c r="P68" s="956"/>
      <c r="Q68" s="957"/>
    </row>
    <row r="69" spans="1:17" x14ac:dyDescent="0.25">
      <c r="A69" s="960" t="s">
        <v>80</v>
      </c>
      <c r="B69" s="960"/>
      <c r="C69" s="960"/>
      <c r="D69" s="960"/>
      <c r="E69" s="960"/>
      <c r="F69" s="960"/>
      <c r="G69" s="960"/>
      <c r="H69" s="960"/>
      <c r="I69" s="960"/>
      <c r="J69" s="783"/>
      <c r="K69" s="765"/>
      <c r="L69" s="765"/>
      <c r="M69" s="765"/>
      <c r="N69" s="765">
        <f>SUM(N61:N68)</f>
        <v>16000</v>
      </c>
      <c r="O69" s="955"/>
      <c r="P69" s="956"/>
      <c r="Q69" s="957"/>
    </row>
    <row r="70" spans="1:17" ht="33" customHeight="1" x14ac:dyDescent="0.25">
      <c r="A70" s="763">
        <v>6</v>
      </c>
      <c r="B70" s="964" t="s">
        <v>780</v>
      </c>
      <c r="C70" s="965"/>
      <c r="D70" s="965"/>
      <c r="E70" s="965"/>
      <c r="F70" s="965"/>
      <c r="G70" s="965"/>
      <c r="H70" s="965"/>
      <c r="I70" s="965"/>
      <c r="J70" s="965"/>
      <c r="K70" s="965"/>
      <c r="L70" s="965"/>
      <c r="M70" s="965"/>
      <c r="N70" s="965"/>
      <c r="O70" s="965"/>
      <c r="P70" s="965"/>
      <c r="Q70" s="966"/>
    </row>
    <row r="71" spans="1:17" x14ac:dyDescent="0.25">
      <c r="A71" s="960" t="s">
        <v>95</v>
      </c>
      <c r="B71" s="967" t="s">
        <v>57</v>
      </c>
      <c r="C71" s="968"/>
      <c r="D71" s="969"/>
      <c r="E71" s="960" t="s">
        <v>147</v>
      </c>
      <c r="F71" s="960"/>
      <c r="G71" s="960" t="s">
        <v>148</v>
      </c>
      <c r="H71" s="960" t="s">
        <v>167</v>
      </c>
      <c r="I71" s="960" t="s">
        <v>168</v>
      </c>
      <c r="J71" s="960" t="s">
        <v>169</v>
      </c>
      <c r="K71" s="960"/>
      <c r="L71" s="960"/>
      <c r="M71" s="960" t="s">
        <v>453</v>
      </c>
      <c r="N71" s="960" t="s">
        <v>165</v>
      </c>
      <c r="O71" s="967" t="s">
        <v>8</v>
      </c>
      <c r="P71" s="968"/>
      <c r="Q71" s="969"/>
    </row>
    <row r="72" spans="1:17" ht="33" x14ac:dyDescent="0.25">
      <c r="A72" s="960"/>
      <c r="B72" s="970"/>
      <c r="C72" s="971"/>
      <c r="D72" s="972"/>
      <c r="E72" s="754" t="s">
        <v>152</v>
      </c>
      <c r="F72" s="754" t="s">
        <v>153</v>
      </c>
      <c r="G72" s="960"/>
      <c r="H72" s="960"/>
      <c r="I72" s="960"/>
      <c r="J72" s="754" t="s">
        <v>166</v>
      </c>
      <c r="K72" s="754" t="s">
        <v>159</v>
      </c>
      <c r="L72" s="754" t="s">
        <v>160</v>
      </c>
      <c r="M72" s="960"/>
      <c r="N72" s="960"/>
      <c r="O72" s="970"/>
      <c r="P72" s="971"/>
      <c r="Q72" s="972"/>
    </row>
    <row r="73" spans="1:17" ht="33" x14ac:dyDescent="0.25">
      <c r="A73" s="765"/>
      <c r="B73" s="955" t="s">
        <v>464</v>
      </c>
      <c r="C73" s="956"/>
      <c r="D73" s="957"/>
      <c r="E73" s="765" t="s">
        <v>455</v>
      </c>
      <c r="F73" s="765"/>
      <c r="G73" s="771" t="s">
        <v>643</v>
      </c>
      <c r="H73" s="765" t="s">
        <v>812</v>
      </c>
      <c r="I73" s="784" t="s">
        <v>813</v>
      </c>
      <c r="J73" s="765"/>
      <c r="K73" s="765" t="s">
        <v>455</v>
      </c>
      <c r="L73" s="765"/>
      <c r="M73" s="809" t="s">
        <v>808</v>
      </c>
      <c r="N73" s="765">
        <v>4000</v>
      </c>
      <c r="O73" s="955"/>
      <c r="P73" s="956"/>
      <c r="Q73" s="957"/>
    </row>
    <row r="74" spans="1:17" ht="33" x14ac:dyDescent="0.25">
      <c r="A74" s="799"/>
      <c r="B74" s="955" t="s">
        <v>460</v>
      </c>
      <c r="C74" s="956"/>
      <c r="D74" s="957"/>
      <c r="E74" s="799" t="s">
        <v>455</v>
      </c>
      <c r="F74" s="799"/>
      <c r="G74" s="800" t="s">
        <v>643</v>
      </c>
      <c r="H74" s="799" t="s">
        <v>812</v>
      </c>
      <c r="I74" s="784" t="s">
        <v>813</v>
      </c>
      <c r="J74" s="799"/>
      <c r="K74" s="799" t="s">
        <v>455</v>
      </c>
      <c r="L74" s="799"/>
      <c r="M74" s="809" t="s">
        <v>808</v>
      </c>
      <c r="N74" s="799">
        <v>4000</v>
      </c>
      <c r="O74" s="796"/>
      <c r="P74" s="797"/>
      <c r="Q74" s="798"/>
    </row>
    <row r="75" spans="1:17" ht="33" x14ac:dyDescent="0.25">
      <c r="A75" s="799"/>
      <c r="B75" s="955" t="s">
        <v>468</v>
      </c>
      <c r="C75" s="956"/>
      <c r="D75" s="957"/>
      <c r="E75" s="799" t="s">
        <v>455</v>
      </c>
      <c r="F75" s="799"/>
      <c r="G75" s="800" t="s">
        <v>643</v>
      </c>
      <c r="H75" s="799" t="s">
        <v>812</v>
      </c>
      <c r="I75" s="784" t="s">
        <v>813</v>
      </c>
      <c r="J75" s="799"/>
      <c r="K75" s="799" t="s">
        <v>455</v>
      </c>
      <c r="L75" s="799"/>
      <c r="M75" s="809" t="s">
        <v>808</v>
      </c>
      <c r="N75" s="799">
        <v>4000</v>
      </c>
      <c r="O75" s="796"/>
      <c r="P75" s="797"/>
      <c r="Q75" s="798"/>
    </row>
    <row r="76" spans="1:17" ht="33" x14ac:dyDescent="0.25">
      <c r="A76" s="765"/>
      <c r="B76" s="955" t="s">
        <v>459</v>
      </c>
      <c r="C76" s="956"/>
      <c r="D76" s="957"/>
      <c r="E76" s="765" t="s">
        <v>455</v>
      </c>
      <c r="F76" s="765"/>
      <c r="G76" s="800" t="s">
        <v>643</v>
      </c>
      <c r="H76" s="799" t="s">
        <v>812</v>
      </c>
      <c r="I76" s="784" t="s">
        <v>813</v>
      </c>
      <c r="J76" s="765"/>
      <c r="K76" s="765" t="s">
        <v>455</v>
      </c>
      <c r="L76" s="765"/>
      <c r="M76" s="809" t="s">
        <v>808</v>
      </c>
      <c r="N76" s="799">
        <v>4000</v>
      </c>
      <c r="O76" s="955"/>
      <c r="P76" s="956"/>
      <c r="Q76" s="957"/>
    </row>
    <row r="77" spans="1:17" ht="33" x14ac:dyDescent="0.25">
      <c r="A77" s="765"/>
      <c r="B77" s="955" t="s">
        <v>457</v>
      </c>
      <c r="C77" s="956"/>
      <c r="D77" s="957"/>
      <c r="E77" s="785" t="s">
        <v>455</v>
      </c>
      <c r="F77" s="765"/>
      <c r="G77" s="800" t="s">
        <v>643</v>
      </c>
      <c r="H77" s="799" t="s">
        <v>812</v>
      </c>
      <c r="I77" s="784" t="s">
        <v>813</v>
      </c>
      <c r="J77" s="765"/>
      <c r="K77" s="765" t="s">
        <v>455</v>
      </c>
      <c r="L77" s="765"/>
      <c r="M77" s="809" t="s">
        <v>808</v>
      </c>
      <c r="N77" s="799">
        <v>4000</v>
      </c>
      <c r="O77" s="955"/>
      <c r="P77" s="956"/>
      <c r="Q77" s="957"/>
    </row>
    <row r="78" spans="1:17" x14ac:dyDescent="0.25">
      <c r="A78" s="960" t="s">
        <v>80</v>
      </c>
      <c r="B78" s="960"/>
      <c r="C78" s="960"/>
      <c r="D78" s="960"/>
      <c r="E78" s="960"/>
      <c r="F78" s="960"/>
      <c r="G78" s="960"/>
      <c r="H78" s="960"/>
      <c r="I78" s="960"/>
      <c r="J78" s="783"/>
      <c r="K78" s="765"/>
      <c r="L78" s="765"/>
      <c r="M78" s="765"/>
      <c r="N78" s="765"/>
      <c r="O78" s="961"/>
      <c r="P78" s="962"/>
      <c r="Q78" s="963"/>
    </row>
    <row r="79" spans="1:17" s="750" customFormat="1" ht="27" customHeight="1" x14ac:dyDescent="0.25">
      <c r="A79" s="763">
        <v>7</v>
      </c>
      <c r="B79" s="964" t="s">
        <v>781</v>
      </c>
      <c r="C79" s="965"/>
      <c r="D79" s="965"/>
      <c r="E79" s="965"/>
      <c r="F79" s="965"/>
      <c r="G79" s="965"/>
      <c r="H79" s="965"/>
      <c r="I79" s="965"/>
      <c r="J79" s="965"/>
      <c r="K79" s="965"/>
      <c r="L79" s="965"/>
      <c r="M79" s="965"/>
      <c r="N79" s="965"/>
      <c r="O79" s="965"/>
      <c r="P79" s="965"/>
      <c r="Q79" s="966"/>
    </row>
    <row r="80" spans="1:17" s="751" customFormat="1" ht="34.5" customHeight="1" x14ac:dyDescent="0.25">
      <c r="A80" s="960" t="s">
        <v>95</v>
      </c>
      <c r="B80" s="967" t="s">
        <v>57</v>
      </c>
      <c r="C80" s="968"/>
      <c r="D80" s="969"/>
      <c r="E80" s="960" t="s">
        <v>147</v>
      </c>
      <c r="F80" s="960"/>
      <c r="G80" s="960" t="s">
        <v>148</v>
      </c>
      <c r="H80" s="960" t="s">
        <v>145</v>
      </c>
      <c r="I80" s="960" t="s">
        <v>170</v>
      </c>
      <c r="J80" s="960"/>
      <c r="K80" s="960" t="s">
        <v>171</v>
      </c>
      <c r="L80" s="960"/>
      <c r="M80" s="960" t="s">
        <v>172</v>
      </c>
      <c r="N80" s="960"/>
      <c r="O80" s="967" t="s">
        <v>8</v>
      </c>
      <c r="P80" s="968"/>
      <c r="Q80" s="969"/>
    </row>
    <row r="81" spans="1:17" s="751" customFormat="1" ht="22.9" customHeight="1" x14ac:dyDescent="0.25">
      <c r="A81" s="960"/>
      <c r="B81" s="970"/>
      <c r="C81" s="971"/>
      <c r="D81" s="972"/>
      <c r="E81" s="754" t="s">
        <v>152</v>
      </c>
      <c r="F81" s="754" t="s">
        <v>153</v>
      </c>
      <c r="G81" s="960"/>
      <c r="H81" s="960"/>
      <c r="I81" s="960"/>
      <c r="J81" s="960"/>
      <c r="K81" s="960"/>
      <c r="L81" s="960"/>
      <c r="M81" s="754" t="s">
        <v>58</v>
      </c>
      <c r="N81" s="754" t="s">
        <v>173</v>
      </c>
      <c r="O81" s="970"/>
      <c r="P81" s="971"/>
      <c r="Q81" s="972"/>
    </row>
    <row r="82" spans="1:17" s="749" customFormat="1" ht="30" customHeight="1" x14ac:dyDescent="0.25">
      <c r="A82" s="765">
        <v>1</v>
      </c>
      <c r="B82" s="955"/>
      <c r="C82" s="956"/>
      <c r="D82" s="957"/>
      <c r="E82" s="765"/>
      <c r="F82" s="765"/>
      <c r="G82" s="765"/>
      <c r="H82" s="771"/>
      <c r="I82" s="958"/>
      <c r="J82" s="958"/>
      <c r="K82" s="959"/>
      <c r="L82" s="959"/>
      <c r="M82" s="765"/>
      <c r="N82" s="765"/>
      <c r="O82" s="955" t="s">
        <v>790</v>
      </c>
      <c r="P82" s="956"/>
      <c r="Q82" s="957"/>
    </row>
  </sheetData>
  <mergeCells count="150">
    <mergeCell ref="B8:Q8"/>
    <mergeCell ref="A9:A10"/>
    <mergeCell ref="B9:B10"/>
    <mergeCell ref="C9:F9"/>
    <mergeCell ref="G9:G10"/>
    <mergeCell ref="H9:M9"/>
    <mergeCell ref="N9:Q10"/>
    <mergeCell ref="K10:M10"/>
    <mergeCell ref="N1:Q1"/>
    <mergeCell ref="A3:G3"/>
    <mergeCell ref="H3:N3"/>
    <mergeCell ref="A4:G4"/>
    <mergeCell ref="H4:N4"/>
    <mergeCell ref="A6:O6"/>
    <mergeCell ref="B13:Q13"/>
    <mergeCell ref="K14:M14"/>
    <mergeCell ref="N14:Q14"/>
    <mergeCell ref="B11:Q11"/>
    <mergeCell ref="K12:M12"/>
    <mergeCell ref="N12:Q12"/>
    <mergeCell ref="K16:M16"/>
    <mergeCell ref="N16:Q16"/>
    <mergeCell ref="K17:M17"/>
    <mergeCell ref="N17:Q17"/>
    <mergeCell ref="B18:Q18"/>
    <mergeCell ref="A19:A20"/>
    <mergeCell ref="B19:D20"/>
    <mergeCell ref="E19:F19"/>
    <mergeCell ref="G19:G20"/>
    <mergeCell ref="H19:H20"/>
    <mergeCell ref="B15:Q15"/>
    <mergeCell ref="B21:D21"/>
    <mergeCell ref="N21:Q21"/>
    <mergeCell ref="I19:I20"/>
    <mergeCell ref="J19:J20"/>
    <mergeCell ref="K19:K20"/>
    <mergeCell ref="L19:L20"/>
    <mergeCell ref="M19:M20"/>
    <mergeCell ref="N19:Q20"/>
    <mergeCell ref="B22:Q22"/>
    <mergeCell ref="A23:A24"/>
    <mergeCell ref="B23:D24"/>
    <mergeCell ref="E23:F23"/>
    <mergeCell ref="G23:G24"/>
    <mergeCell ref="H23:H24"/>
    <mergeCell ref="I23:I24"/>
    <mergeCell ref="J23:J24"/>
    <mergeCell ref="K23:K24"/>
    <mergeCell ref="L23:L24"/>
    <mergeCell ref="M23:M24"/>
    <mergeCell ref="N23:Q24"/>
    <mergeCell ref="B25:D25"/>
    <mergeCell ref="N25:Q25"/>
    <mergeCell ref="J28:J29"/>
    <mergeCell ref="K28:L28"/>
    <mergeCell ref="M28:M29"/>
    <mergeCell ref="N28:O28"/>
    <mergeCell ref="P28:P29"/>
    <mergeCell ref="Q28:Q29"/>
    <mergeCell ref="B26:Q26"/>
    <mergeCell ref="A27:A29"/>
    <mergeCell ref="B27:B29"/>
    <mergeCell ref="C27:H27"/>
    <mergeCell ref="I27:Q27"/>
    <mergeCell ref="C28:C29"/>
    <mergeCell ref="D28:D29"/>
    <mergeCell ref="E28:E29"/>
    <mergeCell ref="F28:H28"/>
    <mergeCell ref="I28:I29"/>
    <mergeCell ref="A48:I48"/>
    <mergeCell ref="B49:Q49"/>
    <mergeCell ref="A50:A51"/>
    <mergeCell ref="B50:D51"/>
    <mergeCell ref="E50:E51"/>
    <mergeCell ref="F50:F51"/>
    <mergeCell ref="G50:G51"/>
    <mergeCell ref="H50:I50"/>
    <mergeCell ref="J50:J51"/>
    <mergeCell ref="K50:L50"/>
    <mergeCell ref="B55:D55"/>
    <mergeCell ref="N55:Q55"/>
    <mergeCell ref="B56:Q56"/>
    <mergeCell ref="N57:Q57"/>
    <mergeCell ref="M50:M51"/>
    <mergeCell ref="N50:Q51"/>
    <mergeCell ref="B52:Q52"/>
    <mergeCell ref="B53:D53"/>
    <mergeCell ref="N53:Q53"/>
    <mergeCell ref="B54:D54"/>
    <mergeCell ref="N54:Q54"/>
    <mergeCell ref="B58:Q58"/>
    <mergeCell ref="A59:A60"/>
    <mergeCell ref="B59:D60"/>
    <mergeCell ref="E59:F59"/>
    <mergeCell ref="G59:G60"/>
    <mergeCell ref="H59:H60"/>
    <mergeCell ref="B64:D64"/>
    <mergeCell ref="B62:D62"/>
    <mergeCell ref="O62:Q62"/>
    <mergeCell ref="B63:D63"/>
    <mergeCell ref="O63:Q63"/>
    <mergeCell ref="B68:D68"/>
    <mergeCell ref="O68:Q68"/>
    <mergeCell ref="I59:I60"/>
    <mergeCell ref="J59:L59"/>
    <mergeCell ref="M59:M60"/>
    <mergeCell ref="N59:N60"/>
    <mergeCell ref="O59:Q60"/>
    <mergeCell ref="O61:Q61"/>
    <mergeCell ref="B65:D65"/>
    <mergeCell ref="B66:D66"/>
    <mergeCell ref="B67:D67"/>
    <mergeCell ref="B61:D61"/>
    <mergeCell ref="M71:M72"/>
    <mergeCell ref="N71:N72"/>
    <mergeCell ref="O71:Q72"/>
    <mergeCell ref="B73:D73"/>
    <mergeCell ref="O73:Q73"/>
    <mergeCell ref="B76:D76"/>
    <mergeCell ref="O76:Q76"/>
    <mergeCell ref="A69:I69"/>
    <mergeCell ref="O69:Q69"/>
    <mergeCell ref="B70:Q70"/>
    <mergeCell ref="A71:A72"/>
    <mergeCell ref="B71:D72"/>
    <mergeCell ref="E71:F71"/>
    <mergeCell ref="G71:G72"/>
    <mergeCell ref="H71:H72"/>
    <mergeCell ref="I71:I72"/>
    <mergeCell ref="J71:L71"/>
    <mergeCell ref="B82:D82"/>
    <mergeCell ref="I82:J82"/>
    <mergeCell ref="K82:L82"/>
    <mergeCell ref="O82:Q82"/>
    <mergeCell ref="B74:D74"/>
    <mergeCell ref="B75:D75"/>
    <mergeCell ref="B77:D77"/>
    <mergeCell ref="O77:Q77"/>
    <mergeCell ref="A78:I78"/>
    <mergeCell ref="O78:Q78"/>
    <mergeCell ref="B79:Q79"/>
    <mergeCell ref="A80:A81"/>
    <mergeCell ref="B80:D81"/>
    <mergeCell ref="E80:F80"/>
    <mergeCell ref="G80:G81"/>
    <mergeCell ref="H80:H81"/>
    <mergeCell ref="I80:J81"/>
    <mergeCell ref="K80:L81"/>
    <mergeCell ref="M80:N80"/>
    <mergeCell ref="O80:Q81"/>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38"/>
  <sheetViews>
    <sheetView topLeftCell="A7" zoomScale="86" zoomScaleNormal="86" workbookViewId="0">
      <selection activeCell="B19" sqref="B19"/>
    </sheetView>
  </sheetViews>
  <sheetFormatPr defaultColWidth="9" defaultRowHeight="12.75" x14ac:dyDescent="0.25"/>
  <cols>
    <col min="1" max="1" width="5.7109375" style="138" customWidth="1"/>
    <col min="2" max="2" width="43.42578125" style="138" customWidth="1"/>
    <col min="3" max="3" width="13.7109375" style="138" customWidth="1"/>
    <col min="4" max="7" width="13.7109375" style="155" customWidth="1"/>
    <col min="8" max="8" width="25.7109375" style="138" customWidth="1"/>
    <col min="9" max="9" width="9" style="138" customWidth="1"/>
    <col min="10" max="16384" width="9" style="138"/>
  </cols>
  <sheetData>
    <row r="1" spans="1:8" ht="27.75" customHeight="1" x14ac:dyDescent="0.25">
      <c r="A1" s="885" t="s">
        <v>0</v>
      </c>
      <c r="B1" s="885"/>
      <c r="C1" s="135"/>
      <c r="D1" s="136"/>
      <c r="E1" s="136"/>
      <c r="F1" s="136"/>
      <c r="G1" s="136"/>
      <c r="H1" s="137" t="s">
        <v>90</v>
      </c>
    </row>
    <row r="2" spans="1:8" ht="15.75" x14ac:dyDescent="0.25">
      <c r="A2" s="853" t="s">
        <v>698</v>
      </c>
      <c r="B2" s="853"/>
      <c r="C2" s="135"/>
      <c r="D2" s="136"/>
      <c r="E2" s="136"/>
      <c r="F2" s="136"/>
      <c r="G2" s="136"/>
      <c r="H2" s="139"/>
    </row>
    <row r="3" spans="1:8" ht="43.5" customHeight="1" x14ac:dyDescent="0.25">
      <c r="A3" s="1032" t="s">
        <v>427</v>
      </c>
      <c r="B3" s="1032"/>
      <c r="C3" s="1032"/>
      <c r="D3" s="1032"/>
      <c r="E3" s="1032"/>
      <c r="F3" s="1032"/>
      <c r="G3" s="1032"/>
      <c r="H3" s="1032"/>
    </row>
    <row r="4" spans="1:8" x14ac:dyDescent="0.25">
      <c r="A4" s="140"/>
      <c r="B4" s="140"/>
      <c r="C4" s="140"/>
      <c r="D4" s="141"/>
      <c r="E4" s="141"/>
      <c r="F4" s="141"/>
      <c r="G4" s="141"/>
      <c r="H4" s="142"/>
    </row>
    <row r="5" spans="1:8" ht="24.95" customHeight="1" x14ac:dyDescent="0.25">
      <c r="A5" s="1037" t="s">
        <v>3</v>
      </c>
      <c r="B5" s="1037" t="s">
        <v>246</v>
      </c>
      <c r="C5" s="1037" t="s">
        <v>91</v>
      </c>
      <c r="D5" s="1036" t="s">
        <v>65</v>
      </c>
      <c r="E5" s="1036" t="s">
        <v>253</v>
      </c>
      <c r="F5" s="1036"/>
      <c r="G5" s="1036"/>
      <c r="H5" s="156" t="s">
        <v>8</v>
      </c>
    </row>
    <row r="6" spans="1:8" ht="110.25" customHeight="1" x14ac:dyDescent="0.25">
      <c r="A6" s="1037"/>
      <c r="B6" s="1037"/>
      <c r="C6" s="1037"/>
      <c r="D6" s="1036"/>
      <c r="E6" s="157" t="s">
        <v>198</v>
      </c>
      <c r="F6" s="157" t="s">
        <v>199</v>
      </c>
      <c r="G6" s="157" t="s">
        <v>200</v>
      </c>
      <c r="H6" s="156"/>
    </row>
    <row r="7" spans="1:8" ht="62.25" customHeight="1" x14ac:dyDescent="0.25">
      <c r="A7" s="168" t="s">
        <v>11</v>
      </c>
      <c r="B7" s="169" t="s">
        <v>244</v>
      </c>
      <c r="C7" s="168"/>
      <c r="D7" s="170">
        <f>D8+D9+D10</f>
        <v>0</v>
      </c>
      <c r="E7" s="170">
        <f t="shared" ref="E7:G7" si="0">E8+E9+E10</f>
        <v>0</v>
      </c>
      <c r="F7" s="170">
        <f t="shared" si="0"/>
        <v>0</v>
      </c>
      <c r="G7" s="170">
        <f t="shared" si="0"/>
        <v>0</v>
      </c>
      <c r="H7" s="168"/>
    </row>
    <row r="8" spans="1:8" ht="21.95" customHeight="1" x14ac:dyDescent="0.25">
      <c r="A8" s="158" t="s">
        <v>13</v>
      </c>
      <c r="B8" s="159" t="s">
        <v>92</v>
      </c>
      <c r="C8" s="159"/>
      <c r="D8" s="170"/>
      <c r="E8" s="157"/>
      <c r="F8" s="157"/>
      <c r="G8" s="157"/>
      <c r="H8" s="160"/>
    </row>
    <row r="9" spans="1:8" ht="21.95" customHeight="1" x14ac:dyDescent="0.25">
      <c r="A9" s="158" t="s">
        <v>15</v>
      </c>
      <c r="B9" s="159" t="s">
        <v>93</v>
      </c>
      <c r="C9" s="159"/>
      <c r="D9" s="170"/>
      <c r="E9" s="157"/>
      <c r="F9" s="157"/>
      <c r="G9" s="157"/>
      <c r="H9" s="160"/>
    </row>
    <row r="10" spans="1:8" ht="21.95" customHeight="1" x14ac:dyDescent="0.25">
      <c r="A10" s="158" t="s">
        <v>16</v>
      </c>
      <c r="B10" s="159" t="s">
        <v>245</v>
      </c>
      <c r="C10" s="159"/>
      <c r="D10" s="170"/>
      <c r="E10" s="157"/>
      <c r="F10" s="157"/>
      <c r="G10" s="157"/>
      <c r="H10" s="160"/>
    </row>
    <row r="11" spans="1:8" ht="49.35" customHeight="1" x14ac:dyDescent="0.25">
      <c r="A11" s="168" t="s">
        <v>18</v>
      </c>
      <c r="B11" s="169" t="s">
        <v>247</v>
      </c>
      <c r="C11" s="168"/>
      <c r="D11" s="170">
        <f>D12+D13+D14+D15+D18+D20+D24</f>
        <v>4</v>
      </c>
      <c r="E11" s="170">
        <f t="shared" ref="E11:G11" si="1">E12+E13+E14+E15+E18+E20+E24</f>
        <v>0</v>
      </c>
      <c r="F11" s="170">
        <f t="shared" si="1"/>
        <v>56000</v>
      </c>
      <c r="G11" s="170">
        <f t="shared" si="1"/>
        <v>0</v>
      </c>
      <c r="H11" s="168"/>
    </row>
    <row r="12" spans="1:8" ht="49.35" customHeight="1" x14ac:dyDescent="0.25">
      <c r="A12" s="161" t="s">
        <v>130</v>
      </c>
      <c r="B12" s="162" t="s">
        <v>248</v>
      </c>
      <c r="C12" s="162"/>
      <c r="D12" s="163"/>
      <c r="E12" s="163"/>
      <c r="F12" s="163"/>
      <c r="G12" s="163"/>
      <c r="H12" s="164"/>
    </row>
    <row r="13" spans="1:8" ht="49.35" customHeight="1" x14ac:dyDescent="0.25">
      <c r="A13" s="161" t="s">
        <v>131</v>
      </c>
      <c r="B13" s="162" t="s">
        <v>249</v>
      </c>
      <c r="C13" s="162"/>
      <c r="D13" s="163"/>
      <c r="E13" s="163"/>
      <c r="F13" s="163"/>
      <c r="G13" s="163"/>
      <c r="H13" s="164"/>
    </row>
    <row r="14" spans="1:8" ht="21.95" customHeight="1" x14ac:dyDescent="0.25">
      <c r="A14" s="161" t="s">
        <v>132</v>
      </c>
      <c r="B14" s="162" t="s">
        <v>251</v>
      </c>
      <c r="C14" s="162"/>
      <c r="D14" s="163"/>
      <c r="E14" s="163"/>
      <c r="F14" s="163"/>
      <c r="G14" s="163"/>
      <c r="H14" s="164"/>
    </row>
    <row r="15" spans="1:8" ht="28.5" x14ac:dyDescent="0.25">
      <c r="A15" s="161" t="s">
        <v>134</v>
      </c>
      <c r="B15" s="162" t="s">
        <v>140</v>
      </c>
      <c r="C15" s="162"/>
      <c r="D15" s="157">
        <f>SUM(D16:D17)</f>
        <v>2</v>
      </c>
      <c r="E15" s="157">
        <f>SUM(E16:E17)</f>
        <v>0</v>
      </c>
      <c r="F15" s="157">
        <f>SUM(F16:F17)</f>
        <v>20000</v>
      </c>
      <c r="G15" s="157">
        <f>SUM(G16:G17)</f>
        <v>0</v>
      </c>
      <c r="H15" s="164"/>
    </row>
    <row r="16" spans="1:8" ht="30" x14ac:dyDescent="0.25">
      <c r="A16" s="158"/>
      <c r="B16" s="492" t="s">
        <v>696</v>
      </c>
      <c r="C16" s="159"/>
      <c r="D16" s="167">
        <v>1</v>
      </c>
      <c r="E16" s="167">
        <v>0</v>
      </c>
      <c r="F16" s="167">
        <v>10000</v>
      </c>
      <c r="G16" s="167">
        <v>0</v>
      </c>
      <c r="H16" s="164"/>
    </row>
    <row r="17" spans="1:9" ht="30" x14ac:dyDescent="0.25">
      <c r="A17" s="158"/>
      <c r="B17" s="491" t="s">
        <v>697</v>
      </c>
      <c r="C17" s="159"/>
      <c r="D17" s="165">
        <v>1</v>
      </c>
      <c r="E17" s="165">
        <v>0</v>
      </c>
      <c r="F17" s="165">
        <v>10000</v>
      </c>
      <c r="G17" s="165">
        <v>0</v>
      </c>
      <c r="H17" s="164"/>
    </row>
    <row r="18" spans="1:9" ht="21.95" customHeight="1" x14ac:dyDescent="0.25">
      <c r="A18" s="161" t="s">
        <v>135</v>
      </c>
      <c r="B18" s="162" t="s">
        <v>141</v>
      </c>
      <c r="C18" s="162"/>
      <c r="D18" s="163"/>
      <c r="E18" s="163"/>
      <c r="F18" s="163">
        <f>F19</f>
        <v>30000</v>
      </c>
      <c r="G18" s="163"/>
      <c r="H18" s="164"/>
    </row>
    <row r="19" spans="1:9" ht="42" customHeight="1" x14ac:dyDescent="0.25">
      <c r="A19" s="161"/>
      <c r="B19" s="159" t="s">
        <v>815</v>
      </c>
      <c r="C19" s="162"/>
      <c r="D19" s="163"/>
      <c r="E19" s="163"/>
      <c r="F19" s="163">
        <v>30000</v>
      </c>
      <c r="G19" s="163"/>
      <c r="H19" s="164"/>
    </row>
    <row r="20" spans="1:9" ht="38.1" customHeight="1" x14ac:dyDescent="0.25">
      <c r="A20" s="161">
        <v>2.6</v>
      </c>
      <c r="B20" s="162" t="s">
        <v>176</v>
      </c>
      <c r="C20" s="159"/>
      <c r="D20" s="157">
        <f>SUM(D21:D23)</f>
        <v>0</v>
      </c>
      <c r="E20" s="157">
        <f t="shared" ref="E20:G20" si="2">SUM(E21:E23)</f>
        <v>0</v>
      </c>
      <c r="F20" s="157">
        <f t="shared" si="2"/>
        <v>0</v>
      </c>
      <c r="G20" s="157">
        <f t="shared" si="2"/>
        <v>0</v>
      </c>
      <c r="H20" s="164"/>
    </row>
    <row r="21" spans="1:9" ht="29.85" customHeight="1" x14ac:dyDescent="0.25">
      <c r="A21" s="158"/>
      <c r="B21" s="489" t="s">
        <v>656</v>
      </c>
      <c r="C21" s="159"/>
      <c r="D21" s="167"/>
      <c r="E21" s="167"/>
      <c r="F21" s="167"/>
      <c r="G21" s="167"/>
      <c r="H21" s="164"/>
    </row>
    <row r="22" spans="1:9" ht="21.95" customHeight="1" x14ac:dyDescent="0.25">
      <c r="A22" s="158"/>
      <c r="B22" s="489" t="s">
        <v>657</v>
      </c>
      <c r="C22" s="159"/>
      <c r="D22" s="167"/>
      <c r="E22" s="167"/>
      <c r="F22" s="167"/>
      <c r="G22" s="167"/>
      <c r="H22" s="164"/>
    </row>
    <row r="23" spans="1:9" ht="21.95" customHeight="1" x14ac:dyDescent="0.25">
      <c r="A23" s="158"/>
      <c r="B23" s="491" t="s">
        <v>658</v>
      </c>
      <c r="C23" s="159"/>
      <c r="D23" s="167"/>
      <c r="E23" s="167"/>
      <c r="F23" s="167"/>
      <c r="G23" s="167"/>
      <c r="H23" s="164"/>
    </row>
    <row r="24" spans="1:9" ht="33" customHeight="1" x14ac:dyDescent="0.25">
      <c r="A24" s="161" t="s">
        <v>137</v>
      </c>
      <c r="B24" s="162" t="s">
        <v>250</v>
      </c>
      <c r="C24" s="162"/>
      <c r="D24" s="163">
        <f>SUM(D25:D27)</f>
        <v>2</v>
      </c>
      <c r="E24" s="163">
        <f>SUM(E25:E27)</f>
        <v>0</v>
      </c>
      <c r="F24" s="163">
        <f>SUM(F25:F27)</f>
        <v>6000</v>
      </c>
      <c r="G24" s="163">
        <f>SUM(G25:G27)</f>
        <v>0</v>
      </c>
      <c r="H24" s="164"/>
    </row>
    <row r="25" spans="1:9" ht="33" customHeight="1" x14ac:dyDescent="0.25">
      <c r="A25" s="158"/>
      <c r="B25" s="489" t="s">
        <v>654</v>
      </c>
      <c r="C25" s="490" t="s">
        <v>474</v>
      </c>
      <c r="D25" s="488">
        <v>1</v>
      </c>
      <c r="E25" s="165"/>
      <c r="F25" s="165">
        <v>3000</v>
      </c>
      <c r="G25" s="165"/>
      <c r="H25" s="164"/>
    </row>
    <row r="26" spans="1:9" ht="42.75" customHeight="1" x14ac:dyDescent="0.25">
      <c r="A26" s="158"/>
      <c r="B26" s="489" t="s">
        <v>655</v>
      </c>
      <c r="C26" s="489" t="s">
        <v>695</v>
      </c>
      <c r="D26" s="488">
        <v>1</v>
      </c>
      <c r="E26" s="165"/>
      <c r="F26" s="165">
        <v>3000</v>
      </c>
      <c r="G26" s="165"/>
      <c r="H26" s="164"/>
    </row>
    <row r="27" spans="1:9" ht="33" customHeight="1" x14ac:dyDescent="0.25">
      <c r="A27" s="158"/>
      <c r="B27" s="166"/>
      <c r="C27" s="159"/>
      <c r="D27" s="165"/>
      <c r="E27" s="165"/>
      <c r="F27" s="165"/>
      <c r="G27" s="165"/>
      <c r="H27" s="164"/>
    </row>
    <row r="28" spans="1:9" ht="37.5" customHeight="1" x14ac:dyDescent="0.25">
      <c r="A28" s="168" t="s">
        <v>21</v>
      </c>
      <c r="B28" s="169" t="s">
        <v>254</v>
      </c>
      <c r="C28" s="168"/>
      <c r="D28" s="170"/>
      <c r="E28" s="170"/>
      <c r="F28" s="170"/>
      <c r="G28" s="170"/>
      <c r="H28" s="168"/>
    </row>
    <row r="29" spans="1:9" ht="39" customHeight="1" x14ac:dyDescent="0.25">
      <c r="A29" s="161"/>
      <c r="B29" s="162" t="s">
        <v>252</v>
      </c>
      <c r="C29" s="162"/>
      <c r="D29" s="157">
        <f>D28+D11+D7</f>
        <v>4</v>
      </c>
      <c r="E29" s="332">
        <f t="shared" ref="E29:G29" si="3">E28+E11+E7</f>
        <v>0</v>
      </c>
      <c r="F29" s="332">
        <f t="shared" si="3"/>
        <v>56000</v>
      </c>
      <c r="G29" s="332">
        <f t="shared" si="3"/>
        <v>0</v>
      </c>
      <c r="H29" s="164"/>
    </row>
    <row r="30" spans="1:9" ht="32.25" customHeight="1" x14ac:dyDescent="0.25">
      <c r="A30" s="146"/>
      <c r="B30" s="144"/>
      <c r="C30" s="1031" t="s">
        <v>708</v>
      </c>
      <c r="D30" s="1031"/>
      <c r="E30" s="1031"/>
      <c r="F30" s="1031"/>
      <c r="G30" s="1031"/>
      <c r="H30" s="1031"/>
      <c r="I30" s="143"/>
    </row>
    <row r="31" spans="1:9" s="147" customFormat="1" ht="30" customHeight="1" x14ac:dyDescent="0.25">
      <c r="A31" s="1035" t="s">
        <v>707</v>
      </c>
      <c r="B31" s="1035"/>
      <c r="C31" s="1035"/>
      <c r="D31" s="1035"/>
      <c r="E31" s="1035"/>
      <c r="F31" s="1035"/>
      <c r="G31" s="1035"/>
      <c r="H31" s="1035"/>
    </row>
    <row r="32" spans="1:9" s="147" customFormat="1" ht="18.75" x14ac:dyDescent="0.25">
      <c r="B32" s="148"/>
      <c r="C32" s="149"/>
      <c r="D32" s="150"/>
      <c r="E32" s="151"/>
    </row>
    <row r="33" spans="1:7" s="147" customFormat="1" ht="18.75" x14ac:dyDescent="0.25">
      <c r="B33" s="148"/>
      <c r="C33" s="149"/>
      <c r="D33" s="150"/>
      <c r="E33" s="151"/>
    </row>
    <row r="34" spans="1:7" s="147" customFormat="1" ht="18.75" x14ac:dyDescent="0.25">
      <c r="B34" s="148"/>
      <c r="C34" s="149"/>
      <c r="D34" s="150"/>
      <c r="E34" s="151"/>
    </row>
    <row r="35" spans="1:7" s="147" customFormat="1" ht="18.75" x14ac:dyDescent="0.25">
      <c r="B35" s="148"/>
      <c r="C35" s="149"/>
      <c r="D35" s="150"/>
      <c r="E35" s="151"/>
    </row>
    <row r="36" spans="1:7" s="147" customFormat="1" ht="18.75" x14ac:dyDescent="0.25">
      <c r="B36" s="152"/>
      <c r="C36" s="1033"/>
      <c r="D36" s="1034"/>
      <c r="E36" s="151"/>
    </row>
    <row r="37" spans="1:7" x14ac:dyDescent="0.25">
      <c r="A37" s="153"/>
      <c r="B37" s="145"/>
      <c r="C37" s="145"/>
      <c r="D37" s="154"/>
      <c r="E37" s="154"/>
      <c r="F37" s="154"/>
      <c r="G37" s="154"/>
    </row>
    <row r="38" spans="1:7" x14ac:dyDescent="0.25">
      <c r="A38" s="153"/>
      <c r="B38" s="145"/>
      <c r="C38" s="145"/>
      <c r="D38" s="154"/>
      <c r="E38" s="154"/>
      <c r="F38" s="154"/>
      <c r="G38" s="154"/>
    </row>
  </sheetData>
  <mergeCells count="11">
    <mergeCell ref="A1:B1"/>
    <mergeCell ref="C30:H30"/>
    <mergeCell ref="A3:H3"/>
    <mergeCell ref="A2:B2"/>
    <mergeCell ref="C36:D36"/>
    <mergeCell ref="A31:H31"/>
    <mergeCell ref="D5:D6"/>
    <mergeCell ref="E5:G5"/>
    <mergeCell ref="A5:A6"/>
    <mergeCell ref="B5:B6"/>
    <mergeCell ref="C5:C6"/>
  </mergeCells>
  <pageMargins left="0" right="0" top="0.5" bottom="0" header="0" footer="0"/>
  <pageSetup paperSize="9" scale="71"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19"/>
  <sheetViews>
    <sheetView topLeftCell="A3" workbookViewId="0">
      <selection activeCell="F8" sqref="F8"/>
    </sheetView>
  </sheetViews>
  <sheetFormatPr defaultColWidth="9" defaultRowHeight="15" x14ac:dyDescent="0.25"/>
  <cols>
    <col min="1" max="1" width="4.42578125" style="46" customWidth="1"/>
    <col min="2" max="2" width="66.28515625" style="300" customWidth="1"/>
    <col min="3" max="3" width="12.42578125" style="251" customWidth="1"/>
    <col min="4" max="4" width="30.140625" style="251" customWidth="1"/>
    <col min="5" max="16384" width="9" style="46"/>
  </cols>
  <sheetData>
    <row r="1" spans="1:4" ht="24.75" customHeight="1" x14ac:dyDescent="0.25">
      <c r="A1" s="885" t="s">
        <v>0</v>
      </c>
      <c r="B1" s="885"/>
      <c r="C1" s="207"/>
      <c r="D1" s="297" t="s">
        <v>424</v>
      </c>
    </row>
    <row r="2" spans="1:4" ht="15.75" x14ac:dyDescent="0.25">
      <c r="A2" s="853" t="s">
        <v>698</v>
      </c>
      <c r="B2" s="853"/>
      <c r="C2" s="207"/>
    </row>
    <row r="3" spans="1:4" ht="15.75" x14ac:dyDescent="0.25">
      <c r="A3" s="256"/>
      <c r="B3" s="256"/>
      <c r="C3" s="207"/>
    </row>
    <row r="4" spans="1:4" ht="24.95" customHeight="1" x14ac:dyDescent="0.25">
      <c r="A4" s="1038" t="s">
        <v>425</v>
      </c>
      <c r="B4" s="1038"/>
      <c r="C4" s="1038"/>
      <c r="D4" s="1038"/>
    </row>
    <row r="5" spans="1:4" x14ac:dyDescent="0.25">
      <c r="A5" s="208"/>
      <c r="B5" s="208"/>
      <c r="C5" s="253"/>
    </row>
    <row r="6" spans="1:4" ht="42.75" x14ac:dyDescent="0.25">
      <c r="A6" s="209" t="s">
        <v>3</v>
      </c>
      <c r="B6" s="292" t="s">
        <v>279</v>
      </c>
      <c r="C6" s="255" t="s">
        <v>20</v>
      </c>
      <c r="D6" s="255" t="s">
        <v>8</v>
      </c>
    </row>
    <row r="7" spans="1:4" ht="24.95" customHeight="1" x14ac:dyDescent="0.25">
      <c r="A7" s="134">
        <v>1</v>
      </c>
      <c r="B7" s="293" t="s">
        <v>280</v>
      </c>
      <c r="C7" s="158">
        <v>0</v>
      </c>
      <c r="D7" s="211"/>
    </row>
    <row r="8" spans="1:4" ht="24.95" customHeight="1" x14ac:dyDescent="0.25">
      <c r="A8" s="134">
        <v>2</v>
      </c>
      <c r="B8" s="294" t="s">
        <v>281</v>
      </c>
      <c r="C8" s="158">
        <v>0</v>
      </c>
      <c r="D8" s="211"/>
    </row>
    <row r="9" spans="1:4" ht="77.25" customHeight="1" x14ac:dyDescent="0.25">
      <c r="A9" s="134">
        <v>3</v>
      </c>
      <c r="B9" s="294" t="s">
        <v>282</v>
      </c>
      <c r="C9" s="158">
        <v>0</v>
      </c>
      <c r="D9" s="298"/>
    </row>
    <row r="10" spans="1:4" ht="24.95" customHeight="1" x14ac:dyDescent="0.25">
      <c r="A10" s="134">
        <v>4</v>
      </c>
      <c r="B10" s="294" t="s">
        <v>283</v>
      </c>
      <c r="C10" s="158">
        <v>8</v>
      </c>
      <c r="D10" s="298"/>
    </row>
    <row r="11" spans="1:4" ht="24.95" customHeight="1" x14ac:dyDescent="0.25">
      <c r="A11" s="134">
        <v>5</v>
      </c>
      <c r="B11" s="294" t="s">
        <v>284</v>
      </c>
      <c r="C11" s="158">
        <v>0</v>
      </c>
      <c r="D11" s="298"/>
    </row>
    <row r="12" spans="1:4" ht="24.95" customHeight="1" x14ac:dyDescent="0.25">
      <c r="A12" s="134">
        <v>6</v>
      </c>
      <c r="B12" s="294" t="s">
        <v>285</v>
      </c>
      <c r="C12" s="210">
        <v>12</v>
      </c>
      <c r="D12" s="158"/>
    </row>
    <row r="13" spans="1:4" ht="24.95" customHeight="1" x14ac:dyDescent="0.25">
      <c r="A13" s="134">
        <v>7</v>
      </c>
      <c r="B13" s="295"/>
      <c r="C13" s="210"/>
      <c r="D13" s="158"/>
    </row>
    <row r="14" spans="1:4" ht="24.95" customHeight="1" x14ac:dyDescent="0.25">
      <c r="A14" s="134">
        <v>8</v>
      </c>
      <c r="B14" s="295"/>
      <c r="C14" s="210"/>
      <c r="D14" s="158"/>
    </row>
    <row r="15" spans="1:4" ht="24.95" customHeight="1" x14ac:dyDescent="0.25">
      <c r="A15" s="134">
        <v>9</v>
      </c>
      <c r="B15" s="295"/>
      <c r="C15" s="210"/>
      <c r="D15" s="161"/>
    </row>
    <row r="16" spans="1:4" ht="24.95" customHeight="1" x14ac:dyDescent="0.25">
      <c r="A16" s="134">
        <v>10</v>
      </c>
      <c r="B16" s="295"/>
      <c r="C16" s="299"/>
      <c r="D16" s="299"/>
    </row>
    <row r="17" spans="1:4" ht="24.95" customHeight="1" x14ac:dyDescent="0.25">
      <c r="A17" s="134">
        <v>11</v>
      </c>
      <c r="B17" s="295"/>
      <c r="C17" s="123"/>
      <c r="D17" s="298"/>
    </row>
    <row r="18" spans="1:4" ht="15.75" x14ac:dyDescent="0.25">
      <c r="B18" s="296"/>
      <c r="C18" s="1031" t="s">
        <v>708</v>
      </c>
      <c r="D18" s="1031"/>
    </row>
    <row r="19" spans="1:4" s="47" customFormat="1" ht="15.75" x14ac:dyDescent="0.2">
      <c r="B19" s="250" t="s">
        <v>487</v>
      </c>
      <c r="C19" s="250"/>
      <c r="D19" s="250" t="s">
        <v>426</v>
      </c>
    </row>
  </sheetData>
  <mergeCells count="4">
    <mergeCell ref="A1:B1"/>
    <mergeCell ref="A2:B2"/>
    <mergeCell ref="A4:D4"/>
    <mergeCell ref="C18:D18"/>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I20"/>
  <sheetViews>
    <sheetView topLeftCell="A4" zoomScale="80" zoomScaleNormal="80" workbookViewId="0">
      <selection activeCell="E12" sqref="E12"/>
    </sheetView>
  </sheetViews>
  <sheetFormatPr defaultColWidth="9" defaultRowHeight="15.75" x14ac:dyDescent="0.25"/>
  <cols>
    <col min="1" max="1" width="5.7109375" style="726" customWidth="1"/>
    <col min="2" max="2" width="38" style="726" customWidth="1"/>
    <col min="3" max="3" width="24.140625" style="726" customWidth="1"/>
    <col min="4" max="4" width="14.28515625" style="726" customWidth="1"/>
    <col min="5" max="5" width="7.85546875" style="726" customWidth="1"/>
    <col min="6" max="6" width="26.5703125" style="726" customWidth="1"/>
    <col min="7" max="7" width="26.5703125" style="748" customWidth="1"/>
    <col min="8" max="8" width="27.42578125" style="726" customWidth="1"/>
    <col min="9" max="9" width="23.7109375" style="726" customWidth="1"/>
    <col min="10" max="10" width="40.28515625" style="726" customWidth="1"/>
    <col min="11" max="16384" width="9" style="726"/>
  </cols>
  <sheetData>
    <row r="1" spans="1:9" x14ac:dyDescent="0.25">
      <c r="A1" s="1040" t="s">
        <v>713</v>
      </c>
      <c r="B1" s="1040"/>
      <c r="C1" s="1041"/>
      <c r="D1" s="1041"/>
      <c r="E1" s="1041"/>
      <c r="F1" s="1041"/>
      <c r="G1" s="1041"/>
      <c r="H1" s="1041"/>
      <c r="I1" s="725" t="s">
        <v>714</v>
      </c>
    </row>
    <row r="2" spans="1:9" x14ac:dyDescent="0.25">
      <c r="A2" s="1042" t="s">
        <v>715</v>
      </c>
      <c r="B2" s="1042"/>
      <c r="C2" s="1041"/>
      <c r="D2" s="1041"/>
      <c r="E2" s="1041"/>
      <c r="F2" s="1041"/>
      <c r="G2" s="1041"/>
      <c r="H2" s="1041"/>
      <c r="I2" s="727"/>
    </row>
    <row r="3" spans="1:9" ht="18.75" x14ac:dyDescent="0.25">
      <c r="A3" s="187"/>
      <c r="B3" s="187"/>
      <c r="D3" s="1043" t="s">
        <v>716</v>
      </c>
      <c r="E3" s="1043"/>
      <c r="F3" s="1043"/>
      <c r="G3" s="1043"/>
      <c r="H3" s="728"/>
      <c r="I3" s="727"/>
    </row>
    <row r="4" spans="1:9" ht="18.75" x14ac:dyDescent="0.25">
      <c r="B4" s="729"/>
      <c r="C4" s="729"/>
      <c r="D4" s="1044" t="s">
        <v>717</v>
      </c>
      <c r="E4" s="1044"/>
      <c r="F4" s="1044"/>
      <c r="G4" s="1044"/>
      <c r="H4" s="729"/>
      <c r="I4" s="729"/>
    </row>
    <row r="5" spans="1:9" ht="31.5" x14ac:dyDescent="0.25">
      <c r="A5" s="730" t="s">
        <v>95</v>
      </c>
      <c r="B5" s="731" t="s">
        <v>718</v>
      </c>
      <c r="C5" s="732" t="s">
        <v>188</v>
      </c>
      <c r="D5" s="732" t="s">
        <v>190</v>
      </c>
      <c r="E5" s="732" t="s">
        <v>191</v>
      </c>
      <c r="F5" s="732" t="s">
        <v>719</v>
      </c>
      <c r="G5" s="732" t="s">
        <v>720</v>
      </c>
      <c r="H5" s="732" t="s">
        <v>721</v>
      </c>
      <c r="I5" s="732" t="s">
        <v>192</v>
      </c>
    </row>
    <row r="6" spans="1:9" x14ac:dyDescent="0.25">
      <c r="A6" s="733" t="s">
        <v>11</v>
      </c>
      <c r="B6" s="734" t="s">
        <v>722</v>
      </c>
      <c r="C6" s="735"/>
      <c r="D6" s="735"/>
      <c r="E6" s="735"/>
      <c r="F6" s="735" t="s">
        <v>723</v>
      </c>
      <c r="G6" s="735"/>
      <c r="H6" s="735"/>
      <c r="I6" s="735"/>
    </row>
    <row r="7" spans="1:9" s="95" customFormat="1" ht="120" x14ac:dyDescent="0.25">
      <c r="A7" s="493">
        <v>1</v>
      </c>
      <c r="B7" s="494" t="s">
        <v>659</v>
      </c>
      <c r="C7" s="495" t="s">
        <v>660</v>
      </c>
      <c r="D7" s="499" t="s">
        <v>661</v>
      </c>
      <c r="E7" s="499">
        <v>2</v>
      </c>
      <c r="F7" s="499" t="s">
        <v>458</v>
      </c>
      <c r="G7" s="496" t="s">
        <v>662</v>
      </c>
      <c r="H7" s="494" t="s">
        <v>663</v>
      </c>
      <c r="I7" s="105" t="s">
        <v>692</v>
      </c>
    </row>
    <row r="8" spans="1:9" s="95" customFormat="1" ht="120" x14ac:dyDescent="0.25">
      <c r="A8" s="493">
        <v>2</v>
      </c>
      <c r="B8" s="494" t="s">
        <v>664</v>
      </c>
      <c r="C8" s="495" t="s">
        <v>665</v>
      </c>
      <c r="D8" s="499" t="s">
        <v>666</v>
      </c>
      <c r="E8" s="499">
        <v>2</v>
      </c>
      <c r="F8" s="499" t="s">
        <v>458</v>
      </c>
      <c r="G8" s="496" t="s">
        <v>667</v>
      </c>
      <c r="H8" s="494" t="s">
        <v>668</v>
      </c>
      <c r="I8" s="105" t="s">
        <v>692</v>
      </c>
    </row>
    <row r="9" spans="1:9" s="96" customFormat="1" ht="120" x14ac:dyDescent="0.25">
      <c r="A9" s="493">
        <v>3</v>
      </c>
      <c r="B9" s="497" t="s">
        <v>669</v>
      </c>
      <c r="C9" s="498" t="s">
        <v>691</v>
      </c>
      <c r="D9" s="499" t="s">
        <v>670</v>
      </c>
      <c r="E9" s="499">
        <v>2</v>
      </c>
      <c r="F9" s="101" t="s">
        <v>810</v>
      </c>
      <c r="G9" s="496" t="s">
        <v>671</v>
      </c>
      <c r="H9" s="495" t="s">
        <v>672</v>
      </c>
      <c r="I9" s="105" t="s">
        <v>692</v>
      </c>
    </row>
    <row r="10" spans="1:9" s="96" customFormat="1" ht="120" x14ac:dyDescent="0.25">
      <c r="A10" s="493">
        <v>4</v>
      </c>
      <c r="B10" s="496" t="s">
        <v>673</v>
      </c>
      <c r="C10" s="495" t="s">
        <v>674</v>
      </c>
      <c r="D10" s="499" t="s">
        <v>675</v>
      </c>
      <c r="E10" s="499">
        <v>2</v>
      </c>
      <c r="F10" s="101" t="s">
        <v>810</v>
      </c>
      <c r="G10" s="496" t="s">
        <v>676</v>
      </c>
      <c r="H10" s="495" t="s">
        <v>677</v>
      </c>
      <c r="I10" s="105" t="s">
        <v>692</v>
      </c>
    </row>
    <row r="11" spans="1:9" s="737" customFormat="1" x14ac:dyDescent="0.25">
      <c r="A11" s="736" t="s">
        <v>18</v>
      </c>
      <c r="B11" s="23" t="s">
        <v>724</v>
      </c>
      <c r="C11" s="23"/>
      <c r="D11" s="20"/>
      <c r="E11" s="177"/>
      <c r="F11" s="178"/>
      <c r="G11" s="23"/>
      <c r="H11" s="23"/>
      <c r="I11" s="178"/>
    </row>
    <row r="12" spans="1:9" x14ac:dyDescent="0.25">
      <c r="A12" s="738"/>
      <c r="B12" s="739" t="s">
        <v>177</v>
      </c>
      <c r="C12" s="740"/>
      <c r="D12" s="740"/>
      <c r="E12" s="741">
        <v>8</v>
      </c>
      <c r="F12" s="740"/>
      <c r="G12" s="742"/>
      <c r="H12" s="740"/>
      <c r="I12" s="740"/>
    </row>
    <row r="13" spans="1:9" x14ac:dyDescent="0.25">
      <c r="A13" s="727"/>
      <c r="B13" s="727"/>
      <c r="C13" s="743"/>
      <c r="D13" s="744"/>
      <c r="F13" s="744"/>
      <c r="G13" s="744"/>
      <c r="H13" s="744"/>
      <c r="I13" s="744"/>
    </row>
    <row r="14" spans="1:9" x14ac:dyDescent="0.25">
      <c r="A14" s="743"/>
      <c r="B14" s="743"/>
      <c r="C14" s="745"/>
      <c r="D14" s="745"/>
      <c r="E14" s="746"/>
      <c r="F14" s="746"/>
      <c r="G14" s="1045" t="s">
        <v>725</v>
      </c>
      <c r="H14" s="1045"/>
      <c r="I14" s="1045"/>
    </row>
    <row r="15" spans="1:9" s="15" customFormat="1" x14ac:dyDescent="0.25">
      <c r="B15" s="747" t="s">
        <v>726</v>
      </c>
      <c r="C15" s="719"/>
      <c r="D15" s="1039"/>
      <c r="E15" s="1039"/>
      <c r="F15" s="747"/>
      <c r="G15" s="719"/>
      <c r="H15" s="21" t="s">
        <v>727</v>
      </c>
    </row>
    <row r="16" spans="1:9" s="34" customFormat="1" ht="18.75" x14ac:dyDescent="0.25">
      <c r="B16" s="33"/>
      <c r="C16" s="187"/>
      <c r="D16" s="89"/>
      <c r="G16" s="174"/>
    </row>
    <row r="17" spans="2:7" s="34" customFormat="1" ht="18.75" x14ac:dyDescent="0.25">
      <c r="B17" s="33"/>
      <c r="C17" s="187"/>
      <c r="D17" s="89"/>
      <c r="G17" s="174"/>
    </row>
    <row r="18" spans="2:7" s="34" customFormat="1" ht="18.75" x14ac:dyDescent="0.25">
      <c r="B18" s="33"/>
      <c r="C18" s="187"/>
      <c r="D18" s="89"/>
      <c r="G18" s="174"/>
    </row>
    <row r="19" spans="2:7" s="34" customFormat="1" ht="18.75" x14ac:dyDescent="0.25">
      <c r="B19" s="33"/>
      <c r="C19" s="187"/>
      <c r="D19" s="89"/>
      <c r="G19" s="174"/>
    </row>
    <row r="20" spans="2:7" s="34" customFormat="1" ht="18.75" x14ac:dyDescent="0.25">
      <c r="B20" s="91"/>
      <c r="C20" s="720"/>
      <c r="D20" s="89"/>
      <c r="G20" s="174"/>
    </row>
  </sheetData>
  <mergeCells count="7">
    <mergeCell ref="D15:E15"/>
    <mergeCell ref="A1:B1"/>
    <mergeCell ref="C1:H2"/>
    <mergeCell ref="A2:B2"/>
    <mergeCell ref="D3:G3"/>
    <mergeCell ref="D4:G4"/>
    <mergeCell ref="G14:I1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14"/>
  <sheetViews>
    <sheetView zoomScaleNormal="100" workbookViewId="0">
      <selection activeCell="F8" sqref="F8"/>
    </sheetView>
  </sheetViews>
  <sheetFormatPr defaultColWidth="9" defaultRowHeight="15.75" x14ac:dyDescent="0.25"/>
  <cols>
    <col min="1" max="1" width="5.140625" style="15" customWidth="1"/>
    <col min="2" max="2" width="52.42578125" style="15" customWidth="1"/>
    <col min="3" max="3" width="11.140625" style="15" customWidth="1"/>
    <col min="4" max="4" width="11.140625" style="307" customWidth="1"/>
    <col min="5" max="5" width="11" style="273" customWidth="1"/>
    <col min="6" max="6" width="11.85546875" style="273" bestFit="1" customWidth="1"/>
    <col min="7" max="7" width="12.42578125" style="15" customWidth="1"/>
    <col min="8" max="16384" width="9" style="15"/>
  </cols>
  <sheetData>
    <row r="1" spans="1:7" ht="18" customHeight="1" x14ac:dyDescent="0.25">
      <c r="A1" s="885" t="s">
        <v>0</v>
      </c>
      <c r="B1" s="885"/>
      <c r="C1" s="304"/>
      <c r="D1" s="305"/>
      <c r="G1" s="306" t="s">
        <v>783</v>
      </c>
    </row>
    <row r="2" spans="1:7" ht="18" customHeight="1" x14ac:dyDescent="0.25">
      <c r="A2" s="853" t="s">
        <v>698</v>
      </c>
      <c r="B2" s="853"/>
      <c r="C2" s="304"/>
      <c r="D2" s="305"/>
      <c r="E2" s="274"/>
    </row>
    <row r="3" spans="1:7" ht="24.95" customHeight="1" x14ac:dyDescent="0.25">
      <c r="A3" s="1048" t="s">
        <v>442</v>
      </c>
      <c r="B3" s="1048"/>
      <c r="C3" s="1048"/>
      <c r="D3" s="1048"/>
      <c r="E3" s="1048"/>
      <c r="F3" s="1048"/>
      <c r="G3" s="1048"/>
    </row>
    <row r="4" spans="1:7" ht="21" customHeight="1" thickBot="1" x14ac:dyDescent="0.3">
      <c r="F4" s="845" t="s">
        <v>94</v>
      </c>
      <c r="G4" s="845"/>
    </row>
    <row r="5" spans="1:7" s="304" customFormat="1" ht="24.95" customHeight="1" thickTop="1" x14ac:dyDescent="0.25">
      <c r="A5" s="16" t="s">
        <v>95</v>
      </c>
      <c r="B5" s="17" t="s">
        <v>4</v>
      </c>
      <c r="C5" s="18" t="s">
        <v>5</v>
      </c>
      <c r="D5" s="308" t="s">
        <v>20</v>
      </c>
      <c r="E5" s="275" t="s">
        <v>86</v>
      </c>
      <c r="F5" s="275" t="s">
        <v>87</v>
      </c>
      <c r="G5" s="19" t="s">
        <v>8</v>
      </c>
    </row>
    <row r="6" spans="1:7" s="303" customFormat="1" ht="24.95" customHeight="1" x14ac:dyDescent="0.25">
      <c r="A6" s="312" t="s">
        <v>32</v>
      </c>
      <c r="B6" s="313" t="s">
        <v>33</v>
      </c>
      <c r="C6" s="314" t="s">
        <v>34</v>
      </c>
      <c r="D6" s="315" t="s">
        <v>35</v>
      </c>
      <c r="E6" s="316" t="s">
        <v>36</v>
      </c>
      <c r="F6" s="317" t="s">
        <v>416</v>
      </c>
      <c r="G6" s="318" t="s">
        <v>37</v>
      </c>
    </row>
    <row r="7" spans="1:7" x14ac:dyDescent="0.25">
      <c r="A7" s="35">
        <v>1</v>
      </c>
      <c r="B7" s="43" t="s">
        <v>417</v>
      </c>
      <c r="C7" s="31"/>
      <c r="D7" s="309"/>
      <c r="E7" s="276"/>
      <c r="F7" s="277"/>
      <c r="G7" s="32"/>
    </row>
    <row r="8" spans="1:7" ht="31.5" x14ac:dyDescent="0.25">
      <c r="A8" s="35"/>
      <c r="B8" s="42" t="s">
        <v>809</v>
      </c>
      <c r="C8" s="31" t="s">
        <v>14</v>
      </c>
      <c r="D8" s="309">
        <v>2520</v>
      </c>
      <c r="E8" s="276">
        <v>2450</v>
      </c>
      <c r="F8" s="277">
        <f t="shared" ref="F8" si="0">+E8*D8</f>
        <v>6174000</v>
      </c>
      <c r="G8" s="32"/>
    </row>
    <row r="9" spans="1:7" s="21" customFormat="1" x14ac:dyDescent="0.25">
      <c r="A9" s="35">
        <v>2</v>
      </c>
      <c r="B9" s="282" t="s">
        <v>420</v>
      </c>
      <c r="C9" s="30"/>
      <c r="D9" s="310"/>
      <c r="E9" s="278"/>
      <c r="F9" s="279"/>
      <c r="G9" s="44"/>
    </row>
    <row r="10" spans="1:7" ht="16.5" thickBot="1" x14ac:dyDescent="0.3">
      <c r="A10" s="24"/>
      <c r="B10" s="26"/>
      <c r="C10" s="25"/>
      <c r="D10" s="311"/>
      <c r="E10" s="280"/>
      <c r="F10" s="281"/>
      <c r="G10" s="27"/>
    </row>
    <row r="11" spans="1:7" s="28" customFormat="1" ht="16.5" thickTop="1" x14ac:dyDescent="0.25">
      <c r="D11" s="1049" t="s">
        <v>708</v>
      </c>
      <c r="E11" s="1049"/>
      <c r="F11" s="1049"/>
      <c r="G11" s="1049"/>
    </row>
    <row r="12" spans="1:7" x14ac:dyDescent="0.25">
      <c r="B12" s="37"/>
      <c r="C12" s="37"/>
      <c r="D12" s="844" t="s">
        <v>487</v>
      </c>
      <c r="E12" s="844"/>
      <c r="F12" s="844"/>
      <c r="G12" s="844"/>
    </row>
    <row r="13" spans="1:7" x14ac:dyDescent="0.25">
      <c r="A13" s="1046"/>
      <c r="B13" s="1047"/>
      <c r="C13" s="1047"/>
      <c r="D13" s="1047"/>
      <c r="E13" s="1047"/>
    </row>
    <row r="14" spans="1:7" x14ac:dyDescent="0.25">
      <c r="A14" s="21"/>
    </row>
  </sheetData>
  <mergeCells count="7">
    <mergeCell ref="A13:E13"/>
    <mergeCell ref="A1:B1"/>
    <mergeCell ref="A2:B2"/>
    <mergeCell ref="A3:G3"/>
    <mergeCell ref="F4:G4"/>
    <mergeCell ref="D11:G11"/>
    <mergeCell ref="D12:G1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19"/>
  <sheetViews>
    <sheetView topLeftCell="A5" workbookViewId="0">
      <selection activeCell="G10" sqref="G10"/>
    </sheetView>
  </sheetViews>
  <sheetFormatPr defaultColWidth="9" defaultRowHeight="15.75" x14ac:dyDescent="0.25"/>
  <cols>
    <col min="1" max="1" width="5.7109375" style="95" customWidth="1"/>
    <col min="2" max="2" width="36.7109375" style="95" customWidth="1"/>
    <col min="3" max="3" width="8.28515625" style="95" customWidth="1"/>
    <col min="4" max="4" width="12.85546875" style="95" customWidth="1"/>
    <col min="5" max="5" width="9.28515625" style="95" customWidth="1"/>
    <col min="6" max="6" width="26.5703125" style="95" customWidth="1"/>
    <col min="7" max="7" width="30.85546875" style="95" customWidth="1"/>
    <col min="8" max="16384" width="9" style="95"/>
  </cols>
  <sheetData>
    <row r="1" spans="1:7" x14ac:dyDescent="0.25">
      <c r="A1" s="885" t="s">
        <v>0</v>
      </c>
      <c r="B1" s="885"/>
      <c r="C1" s="1050"/>
      <c r="D1" s="1050"/>
      <c r="E1" s="1050"/>
      <c r="F1" s="186"/>
      <c r="G1" s="55" t="s">
        <v>266</v>
      </c>
    </row>
    <row r="2" spans="1:7" x14ac:dyDescent="0.25">
      <c r="A2" s="853" t="s">
        <v>698</v>
      </c>
      <c r="B2" s="853"/>
      <c r="C2" s="1050"/>
      <c r="D2" s="1050"/>
      <c r="E2" s="1050"/>
      <c r="F2" s="186"/>
      <c r="G2" s="56"/>
    </row>
    <row r="3" spans="1:7" x14ac:dyDescent="0.25">
      <c r="A3" s="187"/>
      <c r="B3" s="187"/>
      <c r="C3" s="204"/>
      <c r="D3" s="204"/>
      <c r="E3" s="204"/>
      <c r="F3" s="186"/>
      <c r="G3" s="56"/>
    </row>
    <row r="4" spans="1:7" ht="31.5" customHeight="1" x14ac:dyDescent="0.25">
      <c r="A4" s="1038" t="s">
        <v>267</v>
      </c>
      <c r="B4" s="1038"/>
      <c r="C4" s="1038"/>
      <c r="D4" s="1038"/>
      <c r="E4" s="1038"/>
      <c r="F4" s="1038"/>
      <c r="G4" s="1038"/>
    </row>
    <row r="5" spans="1:7" x14ac:dyDescent="0.25">
      <c r="A5" s="56"/>
      <c r="B5" s="56"/>
      <c r="C5" s="204"/>
      <c r="D5" s="204"/>
      <c r="E5" s="204"/>
      <c r="F5" s="186"/>
      <c r="G5" s="56"/>
    </row>
    <row r="6" spans="1:7" ht="44.25" customHeight="1" x14ac:dyDescent="0.25">
      <c r="A6" s="98" t="s">
        <v>95</v>
      </c>
      <c r="B6" s="99" t="s">
        <v>269</v>
      </c>
      <c r="C6" s="100" t="s">
        <v>189</v>
      </c>
      <c r="D6" s="100" t="s">
        <v>782</v>
      </c>
      <c r="E6" s="99" t="s">
        <v>191</v>
      </c>
      <c r="F6" s="99" t="s">
        <v>271</v>
      </c>
      <c r="G6" s="99" t="s">
        <v>270</v>
      </c>
    </row>
    <row r="7" spans="1:7" ht="44.25" customHeight="1" x14ac:dyDescent="0.25">
      <c r="A7" s="171" t="s">
        <v>11</v>
      </c>
      <c r="B7" s="175" t="s">
        <v>268</v>
      </c>
      <c r="C7" s="173"/>
      <c r="D7" s="173"/>
      <c r="E7" s="172"/>
      <c r="F7" s="172">
        <f>F8</f>
        <v>25000</v>
      </c>
      <c r="G7" s="172"/>
    </row>
    <row r="8" spans="1:7" ht="44.25" customHeight="1" x14ac:dyDescent="0.25">
      <c r="A8" s="101"/>
      <c r="B8" s="22" t="s">
        <v>619</v>
      </c>
      <c r="C8" s="102" t="s">
        <v>193</v>
      </c>
      <c r="D8" s="789">
        <v>92</v>
      </c>
      <c r="E8" s="101">
        <v>126</v>
      </c>
      <c r="F8" s="103">
        <v>25000</v>
      </c>
      <c r="G8" s="104" t="s">
        <v>693</v>
      </c>
    </row>
    <row r="9" spans="1:7" s="179" customFormat="1" ht="60.75" customHeight="1" x14ac:dyDescent="0.25">
      <c r="A9" s="176" t="s">
        <v>15</v>
      </c>
      <c r="B9" s="175" t="s">
        <v>274</v>
      </c>
      <c r="C9" s="177"/>
      <c r="D9" s="177"/>
      <c r="E9" s="177"/>
      <c r="F9" s="718">
        <f>F10</f>
        <v>0</v>
      </c>
      <c r="G9" s="178"/>
    </row>
    <row r="10" spans="1:7" ht="56.25" customHeight="1" x14ac:dyDescent="0.25">
      <c r="A10" s="101"/>
      <c r="B10" s="22" t="s">
        <v>619</v>
      </c>
      <c r="C10" s="102" t="s">
        <v>193</v>
      </c>
      <c r="D10" s="789">
        <v>127</v>
      </c>
      <c r="E10" s="101">
        <v>126</v>
      </c>
      <c r="F10" s="106"/>
      <c r="G10" s="106" t="s">
        <v>694</v>
      </c>
    </row>
    <row r="11" spans="1:7" ht="27" customHeight="1" x14ac:dyDescent="0.25">
      <c r="A11" s="107"/>
      <c r="B11" s="108" t="s">
        <v>177</v>
      </c>
      <c r="C11" s="109"/>
      <c r="D11" s="109"/>
      <c r="E11" s="110"/>
      <c r="F11" s="109">
        <f>F7+F9</f>
        <v>25000</v>
      </c>
      <c r="G11" s="109"/>
    </row>
    <row r="12" spans="1:7" ht="6" customHeight="1" x14ac:dyDescent="0.25">
      <c r="A12" s="56"/>
      <c r="B12" s="56"/>
      <c r="C12" s="97"/>
      <c r="D12" s="97"/>
      <c r="F12" s="97"/>
      <c r="G12" s="97"/>
    </row>
    <row r="13" spans="1:7" ht="18" customHeight="1" x14ac:dyDescent="0.25">
      <c r="A13" s="53"/>
      <c r="B13" s="53"/>
      <c r="C13" s="54"/>
      <c r="D13" s="54"/>
      <c r="E13" s="94"/>
      <c r="F13" s="1031" t="s">
        <v>708</v>
      </c>
      <c r="G13" s="1031"/>
    </row>
    <row r="14" spans="1:7" s="15" customFormat="1" ht="30" customHeight="1" x14ac:dyDescent="0.25">
      <c r="B14" s="188" t="s">
        <v>709</v>
      </c>
      <c r="E14" s="21" t="s">
        <v>275</v>
      </c>
      <c r="F14" s="188"/>
      <c r="G14" s="184" t="s">
        <v>276</v>
      </c>
    </row>
    <row r="15" spans="1:7" s="34" customFormat="1" ht="18.75" x14ac:dyDescent="0.25">
      <c r="B15" s="33"/>
      <c r="C15" s="90"/>
      <c r="D15" s="90"/>
    </row>
    <row r="16" spans="1:7" s="34" customFormat="1" ht="18.75" x14ac:dyDescent="0.25">
      <c r="B16" s="33"/>
      <c r="C16" s="90"/>
      <c r="D16" s="90"/>
    </row>
    <row r="17" spans="2:4" s="34" customFormat="1" ht="18.75" x14ac:dyDescent="0.25">
      <c r="B17" s="33"/>
      <c r="C17" s="90"/>
      <c r="D17" s="90"/>
    </row>
    <row r="18" spans="2:4" s="34" customFormat="1" ht="18.75" x14ac:dyDescent="0.25">
      <c r="B18" s="33"/>
      <c r="C18" s="90"/>
      <c r="D18" s="90"/>
    </row>
    <row r="19" spans="2:4" s="34" customFormat="1" ht="18.75" x14ac:dyDescent="0.25">
      <c r="B19" s="91"/>
      <c r="C19" s="185"/>
      <c r="D19" s="721"/>
    </row>
  </sheetData>
  <mergeCells count="5">
    <mergeCell ref="F13:G13"/>
    <mergeCell ref="A1:B1"/>
    <mergeCell ref="C1:E2"/>
    <mergeCell ref="A2:B2"/>
    <mergeCell ref="A4:G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00"/>
    <pageSetUpPr fitToPage="1"/>
  </sheetPr>
  <dimension ref="A1:D64"/>
  <sheetViews>
    <sheetView topLeftCell="A42" zoomScaleNormal="100" workbookViewId="0">
      <selection activeCell="C51" sqref="C51"/>
    </sheetView>
  </sheetViews>
  <sheetFormatPr defaultColWidth="9" defaultRowHeight="18.75" x14ac:dyDescent="0.25"/>
  <cols>
    <col min="1" max="1" width="5.140625" style="675" customWidth="1"/>
    <col min="2" max="2" width="58.42578125" style="677" customWidth="1"/>
    <col min="3" max="3" width="12.42578125" style="717" customWidth="1"/>
    <col min="4" max="4" width="43.42578125" style="677" customWidth="1"/>
    <col min="5" max="16384" width="9" style="675"/>
  </cols>
  <sheetData>
    <row r="1" spans="1:4" x14ac:dyDescent="0.25">
      <c r="A1" s="1052" t="s">
        <v>0</v>
      </c>
      <c r="B1" s="1052"/>
      <c r="C1" s="1053" t="s">
        <v>125</v>
      </c>
      <c r="D1" s="1053"/>
    </row>
    <row r="2" spans="1:4" x14ac:dyDescent="0.25">
      <c r="A2" s="843" t="s">
        <v>698</v>
      </c>
      <c r="B2" s="843"/>
      <c r="C2" s="676"/>
    </row>
    <row r="3" spans="1:4" ht="8.25" customHeight="1" x14ac:dyDescent="0.25">
      <c r="A3" s="677"/>
      <c r="C3" s="676"/>
    </row>
    <row r="4" spans="1:4" ht="30" customHeight="1" x14ac:dyDescent="0.25">
      <c r="A4" s="1054" t="s">
        <v>261</v>
      </c>
      <c r="B4" s="1054"/>
      <c r="C4" s="1054"/>
      <c r="D4" s="1054"/>
    </row>
    <row r="5" spans="1:4" ht="19.5" thickBot="1" x14ac:dyDescent="0.3">
      <c r="A5" s="677"/>
      <c r="C5" s="1055" t="s">
        <v>126</v>
      </c>
      <c r="D5" s="1055"/>
    </row>
    <row r="6" spans="1:4" s="681" customFormat="1" ht="33.75" customHeight="1" thickTop="1" x14ac:dyDescent="0.25">
      <c r="A6" s="678" t="s">
        <v>95</v>
      </c>
      <c r="B6" s="679" t="s">
        <v>4</v>
      </c>
      <c r="C6" s="680" t="s">
        <v>87</v>
      </c>
      <c r="D6" s="679" t="s">
        <v>8</v>
      </c>
    </row>
    <row r="7" spans="1:4" s="686" customFormat="1" ht="24" customHeight="1" x14ac:dyDescent="0.25">
      <c r="A7" s="682">
        <v>1</v>
      </c>
      <c r="B7" s="683" t="s">
        <v>127</v>
      </c>
      <c r="C7" s="684">
        <f>SUM(C8:C26)</f>
        <v>2998200.8132000002</v>
      </c>
      <c r="D7" s="685"/>
    </row>
    <row r="8" spans="1:4" s="690" customFormat="1" ht="15.75" x14ac:dyDescent="0.25">
      <c r="A8" s="687" t="s">
        <v>13</v>
      </c>
      <c r="B8" s="688" t="s">
        <v>337</v>
      </c>
      <c r="C8" s="689"/>
      <c r="D8" s="93"/>
    </row>
    <row r="9" spans="1:4" s="690" customFormat="1" ht="20.100000000000001" customHeight="1" x14ac:dyDescent="0.25">
      <c r="A9" s="687" t="s">
        <v>46</v>
      </c>
      <c r="B9" s="688" t="s">
        <v>338</v>
      </c>
      <c r="C9" s="689">
        <f>'Bieu so lieu ThuNhap 2021'!C61</f>
        <v>1016208.8639999999</v>
      </c>
      <c r="D9" s="93"/>
    </row>
    <row r="10" spans="1:4" s="690" customFormat="1" ht="40.5" customHeight="1" x14ac:dyDescent="0.25">
      <c r="A10" s="687" t="s">
        <v>53</v>
      </c>
      <c r="B10" s="93" t="s">
        <v>336</v>
      </c>
      <c r="C10" s="689">
        <f>'Bieu so lieu ThuNhap 2021'!D61</f>
        <v>190619.3952</v>
      </c>
      <c r="D10" s="691"/>
    </row>
    <row r="11" spans="1:4" s="690" customFormat="1" ht="15.75" x14ac:dyDescent="0.25">
      <c r="A11" s="687" t="s">
        <v>15</v>
      </c>
      <c r="B11" s="93" t="s">
        <v>334</v>
      </c>
      <c r="C11" s="689">
        <f>('Bieu 2a - Khoa ........'!I111+'Bieu 2a - Khoa ........'!I113-'Bieu3 '!M34)*80</f>
        <v>906240</v>
      </c>
      <c r="D11" s="93"/>
    </row>
    <row r="12" spans="1:4" s="690" customFormat="1" ht="20.100000000000001" customHeight="1" x14ac:dyDescent="0.25">
      <c r="A12" s="687" t="s">
        <v>16</v>
      </c>
      <c r="B12" s="93" t="s">
        <v>335</v>
      </c>
      <c r="C12" s="689">
        <v>300000</v>
      </c>
      <c r="D12" s="691" t="s">
        <v>362</v>
      </c>
    </row>
    <row r="13" spans="1:4" s="690" customFormat="1" ht="39" customHeight="1" x14ac:dyDescent="0.25">
      <c r="A13" s="687" t="s">
        <v>17</v>
      </c>
      <c r="B13" s="691" t="s">
        <v>332</v>
      </c>
      <c r="C13" s="692"/>
      <c r="D13" s="93" t="s">
        <v>438</v>
      </c>
    </row>
    <row r="14" spans="1:4" s="690" customFormat="1" ht="22.5" customHeight="1" x14ac:dyDescent="0.25">
      <c r="A14" s="687" t="s">
        <v>201</v>
      </c>
      <c r="B14" s="691" t="s">
        <v>128</v>
      </c>
      <c r="C14" s="692"/>
      <c r="D14" s="691" t="s">
        <v>361</v>
      </c>
    </row>
    <row r="15" spans="1:4" s="690" customFormat="1" ht="21.75" customHeight="1" x14ac:dyDescent="0.25">
      <c r="A15" s="687" t="s">
        <v>202</v>
      </c>
      <c r="B15" s="691" t="s">
        <v>331</v>
      </c>
      <c r="C15" s="692"/>
      <c r="D15" s="691" t="s">
        <v>340</v>
      </c>
    </row>
    <row r="16" spans="1:4" s="690" customFormat="1" ht="46.5" customHeight="1" x14ac:dyDescent="0.25">
      <c r="A16" s="687" t="s">
        <v>203</v>
      </c>
      <c r="B16" s="93" t="s">
        <v>339</v>
      </c>
      <c r="C16" s="692">
        <f>18*7500</f>
        <v>135000</v>
      </c>
      <c r="D16" s="691" t="s">
        <v>340</v>
      </c>
    </row>
    <row r="17" spans="1:4" s="690" customFormat="1" ht="46.5" customHeight="1" x14ac:dyDescent="0.25">
      <c r="A17" s="687" t="s">
        <v>204</v>
      </c>
      <c r="B17" s="93" t="s">
        <v>364</v>
      </c>
      <c r="C17" s="692"/>
      <c r="D17" s="691"/>
    </row>
    <row r="18" spans="1:4" s="690" customFormat="1" ht="45.75" customHeight="1" x14ac:dyDescent="0.25">
      <c r="A18" s="687"/>
      <c r="B18" s="93" t="s">
        <v>353</v>
      </c>
      <c r="C18" s="692">
        <v>5000</v>
      </c>
      <c r="D18" s="691" t="s">
        <v>355</v>
      </c>
    </row>
    <row r="19" spans="1:4" s="690" customFormat="1" ht="57.75" customHeight="1" x14ac:dyDescent="0.25">
      <c r="A19" s="687"/>
      <c r="B19" s="93" t="s">
        <v>363</v>
      </c>
      <c r="C19" s="692">
        <v>3000</v>
      </c>
      <c r="D19" s="691" t="s">
        <v>355</v>
      </c>
    </row>
    <row r="20" spans="1:4" s="690" customFormat="1" ht="45.75" customHeight="1" x14ac:dyDescent="0.25">
      <c r="A20" s="687"/>
      <c r="B20" s="93" t="s">
        <v>356</v>
      </c>
      <c r="C20" s="692">
        <v>1000</v>
      </c>
      <c r="D20" s="691" t="s">
        <v>355</v>
      </c>
    </row>
    <row r="21" spans="1:4" s="690" customFormat="1" ht="48" customHeight="1" x14ac:dyDescent="0.25">
      <c r="A21" s="687"/>
      <c r="B21" s="93" t="s">
        <v>354</v>
      </c>
      <c r="C21" s="692">
        <v>27500</v>
      </c>
      <c r="D21" s="691" t="s">
        <v>355</v>
      </c>
    </row>
    <row r="22" spans="1:4" s="690" customFormat="1" ht="24" customHeight="1" x14ac:dyDescent="0.25">
      <c r="A22" s="687"/>
      <c r="B22" s="691" t="s">
        <v>333</v>
      </c>
      <c r="C22" s="692">
        <v>20000</v>
      </c>
      <c r="D22" s="691"/>
    </row>
    <row r="23" spans="1:4" s="690" customFormat="1" ht="24" customHeight="1" x14ac:dyDescent="0.25">
      <c r="A23" s="687"/>
      <c r="B23" s="691" t="s">
        <v>357</v>
      </c>
      <c r="C23" s="692">
        <v>20000</v>
      </c>
      <c r="D23" s="691" t="s">
        <v>358</v>
      </c>
    </row>
    <row r="24" spans="1:4" s="690" customFormat="1" ht="24" customHeight="1" x14ac:dyDescent="0.25">
      <c r="A24" s="687"/>
      <c r="B24" s="691" t="s">
        <v>359</v>
      </c>
      <c r="C24" s="692">
        <f>14.9*'Bieu 2a - Khoa ........'!J110</f>
        <v>263632.554</v>
      </c>
      <c r="D24" s="691" t="s">
        <v>358</v>
      </c>
    </row>
    <row r="25" spans="1:4" s="690" customFormat="1" ht="67.5" customHeight="1" x14ac:dyDescent="0.25">
      <c r="A25" s="687"/>
      <c r="B25" s="93" t="s">
        <v>352</v>
      </c>
      <c r="C25" s="692">
        <v>100000</v>
      </c>
      <c r="D25" s="691" t="s">
        <v>360</v>
      </c>
    </row>
    <row r="26" spans="1:4" s="690" customFormat="1" ht="56.25" customHeight="1" x14ac:dyDescent="0.25">
      <c r="A26" s="687"/>
      <c r="B26" s="93" t="s">
        <v>368</v>
      </c>
      <c r="C26" s="692">
        <v>10000</v>
      </c>
      <c r="D26" s="93"/>
    </row>
    <row r="27" spans="1:4" s="690" customFormat="1" ht="24" customHeight="1" x14ac:dyDescent="0.25">
      <c r="A27" s="693">
        <v>2</v>
      </c>
      <c r="B27" s="694" t="s">
        <v>129</v>
      </c>
      <c r="C27" s="695"/>
      <c r="D27" s="691"/>
    </row>
    <row r="28" spans="1:4" s="690" customFormat="1" ht="20.100000000000001" customHeight="1" x14ac:dyDescent="0.25">
      <c r="A28" s="687"/>
      <c r="B28" s="93" t="s">
        <v>418</v>
      </c>
      <c r="C28" s="696">
        <f>'Bieu 4a-KP thuc hanh thi nghiem'!I11+'Bieu 4a-KP thuc hanh thi nghiem'!I15+'Bieu 4a-KP thuc hanh thi nghiem'!I16</f>
        <v>177000</v>
      </c>
      <c r="D28" s="691" t="s">
        <v>97</v>
      </c>
    </row>
    <row r="29" spans="1:4" s="690" customFormat="1" ht="20.100000000000001" customHeight="1" x14ac:dyDescent="0.25">
      <c r="A29" s="687"/>
      <c r="B29" s="93" t="s">
        <v>79</v>
      </c>
      <c r="C29" s="692">
        <f>'Bieu 4a-KP thuc hanh thi nghiem'!I13+'Bieu 4a-KP thuc hanh thi nghiem'!I14</f>
        <v>88600</v>
      </c>
      <c r="D29" s="691" t="s">
        <v>97</v>
      </c>
    </row>
    <row r="30" spans="1:4" s="690" customFormat="1" ht="20.100000000000001" customHeight="1" x14ac:dyDescent="0.25">
      <c r="A30" s="687"/>
      <c r="B30" s="93" t="s">
        <v>259</v>
      </c>
      <c r="C30" s="696">
        <f>'Bieu5-Nhu cau mua sam sua chua'!H10</f>
        <v>25000</v>
      </c>
      <c r="D30" s="691" t="s">
        <v>98</v>
      </c>
    </row>
    <row r="31" spans="1:4" s="690" customFormat="1" ht="20.100000000000001" customHeight="1" x14ac:dyDescent="0.25">
      <c r="A31" s="687"/>
      <c r="B31" s="93" t="s">
        <v>205</v>
      </c>
      <c r="C31" s="692">
        <f>'Bieu5-Nhu cau mua sam sua chua'!H12</f>
        <v>9140</v>
      </c>
      <c r="D31" s="691" t="s">
        <v>98</v>
      </c>
    </row>
    <row r="32" spans="1:4" s="690" customFormat="1" ht="20.100000000000001" customHeight="1" x14ac:dyDescent="0.25">
      <c r="A32" s="687"/>
      <c r="B32" s="93" t="s">
        <v>88</v>
      </c>
      <c r="C32" s="692">
        <f>'Bieu5-Nhu cau mua sam sua chua'!H41</f>
        <v>0</v>
      </c>
      <c r="D32" s="691" t="s">
        <v>98</v>
      </c>
    </row>
    <row r="33" spans="1:4" s="690" customFormat="1" ht="20.100000000000001" customHeight="1" x14ac:dyDescent="0.25">
      <c r="A33" s="687"/>
      <c r="B33" s="93" t="s">
        <v>133</v>
      </c>
      <c r="C33" s="692">
        <f>'Bieu 4a-KP thuc hanh thi nghiem'!I12</f>
        <v>12000</v>
      </c>
      <c r="D33" s="691" t="s">
        <v>97</v>
      </c>
    </row>
    <row r="34" spans="1:4" s="690" customFormat="1" ht="62.25" customHeight="1" x14ac:dyDescent="0.25">
      <c r="A34" s="697"/>
      <c r="B34" s="93" t="s">
        <v>341</v>
      </c>
      <c r="C34" s="692">
        <f>18*1000</f>
        <v>18000</v>
      </c>
      <c r="D34" s="93" t="s">
        <v>342</v>
      </c>
    </row>
    <row r="35" spans="1:4" s="690" customFormat="1" ht="20.100000000000001" customHeight="1" x14ac:dyDescent="0.25">
      <c r="A35" s="687"/>
      <c r="B35" s="93" t="s">
        <v>325</v>
      </c>
      <c r="C35" s="692">
        <v>24000</v>
      </c>
      <c r="D35" s="93" t="s">
        <v>419</v>
      </c>
    </row>
    <row r="36" spans="1:4" s="690" customFormat="1" ht="20.100000000000001" customHeight="1" x14ac:dyDescent="0.25">
      <c r="A36" s="697"/>
      <c r="B36" s="93" t="s">
        <v>326</v>
      </c>
      <c r="C36" s="692">
        <v>100000</v>
      </c>
      <c r="D36" s="93" t="s">
        <v>328</v>
      </c>
    </row>
    <row r="37" spans="1:4" s="690" customFormat="1" ht="78.75" x14ac:dyDescent="0.25">
      <c r="A37" s="697"/>
      <c r="B37" s="93" t="s">
        <v>327</v>
      </c>
      <c r="C37" s="692">
        <v>80000</v>
      </c>
      <c r="D37" s="93" t="s">
        <v>328</v>
      </c>
    </row>
    <row r="38" spans="1:4" s="690" customFormat="1" ht="94.5" x14ac:dyDescent="0.25">
      <c r="A38" s="687"/>
      <c r="B38" s="93" t="s">
        <v>369</v>
      </c>
      <c r="C38" s="692">
        <v>10000</v>
      </c>
      <c r="D38" s="93" t="s">
        <v>365</v>
      </c>
    </row>
    <row r="39" spans="1:4" s="690" customFormat="1" ht="42" customHeight="1" x14ac:dyDescent="0.25">
      <c r="A39" s="687"/>
      <c r="B39" s="93" t="s">
        <v>367</v>
      </c>
      <c r="C39" s="692">
        <v>60000</v>
      </c>
      <c r="D39" s="93" t="s">
        <v>366</v>
      </c>
    </row>
    <row r="40" spans="1:4" s="690" customFormat="1" ht="25.5" customHeight="1" x14ac:dyDescent="0.25">
      <c r="A40" s="687"/>
      <c r="B40" s="93" t="s">
        <v>329</v>
      </c>
      <c r="C40" s="692">
        <v>0</v>
      </c>
      <c r="D40" s="93" t="s">
        <v>136</v>
      </c>
    </row>
    <row r="41" spans="1:4" s="690" customFormat="1" ht="24" customHeight="1" x14ac:dyDescent="0.25">
      <c r="A41" s="697"/>
      <c r="B41" s="93" t="s">
        <v>330</v>
      </c>
      <c r="C41" s="692">
        <f>'Bieu 4a-KP thuc hanh thi nghiem'!I10</f>
        <v>54000</v>
      </c>
      <c r="D41" s="691"/>
    </row>
    <row r="42" spans="1:4" s="690" customFormat="1" ht="78.75" x14ac:dyDescent="0.25">
      <c r="A42" s="698"/>
      <c r="B42" s="93" t="s">
        <v>343</v>
      </c>
      <c r="C42" s="689">
        <f>'Bieu 8b ĐBCL'!F11</f>
        <v>25000</v>
      </c>
      <c r="D42" s="93" t="s">
        <v>439</v>
      </c>
    </row>
    <row r="43" spans="1:4" s="690" customFormat="1" ht="15.75" x14ac:dyDescent="0.25">
      <c r="A43" s="698"/>
      <c r="B43" s="93" t="s">
        <v>811</v>
      </c>
      <c r="C43" s="689">
        <f>'Bieu 2a - Khoa ........'!I112*70</f>
        <v>245662.2</v>
      </c>
      <c r="D43" s="93"/>
    </row>
    <row r="44" spans="1:4" s="690" customFormat="1" ht="21.95" customHeight="1" x14ac:dyDescent="0.25">
      <c r="A44" s="699"/>
      <c r="B44" s="93" t="s">
        <v>344</v>
      </c>
      <c r="C44" s="692">
        <v>20000</v>
      </c>
      <c r="D44" s="93" t="s">
        <v>345</v>
      </c>
    </row>
    <row r="45" spans="1:4" s="690" customFormat="1" ht="45.75" customHeight="1" x14ac:dyDescent="0.25">
      <c r="A45" s="700">
        <v>3</v>
      </c>
      <c r="B45" s="701" t="s">
        <v>347</v>
      </c>
      <c r="C45" s="695">
        <f>SUM(C46:C50)</f>
        <v>859900</v>
      </c>
      <c r="D45" s="691"/>
    </row>
    <row r="46" spans="1:4" s="686" customFormat="1" ht="24.75" customHeight="1" x14ac:dyDescent="0.25">
      <c r="A46" s="700" t="s">
        <v>178</v>
      </c>
      <c r="B46" s="701" t="s">
        <v>348</v>
      </c>
      <c r="C46" s="695"/>
      <c r="D46" s="694"/>
    </row>
    <row r="47" spans="1:4" s="690" customFormat="1" ht="24" customHeight="1" x14ac:dyDescent="0.25">
      <c r="A47" s="687"/>
      <c r="B47" s="93" t="s">
        <v>258</v>
      </c>
      <c r="C47" s="696">
        <f>'Bieu5-Nhu cau mua sam sua chua'!H17</f>
        <v>227500</v>
      </c>
      <c r="D47" s="691" t="s">
        <v>98</v>
      </c>
    </row>
    <row r="48" spans="1:4" s="690" customFormat="1" ht="24" customHeight="1" x14ac:dyDescent="0.25">
      <c r="A48" s="700" t="s">
        <v>179</v>
      </c>
      <c r="B48" s="701" t="s">
        <v>349</v>
      </c>
      <c r="C48" s="696"/>
      <c r="D48" s="691"/>
    </row>
    <row r="49" spans="1:4" s="690" customFormat="1" ht="24" customHeight="1" x14ac:dyDescent="0.25">
      <c r="A49" s="687"/>
      <c r="B49" s="93" t="s">
        <v>350</v>
      </c>
      <c r="C49" s="696">
        <f>'Bieu5-Nhu cau mua sam sua chua'!H7</f>
        <v>15000</v>
      </c>
      <c r="D49" s="691"/>
    </row>
    <row r="50" spans="1:4" s="690" customFormat="1" ht="24" customHeight="1" x14ac:dyDescent="0.25">
      <c r="A50" s="693" t="s">
        <v>180</v>
      </c>
      <c r="B50" s="701" t="s">
        <v>351</v>
      </c>
      <c r="C50" s="696">
        <f>'Bieu 9 Ke hoach boi duong'!F8*0.1</f>
        <v>617400</v>
      </c>
      <c r="D50" s="691" t="s">
        <v>346</v>
      </c>
    </row>
    <row r="51" spans="1:4" s="690" customFormat="1" ht="24" customHeight="1" x14ac:dyDescent="0.25">
      <c r="A51" s="700">
        <v>4</v>
      </c>
      <c r="B51" s="701" t="s">
        <v>138</v>
      </c>
      <c r="C51" s="695">
        <f>SUM(C52:C53)</f>
        <v>85000</v>
      </c>
      <c r="D51" s="691"/>
    </row>
    <row r="52" spans="1:4" s="690" customFormat="1" ht="24" customHeight="1" x14ac:dyDescent="0.25">
      <c r="A52" s="700"/>
      <c r="B52" s="702" t="s">
        <v>678</v>
      </c>
      <c r="C52" s="703">
        <v>55000</v>
      </c>
      <c r="D52" s="691"/>
    </row>
    <row r="53" spans="1:4" s="690" customFormat="1" ht="24" customHeight="1" x14ac:dyDescent="0.25">
      <c r="A53" s="699"/>
      <c r="B53" s="702" t="s">
        <v>139</v>
      </c>
      <c r="C53" s="703">
        <v>30000</v>
      </c>
      <c r="D53" s="691"/>
    </row>
    <row r="54" spans="1:4" s="690" customFormat="1" ht="24" customHeight="1" x14ac:dyDescent="0.25">
      <c r="A54" s="704">
        <v>5</v>
      </c>
      <c r="B54" s="705" t="s">
        <v>196</v>
      </c>
      <c r="C54" s="706"/>
      <c r="D54" s="707"/>
    </row>
    <row r="55" spans="1:4" ht="28.5" customHeight="1" thickBot="1" x14ac:dyDescent="0.3">
      <c r="A55" s="708"/>
      <c r="B55" s="709" t="s">
        <v>206</v>
      </c>
      <c r="C55" s="710">
        <f>+C7+C27+C45+C51+C54</f>
        <v>3943100.8132000002</v>
      </c>
      <c r="D55" s="711"/>
    </row>
    <row r="56" spans="1:4" ht="19.5" thickTop="1" x14ac:dyDescent="0.25">
      <c r="C56" s="1059" t="s">
        <v>708</v>
      </c>
      <c r="D56" s="1059"/>
    </row>
    <row r="57" spans="1:4" s="690" customFormat="1" ht="30" customHeight="1" x14ac:dyDescent="0.25">
      <c r="A57" s="1056" t="s">
        <v>710</v>
      </c>
      <c r="B57" s="1056"/>
      <c r="C57" s="1056"/>
      <c r="D57" s="1056"/>
    </row>
    <row r="58" spans="1:4" s="690" customFormat="1" ht="15.75" x14ac:dyDescent="0.25">
      <c r="B58" s="712"/>
      <c r="C58" s="713"/>
      <c r="D58" s="714"/>
    </row>
    <row r="59" spans="1:4" s="690" customFormat="1" ht="15.75" x14ac:dyDescent="0.25">
      <c r="B59" s="712"/>
      <c r="C59" s="713"/>
      <c r="D59" s="714"/>
    </row>
    <row r="60" spans="1:4" s="690" customFormat="1" ht="15.75" x14ac:dyDescent="0.25">
      <c r="B60" s="712"/>
      <c r="C60" s="713"/>
      <c r="D60" s="714"/>
    </row>
    <row r="61" spans="1:4" s="690" customFormat="1" ht="15.75" x14ac:dyDescent="0.25">
      <c r="B61" s="712"/>
      <c r="C61" s="713"/>
      <c r="D61" s="714"/>
    </row>
    <row r="62" spans="1:4" s="690" customFormat="1" ht="15.75" x14ac:dyDescent="0.25">
      <c r="B62" s="715"/>
      <c r="C62" s="1057"/>
      <c r="D62" s="1058"/>
    </row>
    <row r="63" spans="1:4" s="690" customFormat="1" ht="15.75" x14ac:dyDescent="0.25">
      <c r="B63" s="712"/>
      <c r="C63" s="716"/>
      <c r="D63" s="713"/>
    </row>
    <row r="64" spans="1:4" s="690" customFormat="1" ht="63" customHeight="1" x14ac:dyDescent="0.25">
      <c r="B64" s="1051"/>
      <c r="C64" s="1051"/>
      <c r="D64" s="1051"/>
    </row>
  </sheetData>
  <mergeCells count="9">
    <mergeCell ref="B64:D64"/>
    <mergeCell ref="A1:B1"/>
    <mergeCell ref="C1:D1"/>
    <mergeCell ref="A2:B2"/>
    <mergeCell ref="A4:D4"/>
    <mergeCell ref="C5:D5"/>
    <mergeCell ref="A57:D57"/>
    <mergeCell ref="C62:D62"/>
    <mergeCell ref="C56:D56"/>
  </mergeCells>
  <pageMargins left="0.68" right="0.17" top="0.41" bottom="0.17" header="0.3" footer="0.3"/>
  <pageSetup paperSize="9" scale="96" fitToHeight="0" orientation="portrait"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7030A0"/>
  </sheetPr>
  <dimension ref="A1:K75"/>
  <sheetViews>
    <sheetView tabSelected="1" topLeftCell="A60" workbookViewId="0">
      <selection activeCell="G71" sqref="G71"/>
    </sheetView>
  </sheetViews>
  <sheetFormatPr defaultColWidth="8.85546875" defaultRowHeight="16.5" x14ac:dyDescent="0.25"/>
  <cols>
    <col min="1" max="1" width="9" style="224" bestFit="1" customWidth="1"/>
    <col min="2" max="2" width="42" style="243" customWidth="1"/>
    <col min="3" max="3" width="27.42578125" style="224" customWidth="1"/>
    <col min="4" max="4" width="18.28515625" style="224" customWidth="1"/>
    <col min="5" max="5" width="23.28515625" style="224" customWidth="1"/>
    <col min="6" max="6" width="18.28515625" style="224" customWidth="1"/>
    <col min="7" max="7" width="23.7109375" style="224" customWidth="1"/>
    <col min="8" max="8" width="12.5703125" style="224" customWidth="1"/>
    <col min="9" max="9" width="19.140625" style="224" customWidth="1"/>
    <col min="10" max="10" width="16.42578125" style="224" customWidth="1"/>
    <col min="11" max="11" width="13.85546875" style="224" customWidth="1"/>
    <col min="12" max="16384" width="8.85546875" style="224"/>
  </cols>
  <sheetData>
    <row r="1" spans="1:11" x14ac:dyDescent="0.25">
      <c r="A1" s="1060" t="s">
        <v>70</v>
      </c>
      <c r="B1" s="1060"/>
      <c r="C1" s="222"/>
      <c r="D1" s="222"/>
      <c r="E1" s="222"/>
      <c r="F1" s="222"/>
      <c r="G1" s="222"/>
      <c r="H1" s="222"/>
      <c r="I1" s="222"/>
      <c r="J1" s="223" t="s">
        <v>99</v>
      </c>
    </row>
    <row r="2" spans="1:11" x14ac:dyDescent="0.25">
      <c r="A2" s="1061" t="s">
        <v>0</v>
      </c>
      <c r="B2" s="1061"/>
      <c r="C2" s="222"/>
      <c r="D2" s="222"/>
      <c r="E2" s="222"/>
      <c r="F2" s="222"/>
      <c r="G2" s="222"/>
      <c r="H2" s="222"/>
      <c r="I2" s="222"/>
      <c r="J2" s="222"/>
    </row>
    <row r="3" spans="1:11" x14ac:dyDescent="0.25">
      <c r="A3" s="225"/>
      <c r="B3" s="225"/>
      <c r="C3" s="222"/>
      <c r="D3" s="222"/>
      <c r="E3" s="222"/>
      <c r="F3" s="222"/>
      <c r="G3" s="222"/>
      <c r="H3" s="222"/>
      <c r="I3" s="222"/>
      <c r="J3" s="222"/>
      <c r="K3" s="223"/>
    </row>
    <row r="4" spans="1:11" ht="22.5" x14ac:dyDescent="0.25">
      <c r="A4" s="1062" t="s">
        <v>273</v>
      </c>
      <c r="B4" s="1062"/>
      <c r="C4" s="1062"/>
      <c r="D4" s="1062"/>
      <c r="E4" s="1062"/>
      <c r="F4" s="1062"/>
      <c r="G4" s="1062"/>
      <c r="H4" s="1062"/>
      <c r="I4" s="1062"/>
      <c r="J4" s="1062"/>
      <c r="K4" s="1062"/>
    </row>
    <row r="5" spans="1:11" ht="25.5" customHeight="1" x14ac:dyDescent="0.25">
      <c r="A5" s="1063" t="s">
        <v>286</v>
      </c>
      <c r="B5" s="1063"/>
      <c r="C5" s="1063"/>
      <c r="D5" s="1063"/>
      <c r="E5" s="1063"/>
      <c r="F5" s="1063"/>
      <c r="G5" s="1063"/>
      <c r="H5" s="1063"/>
      <c r="I5" s="1063"/>
      <c r="J5" s="1063"/>
      <c r="K5" s="1063"/>
    </row>
    <row r="6" spans="1:11" x14ac:dyDescent="0.25">
      <c r="A6" s="226"/>
      <c r="B6" s="226"/>
      <c r="C6" s="226"/>
      <c r="D6" s="226"/>
      <c r="E6" s="226"/>
      <c r="F6" s="226"/>
      <c r="G6" s="226"/>
      <c r="H6" s="226"/>
      <c r="I6" s="226"/>
      <c r="J6" s="227" t="s">
        <v>72</v>
      </c>
      <c r="K6" s="228"/>
    </row>
    <row r="7" spans="1:11" ht="90.75" customHeight="1" x14ac:dyDescent="0.25">
      <c r="A7" s="1066" t="s">
        <v>3</v>
      </c>
      <c r="B7" s="1064" t="s">
        <v>100</v>
      </c>
      <c r="C7" s="1068" t="s">
        <v>444</v>
      </c>
      <c r="D7" s="1069"/>
      <c r="E7" s="1070" t="s">
        <v>443</v>
      </c>
      <c r="F7" s="1071"/>
      <c r="G7" s="1064" t="s">
        <v>402</v>
      </c>
      <c r="H7" s="1064" t="s">
        <v>278</v>
      </c>
      <c r="I7" s="1064" t="s">
        <v>403</v>
      </c>
      <c r="J7" s="1064" t="s">
        <v>272</v>
      </c>
      <c r="K7" s="1064" t="s">
        <v>8</v>
      </c>
    </row>
    <row r="8" spans="1:11" ht="115.5" x14ac:dyDescent="0.25">
      <c r="A8" s="1067"/>
      <c r="B8" s="1065"/>
      <c r="C8" s="229" t="s">
        <v>404</v>
      </c>
      <c r="D8" s="229" t="s">
        <v>405</v>
      </c>
      <c r="E8" s="230" t="s">
        <v>404</v>
      </c>
      <c r="F8" s="230" t="s">
        <v>405</v>
      </c>
      <c r="G8" s="1065"/>
      <c r="H8" s="1065"/>
      <c r="I8" s="1065"/>
      <c r="J8" s="1065"/>
      <c r="K8" s="1065"/>
    </row>
    <row r="9" spans="1:11" x14ac:dyDescent="0.25">
      <c r="A9" s="231">
        <v>1</v>
      </c>
      <c r="B9" s="232" t="s">
        <v>287</v>
      </c>
      <c r="C9" s="233"/>
      <c r="D9" s="233"/>
      <c r="E9" s="233"/>
      <c r="F9" s="233"/>
      <c r="G9" s="233"/>
      <c r="H9" s="233"/>
      <c r="I9" s="233"/>
      <c r="J9" s="233"/>
      <c r="K9" s="230"/>
    </row>
    <row r="10" spans="1:11" ht="33" x14ac:dyDescent="0.25">
      <c r="A10" s="231"/>
      <c r="B10" s="234" t="s">
        <v>288</v>
      </c>
      <c r="C10" s="233">
        <v>2092380.132</v>
      </c>
      <c r="D10" s="233">
        <v>419811.31440000003</v>
      </c>
      <c r="E10" s="233">
        <v>128446.02</v>
      </c>
      <c r="F10" s="233">
        <v>43671.646800000002</v>
      </c>
      <c r="G10" s="233">
        <v>635316.69999999995</v>
      </c>
      <c r="H10" s="233">
        <v>22197.636304185886</v>
      </c>
      <c r="I10" s="233">
        <v>150552.24778602563</v>
      </c>
      <c r="J10" s="235">
        <f t="shared" ref="J10:J41" si="0">SUM(C10:I10)</f>
        <v>3492375.697290211</v>
      </c>
      <c r="K10" s="236"/>
    </row>
    <row r="11" spans="1:11" ht="33" x14ac:dyDescent="0.25">
      <c r="A11" s="231"/>
      <c r="B11" s="234" t="s">
        <v>289</v>
      </c>
      <c r="C11" s="233">
        <v>2026458.672</v>
      </c>
      <c r="D11" s="233">
        <v>424048.51679999992</v>
      </c>
      <c r="E11" s="233">
        <v>129742.44</v>
      </c>
      <c r="F11" s="233">
        <v>44112.429600000003</v>
      </c>
      <c r="G11" s="233">
        <v>271385.42499999999</v>
      </c>
      <c r="H11" s="233">
        <v>0</v>
      </c>
      <c r="I11" s="233">
        <v>170121.96666155881</v>
      </c>
      <c r="J11" s="235">
        <f t="shared" si="0"/>
        <v>3065869.4500615587</v>
      </c>
      <c r="K11" s="236"/>
    </row>
    <row r="12" spans="1:11" ht="33" x14ac:dyDescent="0.25">
      <c r="A12" s="231"/>
      <c r="B12" s="234" t="s">
        <v>290</v>
      </c>
      <c r="C12" s="233">
        <v>2006159.9280000001</v>
      </c>
      <c r="D12" s="233">
        <v>426139.76160000009</v>
      </c>
      <c r="E12" s="233">
        <v>130382.28</v>
      </c>
      <c r="F12" s="233">
        <v>44329.975200000008</v>
      </c>
      <c r="G12" s="233">
        <v>908578.35699999996</v>
      </c>
      <c r="H12" s="233">
        <v>0</v>
      </c>
      <c r="I12" s="233">
        <v>199229.55452989077</v>
      </c>
      <c r="J12" s="235">
        <f t="shared" si="0"/>
        <v>3714819.8563298909</v>
      </c>
      <c r="K12" s="236"/>
    </row>
    <row r="13" spans="1:11" ht="33" x14ac:dyDescent="0.25">
      <c r="A13" s="231"/>
      <c r="B13" s="234" t="s">
        <v>291</v>
      </c>
      <c r="C13" s="233">
        <v>1680510.156</v>
      </c>
      <c r="D13" s="233">
        <v>330781.43039999995</v>
      </c>
      <c r="E13" s="233">
        <v>108019.5</v>
      </c>
      <c r="F13" s="233">
        <v>36726.629999999997</v>
      </c>
      <c r="G13" s="233">
        <v>1156789.4879999999</v>
      </c>
      <c r="H13" s="233">
        <v>0</v>
      </c>
      <c r="I13" s="233">
        <v>169498.78672927065</v>
      </c>
      <c r="J13" s="235">
        <f t="shared" si="0"/>
        <v>3482325.9911292703</v>
      </c>
      <c r="K13" s="236"/>
    </row>
    <row r="14" spans="1:11" ht="49.5" x14ac:dyDescent="0.25">
      <c r="A14" s="231"/>
      <c r="B14" s="234" t="s">
        <v>292</v>
      </c>
      <c r="C14" s="233">
        <v>454088.56800000003</v>
      </c>
      <c r="D14" s="233">
        <v>93011.76</v>
      </c>
      <c r="E14" s="233">
        <v>28458</v>
      </c>
      <c r="F14" s="233">
        <v>9675.7199999999993</v>
      </c>
      <c r="G14" s="233">
        <v>0</v>
      </c>
      <c r="H14" s="233">
        <v>101137.98041094696</v>
      </c>
      <c r="I14" s="233">
        <v>44742.328991422262</v>
      </c>
      <c r="J14" s="235">
        <f t="shared" si="0"/>
        <v>731114.35740236926</v>
      </c>
      <c r="K14" s="236"/>
    </row>
    <row r="15" spans="1:11" x14ac:dyDescent="0.25">
      <c r="A15" s="231">
        <v>2</v>
      </c>
      <c r="B15" s="234" t="s">
        <v>293</v>
      </c>
      <c r="C15" s="233">
        <v>0</v>
      </c>
      <c r="D15" s="233">
        <v>0</v>
      </c>
      <c r="E15" s="233">
        <v>0</v>
      </c>
      <c r="F15" s="233">
        <v>0</v>
      </c>
      <c r="G15" s="233">
        <v>0</v>
      </c>
      <c r="H15" s="233">
        <v>0</v>
      </c>
      <c r="I15" s="233">
        <v>0</v>
      </c>
      <c r="J15" s="235">
        <f t="shared" si="0"/>
        <v>0</v>
      </c>
      <c r="K15" s="236"/>
    </row>
    <row r="16" spans="1:11" x14ac:dyDescent="0.25">
      <c r="A16" s="231"/>
      <c r="B16" s="234" t="s">
        <v>294</v>
      </c>
      <c r="C16" s="233">
        <v>1874932.7879999999</v>
      </c>
      <c r="D16" s="233">
        <v>403537.29600000003</v>
      </c>
      <c r="E16" s="233">
        <v>123466.8</v>
      </c>
      <c r="F16" s="233">
        <v>41978.712000000007</v>
      </c>
      <c r="G16" s="233">
        <v>651182.25</v>
      </c>
      <c r="H16" s="233">
        <v>0</v>
      </c>
      <c r="I16" s="233">
        <v>172570.73614081729</v>
      </c>
      <c r="J16" s="235">
        <f t="shared" si="0"/>
        <v>3267668.5821408168</v>
      </c>
      <c r="K16" s="236"/>
    </row>
    <row r="17" spans="1:11" x14ac:dyDescent="0.25">
      <c r="A17" s="231"/>
      <c r="B17" s="234" t="s">
        <v>295</v>
      </c>
      <c r="C17" s="233">
        <v>2173609.9679999999</v>
      </c>
      <c r="D17" s="233">
        <v>479934.60240000003</v>
      </c>
      <c r="E17" s="233">
        <v>146841.42000000001</v>
      </c>
      <c r="F17" s="233">
        <v>49926.082800000004</v>
      </c>
      <c r="G17" s="233">
        <v>1005213.55</v>
      </c>
      <c r="H17" s="233">
        <v>18937.358472008582</v>
      </c>
      <c r="I17" s="233">
        <v>194738.64501404102</v>
      </c>
      <c r="J17" s="235">
        <f t="shared" si="0"/>
        <v>4069201.6266860501</v>
      </c>
      <c r="K17" s="236"/>
    </row>
    <row r="18" spans="1:11" ht="33" x14ac:dyDescent="0.25">
      <c r="A18" s="231"/>
      <c r="B18" s="234" t="s">
        <v>296</v>
      </c>
      <c r="C18" s="233">
        <v>1033787.616</v>
      </c>
      <c r="D18" s="233">
        <v>227599.16880000004</v>
      </c>
      <c r="E18" s="233">
        <v>69636.539999999994</v>
      </c>
      <c r="F18" s="233">
        <v>23676.423600000002</v>
      </c>
      <c r="G18" s="233">
        <v>480739.9</v>
      </c>
      <c r="H18" s="233">
        <v>0</v>
      </c>
      <c r="I18" s="233">
        <v>79311.46479132981</v>
      </c>
      <c r="J18" s="235">
        <f t="shared" si="0"/>
        <v>1914751.1131913301</v>
      </c>
      <c r="K18" s="236"/>
    </row>
    <row r="19" spans="1:11" ht="33" x14ac:dyDescent="0.25">
      <c r="A19" s="231"/>
      <c r="B19" s="234" t="s">
        <v>297</v>
      </c>
      <c r="C19" s="233">
        <v>1461048.5759999999</v>
      </c>
      <c r="D19" s="233">
        <v>286713.30959999998</v>
      </c>
      <c r="E19" s="233">
        <v>95416.14</v>
      </c>
      <c r="F19" s="233">
        <v>32441.487599999993</v>
      </c>
      <c r="G19" s="233">
        <v>356659.15700000001</v>
      </c>
      <c r="H19" s="233">
        <v>0</v>
      </c>
      <c r="I19" s="233">
        <v>145309.25992053046</v>
      </c>
      <c r="J19" s="235">
        <f t="shared" si="0"/>
        <v>2377587.9301205305</v>
      </c>
      <c r="K19" s="236"/>
    </row>
    <row r="20" spans="1:11" ht="33" x14ac:dyDescent="0.25">
      <c r="A20" s="231"/>
      <c r="B20" s="234" t="s">
        <v>298</v>
      </c>
      <c r="C20" s="233">
        <v>510081.67200000002</v>
      </c>
      <c r="D20" s="233">
        <v>101218.68</v>
      </c>
      <c r="E20" s="233">
        <v>30969</v>
      </c>
      <c r="F20" s="233">
        <v>10529.46</v>
      </c>
      <c r="G20" s="233">
        <v>0</v>
      </c>
      <c r="H20" s="233">
        <v>129856.17237948741</v>
      </c>
      <c r="I20" s="233">
        <v>55656.582375960985</v>
      </c>
      <c r="J20" s="235">
        <f t="shared" si="0"/>
        <v>838311.56675544835</v>
      </c>
      <c r="K20" s="236"/>
    </row>
    <row r="21" spans="1:11" x14ac:dyDescent="0.25">
      <c r="A21" s="231">
        <v>3</v>
      </c>
      <c r="B21" s="234" t="s">
        <v>406</v>
      </c>
      <c r="C21" s="233">
        <v>0</v>
      </c>
      <c r="D21" s="233">
        <v>0</v>
      </c>
      <c r="E21" s="233">
        <v>0</v>
      </c>
      <c r="F21" s="233">
        <v>0</v>
      </c>
      <c r="G21" s="233">
        <v>0</v>
      </c>
      <c r="H21" s="233">
        <v>0</v>
      </c>
      <c r="I21" s="233">
        <v>0</v>
      </c>
      <c r="J21" s="235">
        <f t="shared" si="0"/>
        <v>0</v>
      </c>
      <c r="K21" s="236"/>
    </row>
    <row r="22" spans="1:11" x14ac:dyDescent="0.25">
      <c r="A22" s="231"/>
      <c r="B22" s="234" t="s">
        <v>299</v>
      </c>
      <c r="C22" s="233">
        <v>1394603.5319999999</v>
      </c>
      <c r="D22" s="233">
        <v>286731.54720000003</v>
      </c>
      <c r="E22" s="233">
        <v>87728.76</v>
      </c>
      <c r="F22" s="233">
        <v>29827.778400000003</v>
      </c>
      <c r="G22" s="233">
        <v>98530.1</v>
      </c>
      <c r="H22" s="233">
        <v>0</v>
      </c>
      <c r="I22" s="233">
        <v>93012.252074136544</v>
      </c>
      <c r="J22" s="235">
        <f t="shared" si="0"/>
        <v>1990433.9696741367</v>
      </c>
      <c r="K22" s="236"/>
    </row>
    <row r="23" spans="1:11" ht="33" x14ac:dyDescent="0.25">
      <c r="A23" s="231"/>
      <c r="B23" s="234" t="s">
        <v>300</v>
      </c>
      <c r="C23" s="233">
        <v>2094610.632</v>
      </c>
      <c r="D23" s="233">
        <v>407081.46960000001</v>
      </c>
      <c r="E23" s="233">
        <v>129517.38</v>
      </c>
      <c r="F23" s="233">
        <v>44035.909200000002</v>
      </c>
      <c r="G23" s="233">
        <v>745387.1</v>
      </c>
      <c r="H23" s="233">
        <v>0</v>
      </c>
      <c r="I23" s="233">
        <v>152323.56580527354</v>
      </c>
      <c r="J23" s="235">
        <f t="shared" si="0"/>
        <v>3572956.0566052739</v>
      </c>
      <c r="K23" s="236"/>
    </row>
    <row r="24" spans="1:11" ht="33" x14ac:dyDescent="0.25">
      <c r="A24" s="237"/>
      <c r="B24" s="234" t="s">
        <v>301</v>
      </c>
      <c r="C24" s="233">
        <v>1117363.956</v>
      </c>
      <c r="D24" s="233">
        <v>230395.60080000004</v>
      </c>
      <c r="E24" s="233">
        <v>70492.14</v>
      </c>
      <c r="F24" s="233">
        <v>23967.327600000001</v>
      </c>
      <c r="G24" s="233">
        <v>1391506.969</v>
      </c>
      <c r="H24" s="233">
        <v>0</v>
      </c>
      <c r="I24" s="233">
        <v>90351.701040850225</v>
      </c>
      <c r="J24" s="235">
        <f t="shared" si="0"/>
        <v>2924077.6944408501</v>
      </c>
      <c r="K24" s="236"/>
    </row>
    <row r="25" spans="1:11" ht="33" x14ac:dyDescent="0.25">
      <c r="A25" s="231"/>
      <c r="B25" s="234" t="s">
        <v>302</v>
      </c>
      <c r="C25" s="233">
        <v>1757505.3119999999</v>
      </c>
      <c r="D25" s="233">
        <v>360593.82720000006</v>
      </c>
      <c r="E25" s="233">
        <v>110327.76</v>
      </c>
      <c r="F25" s="233">
        <v>37511.438400000006</v>
      </c>
      <c r="G25" s="233">
        <v>2207802.9</v>
      </c>
      <c r="H25" s="233">
        <v>24972.340842209123</v>
      </c>
      <c r="I25" s="233">
        <v>124773.34565535754</v>
      </c>
      <c r="J25" s="235">
        <f t="shared" si="0"/>
        <v>4623486.9240975659</v>
      </c>
      <c r="K25" s="230"/>
    </row>
    <row r="26" spans="1:11" x14ac:dyDescent="0.25">
      <c r="A26" s="231"/>
      <c r="B26" s="234" t="s">
        <v>303</v>
      </c>
      <c r="C26" s="233">
        <v>2264851.176</v>
      </c>
      <c r="D26" s="233">
        <v>469344.63600000012</v>
      </c>
      <c r="E26" s="233">
        <v>143601.29999999999</v>
      </c>
      <c r="F26" s="233">
        <v>48824.442000000003</v>
      </c>
      <c r="G26" s="233">
        <v>217218.5</v>
      </c>
      <c r="H26" s="233">
        <v>0</v>
      </c>
      <c r="I26" s="233">
        <v>160681.43941092727</v>
      </c>
      <c r="J26" s="235">
        <f t="shared" si="0"/>
        <v>3304521.4934109268</v>
      </c>
      <c r="K26" s="230"/>
    </row>
    <row r="27" spans="1:11" x14ac:dyDescent="0.25">
      <c r="A27" s="231"/>
      <c r="B27" s="234" t="s">
        <v>304</v>
      </c>
      <c r="C27" s="233">
        <v>2312666.148</v>
      </c>
      <c r="D27" s="233">
        <v>480001.47360000014</v>
      </c>
      <c r="E27" s="233">
        <v>146861.88</v>
      </c>
      <c r="F27" s="233">
        <v>49933.039200000007</v>
      </c>
      <c r="G27" s="233">
        <v>119378.9</v>
      </c>
      <c r="H27" s="233">
        <v>0</v>
      </c>
      <c r="I27" s="233">
        <v>153077.68649296756</v>
      </c>
      <c r="J27" s="235">
        <f t="shared" si="0"/>
        <v>3261919.1272929674</v>
      </c>
      <c r="K27" s="230"/>
    </row>
    <row r="28" spans="1:11" x14ac:dyDescent="0.25">
      <c r="A28" s="231"/>
      <c r="B28" s="234" t="s">
        <v>305</v>
      </c>
      <c r="C28" s="233">
        <v>2925347.6639999999</v>
      </c>
      <c r="D28" s="233">
        <v>605743.64640000009</v>
      </c>
      <c r="E28" s="233">
        <v>185334.12</v>
      </c>
      <c r="F28" s="233">
        <v>63013.600800000007</v>
      </c>
      <c r="G28" s="233">
        <v>628069.55599999998</v>
      </c>
      <c r="H28" s="233">
        <v>22093.584884010012</v>
      </c>
      <c r="I28" s="233">
        <v>206529.95756352664</v>
      </c>
      <c r="J28" s="235">
        <f t="shared" si="0"/>
        <v>4636132.1296475371</v>
      </c>
      <c r="K28" s="230"/>
    </row>
    <row r="29" spans="1:11" x14ac:dyDescent="0.25">
      <c r="A29" s="231"/>
      <c r="B29" s="234" t="s">
        <v>306</v>
      </c>
      <c r="C29" s="233">
        <v>2229999.7560000001</v>
      </c>
      <c r="D29" s="233">
        <v>461326.1712000001</v>
      </c>
      <c r="E29" s="233">
        <v>141147.96</v>
      </c>
      <c r="F29" s="233">
        <v>47990.306400000001</v>
      </c>
      <c r="G29" s="233">
        <v>107556.6</v>
      </c>
      <c r="H29" s="233">
        <v>25249.811296011445</v>
      </c>
      <c r="I29" s="233">
        <v>148527.92574388572</v>
      </c>
      <c r="J29" s="235">
        <f t="shared" si="0"/>
        <v>3161798.5306398976</v>
      </c>
      <c r="K29" s="230"/>
    </row>
    <row r="30" spans="1:11" ht="33" x14ac:dyDescent="0.25">
      <c r="A30" s="237"/>
      <c r="B30" s="234" t="s">
        <v>307</v>
      </c>
      <c r="C30" s="233">
        <v>2555179.6919999998</v>
      </c>
      <c r="D30" s="233">
        <v>508020.50640000007</v>
      </c>
      <c r="E30" s="233">
        <v>162186.42000000001</v>
      </c>
      <c r="F30" s="233">
        <v>55143.382800000007</v>
      </c>
      <c r="G30" s="233">
        <v>2100009.5580000002</v>
      </c>
      <c r="H30" s="233">
        <v>0</v>
      </c>
      <c r="I30" s="233">
        <v>189737.34836002105</v>
      </c>
      <c r="J30" s="235">
        <f t="shared" si="0"/>
        <v>5570276.9075600207</v>
      </c>
      <c r="K30" s="236"/>
    </row>
    <row r="31" spans="1:11" x14ac:dyDescent="0.25">
      <c r="A31" s="231"/>
      <c r="B31" s="234" t="s">
        <v>308</v>
      </c>
      <c r="C31" s="233">
        <v>920430.28799999994</v>
      </c>
      <c r="D31" s="233">
        <v>193859.60880000002</v>
      </c>
      <c r="E31" s="233">
        <v>59313.54</v>
      </c>
      <c r="F31" s="233">
        <v>20166.603600000002</v>
      </c>
      <c r="G31" s="233">
        <v>441068.2</v>
      </c>
      <c r="H31" s="233">
        <v>0</v>
      </c>
      <c r="I31" s="233">
        <v>57626.453275008149</v>
      </c>
      <c r="J31" s="235">
        <f t="shared" si="0"/>
        <v>1692464.6936750081</v>
      </c>
      <c r="K31" s="236"/>
    </row>
    <row r="32" spans="1:11" x14ac:dyDescent="0.25">
      <c r="A32" s="231"/>
      <c r="B32" s="234" t="s">
        <v>309</v>
      </c>
      <c r="C32" s="233">
        <v>4676477.7479999997</v>
      </c>
      <c r="D32" s="233">
        <v>1008928.3488</v>
      </c>
      <c r="E32" s="233">
        <v>308693.03999999998</v>
      </c>
      <c r="F32" s="233">
        <v>104955.63360000002</v>
      </c>
      <c r="G32" s="233">
        <v>667263.9</v>
      </c>
      <c r="H32" s="233">
        <v>0</v>
      </c>
      <c r="I32" s="233">
        <v>283176.26622146653</v>
      </c>
      <c r="J32" s="235">
        <f t="shared" si="0"/>
        <v>7049494.9366214667</v>
      </c>
      <c r="K32" s="236"/>
    </row>
    <row r="33" spans="1:11" x14ac:dyDescent="0.25">
      <c r="A33" s="231"/>
      <c r="B33" s="234" t="s">
        <v>310</v>
      </c>
      <c r="C33" s="233">
        <v>1965887.328</v>
      </c>
      <c r="D33" s="233">
        <v>416467.75440000003</v>
      </c>
      <c r="E33" s="233">
        <v>127423.02</v>
      </c>
      <c r="F33" s="233">
        <v>43323.826800000003</v>
      </c>
      <c r="G33" s="233">
        <v>190199.33799999999</v>
      </c>
      <c r="H33" s="233">
        <v>0</v>
      </c>
      <c r="I33" s="233">
        <v>122528.68456788771</v>
      </c>
      <c r="J33" s="235">
        <f t="shared" si="0"/>
        <v>2865829.9517678879</v>
      </c>
      <c r="K33" s="236"/>
    </row>
    <row r="34" spans="1:11" ht="33" x14ac:dyDescent="0.25">
      <c r="A34" s="231"/>
      <c r="B34" s="234" t="s">
        <v>311</v>
      </c>
      <c r="C34" s="233">
        <v>794642.52</v>
      </c>
      <c r="D34" s="233">
        <v>174649.33680000002</v>
      </c>
      <c r="E34" s="233">
        <v>53435.94</v>
      </c>
      <c r="F34" s="233">
        <v>18168.2196</v>
      </c>
      <c r="G34" s="233">
        <v>23068.799999999999</v>
      </c>
      <c r="H34" s="233">
        <v>167175.94841589997</v>
      </c>
      <c r="I34" s="233">
        <v>77453.727681597898</v>
      </c>
      <c r="J34" s="235">
        <f t="shared" si="0"/>
        <v>1308594.4924974979</v>
      </c>
      <c r="K34" s="236"/>
    </row>
    <row r="35" spans="1:11" x14ac:dyDescent="0.25">
      <c r="A35" s="231"/>
      <c r="B35" s="234" t="s">
        <v>312</v>
      </c>
      <c r="C35" s="233">
        <v>957963.24</v>
      </c>
      <c r="D35" s="233">
        <v>200704.788</v>
      </c>
      <c r="E35" s="233">
        <v>61407.9</v>
      </c>
      <c r="F35" s="233">
        <v>20878.686000000002</v>
      </c>
      <c r="G35" s="233">
        <v>0</v>
      </c>
      <c r="H35" s="233">
        <v>201825.07133446512</v>
      </c>
      <c r="I35" s="233">
        <v>88779.217613507702</v>
      </c>
      <c r="J35" s="235">
        <f t="shared" si="0"/>
        <v>1531558.9029479728</v>
      </c>
      <c r="K35" s="236"/>
    </row>
    <row r="36" spans="1:11" x14ac:dyDescent="0.25">
      <c r="A36" s="231">
        <v>4</v>
      </c>
      <c r="B36" s="234" t="s">
        <v>207</v>
      </c>
      <c r="C36" s="233">
        <v>0</v>
      </c>
      <c r="D36" s="233">
        <v>0</v>
      </c>
      <c r="E36" s="233">
        <v>0</v>
      </c>
      <c r="F36" s="233">
        <v>0</v>
      </c>
      <c r="G36" s="233">
        <v>0</v>
      </c>
      <c r="H36" s="233">
        <v>0</v>
      </c>
      <c r="I36" s="233">
        <v>0</v>
      </c>
      <c r="J36" s="235">
        <f t="shared" si="0"/>
        <v>0</v>
      </c>
      <c r="K36" s="236"/>
    </row>
    <row r="37" spans="1:11" ht="33" x14ac:dyDescent="0.25">
      <c r="A37" s="237"/>
      <c r="B37" s="234" t="s">
        <v>313</v>
      </c>
      <c r="C37" s="233">
        <v>915750.82799999998</v>
      </c>
      <c r="D37" s="233">
        <v>189379.2384</v>
      </c>
      <c r="E37" s="233">
        <v>57942.720000000001</v>
      </c>
      <c r="F37" s="233">
        <v>19700.524799999999</v>
      </c>
      <c r="G37" s="233">
        <v>115260</v>
      </c>
      <c r="H37" s="233">
        <v>131122.13132496056</v>
      </c>
      <c r="I37" s="233">
        <v>78630.663446995357</v>
      </c>
      <c r="J37" s="235">
        <f t="shared" si="0"/>
        <v>1507786.1059719559</v>
      </c>
      <c r="K37" s="236"/>
    </row>
    <row r="38" spans="1:11" ht="33" x14ac:dyDescent="0.25">
      <c r="A38" s="237"/>
      <c r="B38" s="234" t="s">
        <v>314</v>
      </c>
      <c r="C38" s="233">
        <v>910912.66799999995</v>
      </c>
      <c r="D38" s="233">
        <v>189519.06</v>
      </c>
      <c r="E38" s="233">
        <v>57985.5</v>
      </c>
      <c r="F38" s="233">
        <v>19715.07</v>
      </c>
      <c r="G38" s="233">
        <v>32552.5</v>
      </c>
      <c r="H38" s="233">
        <v>205466.87104062067</v>
      </c>
      <c r="I38" s="233">
        <v>88414.128209724455</v>
      </c>
      <c r="J38" s="235">
        <f t="shared" si="0"/>
        <v>1504565.7972503451</v>
      </c>
      <c r="K38" s="236"/>
    </row>
    <row r="39" spans="1:11" ht="49.5" x14ac:dyDescent="0.25">
      <c r="A39" s="237"/>
      <c r="B39" s="234" t="s">
        <v>315</v>
      </c>
      <c r="C39" s="233">
        <v>1166931.564</v>
      </c>
      <c r="D39" s="233">
        <v>243253.10880000002</v>
      </c>
      <c r="E39" s="233">
        <v>74426.039999999994</v>
      </c>
      <c r="F39" s="233">
        <v>25304.853600000002</v>
      </c>
      <c r="G39" s="233">
        <v>634252.4</v>
      </c>
      <c r="H39" s="233">
        <v>82599.485716279189</v>
      </c>
      <c r="I39" s="233">
        <v>100841.36682718758</v>
      </c>
      <c r="J39" s="235">
        <f t="shared" si="0"/>
        <v>2327608.818943467</v>
      </c>
      <c r="K39" s="236"/>
    </row>
    <row r="40" spans="1:11" ht="33" x14ac:dyDescent="0.25">
      <c r="A40" s="237"/>
      <c r="B40" s="234" t="s">
        <v>316</v>
      </c>
      <c r="C40" s="233">
        <v>749032.94400000002</v>
      </c>
      <c r="D40" s="233">
        <v>149286.91440000001</v>
      </c>
      <c r="E40" s="233">
        <v>45676.02</v>
      </c>
      <c r="F40" s="233">
        <v>15529.846800000001</v>
      </c>
      <c r="G40" s="233">
        <v>48560.4</v>
      </c>
      <c r="H40" s="233">
        <v>108230.81888626884</v>
      </c>
      <c r="I40" s="233">
        <v>76642.595841051574</v>
      </c>
      <c r="J40" s="235">
        <f t="shared" si="0"/>
        <v>1192959.5399273206</v>
      </c>
      <c r="K40" s="236"/>
    </row>
    <row r="41" spans="1:11" ht="33" x14ac:dyDescent="0.25">
      <c r="A41" s="237"/>
      <c r="B41" s="234" t="s">
        <v>317</v>
      </c>
      <c r="C41" s="233">
        <v>883245.86399999994</v>
      </c>
      <c r="D41" s="233">
        <v>187622.34960000002</v>
      </c>
      <c r="E41" s="233">
        <v>57405.18</v>
      </c>
      <c r="F41" s="233">
        <v>19517.761200000004</v>
      </c>
      <c r="G41" s="233">
        <v>23993.1</v>
      </c>
      <c r="H41" s="233">
        <v>154533.70086453159</v>
      </c>
      <c r="I41" s="233">
        <v>80935.542300430767</v>
      </c>
      <c r="J41" s="235">
        <f t="shared" si="0"/>
        <v>1407253.4979649624</v>
      </c>
      <c r="K41" s="236"/>
    </row>
    <row r="42" spans="1:11" x14ac:dyDescent="0.25">
      <c r="A42" s="237">
        <v>5</v>
      </c>
      <c r="B42" s="234" t="s">
        <v>120</v>
      </c>
      <c r="C42" s="233">
        <v>2054262.5519999999</v>
      </c>
      <c r="D42" s="233">
        <v>440662.97040000011</v>
      </c>
      <c r="E42" s="233">
        <v>134825.82</v>
      </c>
      <c r="F42" s="233">
        <v>45840.778800000007</v>
      </c>
      <c r="G42" s="233">
        <v>91054.55</v>
      </c>
      <c r="H42" s="233">
        <v>55494.090760464715</v>
      </c>
      <c r="I42" s="233">
        <v>187932.74626681776</v>
      </c>
      <c r="J42" s="235">
        <f t="shared" ref="J42:J72" si="1">SUM(C42:I42)</f>
        <v>3010073.5082272822</v>
      </c>
      <c r="K42" s="236"/>
    </row>
    <row r="43" spans="1:11" x14ac:dyDescent="0.25">
      <c r="A43" s="237">
        <v>6</v>
      </c>
      <c r="B43" s="234" t="s">
        <v>121</v>
      </c>
      <c r="C43" s="233">
        <v>5052396.7319999998</v>
      </c>
      <c r="D43" s="233">
        <v>1106578.5384000002</v>
      </c>
      <c r="E43" s="233">
        <v>338570.22</v>
      </c>
      <c r="F43" s="233">
        <v>115113.87479999999</v>
      </c>
      <c r="G43" s="233">
        <v>1613770.3130000001</v>
      </c>
      <c r="H43" s="233">
        <v>78246.667972255265</v>
      </c>
      <c r="I43" s="233">
        <v>432269.06357933616</v>
      </c>
      <c r="J43" s="235">
        <f t="shared" si="1"/>
        <v>8736945.4097515922</v>
      </c>
      <c r="K43" s="236"/>
    </row>
    <row r="44" spans="1:11" x14ac:dyDescent="0.25">
      <c r="A44" s="237">
        <v>7</v>
      </c>
      <c r="B44" s="234" t="s">
        <v>122</v>
      </c>
      <c r="C44" s="233">
        <v>4490881.8480000002</v>
      </c>
      <c r="D44" s="233">
        <v>994921.87200000009</v>
      </c>
      <c r="E44" s="233">
        <v>303793.8</v>
      </c>
      <c r="F44" s="233">
        <v>103289.89200000004</v>
      </c>
      <c r="G44" s="233">
        <v>168975.47500000001</v>
      </c>
      <c r="H44" s="233">
        <v>69367.613450580888</v>
      </c>
      <c r="I44" s="233">
        <v>416389.83776393603</v>
      </c>
      <c r="J44" s="235">
        <f t="shared" si="1"/>
        <v>6547620.3382145176</v>
      </c>
      <c r="K44" s="236"/>
    </row>
    <row r="45" spans="1:11" x14ac:dyDescent="0.25">
      <c r="A45" s="237">
        <v>8</v>
      </c>
      <c r="B45" s="234" t="s">
        <v>123</v>
      </c>
      <c r="C45" s="233">
        <v>110961.408</v>
      </c>
      <c r="D45" s="233">
        <v>24256.008000000005</v>
      </c>
      <c r="E45" s="233">
        <v>7421.4</v>
      </c>
      <c r="F45" s="233">
        <v>2523.2759999999998</v>
      </c>
      <c r="G45" s="233">
        <v>0</v>
      </c>
      <c r="H45" s="233">
        <v>24972.340842209123</v>
      </c>
      <c r="I45" s="233">
        <v>10850.063612624112</v>
      </c>
      <c r="J45" s="235">
        <f t="shared" si="1"/>
        <v>180984.49645483322</v>
      </c>
      <c r="K45" s="236"/>
    </row>
    <row r="46" spans="1:11" ht="33" x14ac:dyDescent="0.25">
      <c r="A46" s="237">
        <v>9</v>
      </c>
      <c r="B46" s="234" t="s">
        <v>320</v>
      </c>
      <c r="C46" s="233">
        <v>2035317.3840000001</v>
      </c>
      <c r="D46" s="233">
        <v>409045.05120000005</v>
      </c>
      <c r="E46" s="233">
        <v>125151.96</v>
      </c>
      <c r="F46" s="233">
        <v>42551.666400000002</v>
      </c>
      <c r="G46" s="233">
        <v>114783.2</v>
      </c>
      <c r="H46" s="233">
        <v>386516.34214663669</v>
      </c>
      <c r="I46" s="233">
        <v>148976.06018401592</v>
      </c>
      <c r="J46" s="235">
        <f t="shared" si="1"/>
        <v>3262341.6639306527</v>
      </c>
      <c r="K46" s="236"/>
    </row>
    <row r="47" spans="1:11" x14ac:dyDescent="0.25">
      <c r="A47" s="237">
        <v>10</v>
      </c>
      <c r="B47" s="234" t="s">
        <v>103</v>
      </c>
      <c r="C47" s="233">
        <v>3234982.92</v>
      </c>
      <c r="D47" s="233">
        <v>680645.46960000007</v>
      </c>
      <c r="E47" s="233">
        <v>208251.18</v>
      </c>
      <c r="F47" s="233">
        <v>70805.401200000008</v>
      </c>
      <c r="G47" s="233">
        <v>410540.21299999999</v>
      </c>
      <c r="H47" s="233">
        <v>24972.340842209123</v>
      </c>
      <c r="I47" s="233">
        <v>225532.72104193259</v>
      </c>
      <c r="J47" s="235">
        <f t="shared" si="1"/>
        <v>4855730.2456841422</v>
      </c>
      <c r="K47" s="236"/>
    </row>
    <row r="48" spans="1:11" x14ac:dyDescent="0.25">
      <c r="A48" s="237">
        <v>11</v>
      </c>
      <c r="B48" s="234" t="s">
        <v>104</v>
      </c>
      <c r="C48" s="233">
        <v>7448834.6519999998</v>
      </c>
      <c r="D48" s="233">
        <v>1560798.1247999999</v>
      </c>
      <c r="E48" s="233">
        <v>477543.84</v>
      </c>
      <c r="F48" s="233">
        <v>162364.9056</v>
      </c>
      <c r="G48" s="233">
        <v>2765064.017</v>
      </c>
      <c r="H48" s="233">
        <v>150527.72118776059</v>
      </c>
      <c r="I48" s="233">
        <v>574838.92762051441</v>
      </c>
      <c r="J48" s="235">
        <f t="shared" si="1"/>
        <v>13139972.188208276</v>
      </c>
      <c r="K48" s="236"/>
    </row>
    <row r="49" spans="1:11" x14ac:dyDescent="0.25">
      <c r="A49" s="237">
        <v>12</v>
      </c>
      <c r="B49" s="234" t="s">
        <v>105</v>
      </c>
      <c r="C49" s="233">
        <v>4426409.1960000005</v>
      </c>
      <c r="D49" s="233">
        <v>987559.96080000023</v>
      </c>
      <c r="E49" s="233">
        <v>302155.14</v>
      </c>
      <c r="F49" s="233">
        <v>102732.7476</v>
      </c>
      <c r="G49" s="233">
        <v>525840.125</v>
      </c>
      <c r="H49" s="233">
        <v>49944.681684418247</v>
      </c>
      <c r="I49" s="233">
        <v>441893.59003511188</v>
      </c>
      <c r="J49" s="235">
        <f t="shared" si="1"/>
        <v>6836535.4411195312</v>
      </c>
      <c r="K49" s="236"/>
    </row>
    <row r="50" spans="1:11" x14ac:dyDescent="0.25">
      <c r="A50" s="237">
        <v>13</v>
      </c>
      <c r="B50" s="234" t="s">
        <v>106</v>
      </c>
      <c r="C50" s="233">
        <v>966262.08</v>
      </c>
      <c r="D50" s="233">
        <v>202589.34</v>
      </c>
      <c r="E50" s="233">
        <v>61984.5</v>
      </c>
      <c r="F50" s="233">
        <v>21074.73</v>
      </c>
      <c r="G50" s="233">
        <v>45230</v>
      </c>
      <c r="H50" s="233">
        <v>283019.86287837004</v>
      </c>
      <c r="I50" s="233">
        <v>113938.24744833331</v>
      </c>
      <c r="J50" s="235">
        <f t="shared" si="1"/>
        <v>1694098.7603267033</v>
      </c>
      <c r="K50" s="236"/>
    </row>
    <row r="51" spans="1:11" x14ac:dyDescent="0.25">
      <c r="A51" s="237">
        <v>14</v>
      </c>
      <c r="B51" s="234" t="s">
        <v>107</v>
      </c>
      <c r="C51" s="233">
        <v>1300033.764</v>
      </c>
      <c r="D51" s="233">
        <v>271715.92320000002</v>
      </c>
      <c r="E51" s="233">
        <v>83134.559999999998</v>
      </c>
      <c r="F51" s="233">
        <v>28265.750399999997</v>
      </c>
      <c r="G51" s="233">
        <v>71709.3</v>
      </c>
      <c r="H51" s="233">
        <v>242439.80900978026</v>
      </c>
      <c r="I51" s="233">
        <v>113729.87810454037</v>
      </c>
      <c r="J51" s="235">
        <f t="shared" si="1"/>
        <v>2111028.9847143209</v>
      </c>
      <c r="K51" s="236"/>
    </row>
    <row r="52" spans="1:11" x14ac:dyDescent="0.25">
      <c r="A52" s="237">
        <v>15</v>
      </c>
      <c r="B52" s="234" t="s">
        <v>108</v>
      </c>
      <c r="C52" s="233">
        <v>1362705.852</v>
      </c>
      <c r="D52" s="233">
        <v>293394.35040000005</v>
      </c>
      <c r="E52" s="233">
        <v>89767.32</v>
      </c>
      <c r="F52" s="233">
        <v>30520.888800000001</v>
      </c>
      <c r="G52" s="233">
        <v>3083.4</v>
      </c>
      <c r="H52" s="233">
        <v>206576.75285582992</v>
      </c>
      <c r="I52" s="233">
        <v>103088.18383570919</v>
      </c>
      <c r="J52" s="235">
        <f t="shared" si="1"/>
        <v>2089136.7478915392</v>
      </c>
      <c r="K52" s="236"/>
    </row>
    <row r="53" spans="1:11" x14ac:dyDescent="0.25">
      <c r="A53" s="237">
        <v>16</v>
      </c>
      <c r="B53" s="234" t="s">
        <v>109</v>
      </c>
      <c r="C53" s="233">
        <v>1507698.72</v>
      </c>
      <c r="D53" s="233">
        <v>319346.45520000003</v>
      </c>
      <c r="E53" s="233">
        <v>97707.66</v>
      </c>
      <c r="F53" s="233">
        <v>33220.604400000004</v>
      </c>
      <c r="G53" s="233">
        <v>0</v>
      </c>
      <c r="H53" s="233">
        <v>391233.33986127615</v>
      </c>
      <c r="I53" s="233">
        <v>157619.75985040778</v>
      </c>
      <c r="J53" s="235">
        <f t="shared" si="1"/>
        <v>2506826.5393116842</v>
      </c>
      <c r="K53" s="236"/>
    </row>
    <row r="54" spans="1:11" x14ac:dyDescent="0.25">
      <c r="A54" s="237">
        <v>17</v>
      </c>
      <c r="B54" s="234" t="s">
        <v>110</v>
      </c>
      <c r="C54" s="233">
        <v>1296511.284</v>
      </c>
      <c r="D54" s="233">
        <v>272226.576</v>
      </c>
      <c r="E54" s="233">
        <v>83290.8</v>
      </c>
      <c r="F54" s="233">
        <v>28318.871999999999</v>
      </c>
      <c r="G54" s="233">
        <v>0</v>
      </c>
      <c r="H54" s="233">
        <v>349543.40417747712</v>
      </c>
      <c r="I54" s="233">
        <v>145228.91464673786</v>
      </c>
      <c r="J54" s="235">
        <f t="shared" si="1"/>
        <v>2175119.850824215</v>
      </c>
      <c r="K54" s="236"/>
    </row>
    <row r="55" spans="1:11" x14ac:dyDescent="0.25">
      <c r="A55" s="237">
        <v>18</v>
      </c>
      <c r="B55" s="234" t="s">
        <v>321</v>
      </c>
      <c r="C55" s="233">
        <v>1188810.804</v>
      </c>
      <c r="D55" s="233">
        <v>253283.78880000001</v>
      </c>
      <c r="E55" s="233">
        <v>77495.039999999994</v>
      </c>
      <c r="F55" s="233">
        <v>26348.313599999998</v>
      </c>
      <c r="G55" s="233">
        <v>159208.875</v>
      </c>
      <c r="H55" s="233">
        <v>125139.17466484795</v>
      </c>
      <c r="I55" s="233">
        <v>102329.5898373933</v>
      </c>
      <c r="J55" s="235">
        <f t="shared" si="1"/>
        <v>1932615.5859022413</v>
      </c>
      <c r="K55" s="236"/>
    </row>
    <row r="56" spans="1:11" x14ac:dyDescent="0.25">
      <c r="A56" s="237">
        <v>19</v>
      </c>
      <c r="B56" s="234" t="s">
        <v>111</v>
      </c>
      <c r="C56" s="233">
        <v>2414176.8840000001</v>
      </c>
      <c r="D56" s="233">
        <v>512190.83760000003</v>
      </c>
      <c r="E56" s="233">
        <v>156710.57999999999</v>
      </c>
      <c r="F56" s="233">
        <v>53281.597200000004</v>
      </c>
      <c r="G56" s="233">
        <v>0</v>
      </c>
      <c r="H56" s="233">
        <v>596561.47567499545</v>
      </c>
      <c r="I56" s="233">
        <v>254164.04260613467</v>
      </c>
      <c r="J56" s="235">
        <f t="shared" si="1"/>
        <v>3987085.4170811307</v>
      </c>
      <c r="K56" s="236"/>
    </row>
    <row r="57" spans="1:11" x14ac:dyDescent="0.25">
      <c r="A57" s="237">
        <v>20</v>
      </c>
      <c r="B57" s="234" t="s">
        <v>112</v>
      </c>
      <c r="C57" s="233">
        <v>1237896.18</v>
      </c>
      <c r="D57" s="233">
        <v>261381.28320000001</v>
      </c>
      <c r="E57" s="233">
        <v>79972.56</v>
      </c>
      <c r="F57" s="233">
        <v>27190.670400000003</v>
      </c>
      <c r="G57" s="233">
        <v>102861.79399999999</v>
      </c>
      <c r="H57" s="233">
        <v>180633.26542531271</v>
      </c>
      <c r="I57" s="233">
        <v>102817.09513844531</v>
      </c>
      <c r="J57" s="235">
        <f t="shared" si="1"/>
        <v>1992752.8481637579</v>
      </c>
      <c r="K57" s="230"/>
    </row>
    <row r="58" spans="1:11" x14ac:dyDescent="0.25">
      <c r="A58" s="237">
        <v>21</v>
      </c>
      <c r="B58" s="234" t="s">
        <v>113</v>
      </c>
      <c r="C58" s="233">
        <v>825113.66399999999</v>
      </c>
      <c r="D58" s="233">
        <v>173494.28880000001</v>
      </c>
      <c r="E58" s="233">
        <v>53082.54</v>
      </c>
      <c r="F58" s="233">
        <v>18048.063600000001</v>
      </c>
      <c r="G58" s="233">
        <v>52627</v>
      </c>
      <c r="H58" s="233">
        <v>202622.7988891468</v>
      </c>
      <c r="I58" s="233">
        <v>80585.013456673405</v>
      </c>
      <c r="J58" s="235">
        <f t="shared" si="1"/>
        <v>1405573.3687458201</v>
      </c>
      <c r="K58" s="230"/>
    </row>
    <row r="59" spans="1:11" x14ac:dyDescent="0.25">
      <c r="A59" s="237">
        <v>22</v>
      </c>
      <c r="B59" s="234" t="s">
        <v>114</v>
      </c>
      <c r="C59" s="233">
        <v>1522219.9080000001</v>
      </c>
      <c r="D59" s="233">
        <v>324234.13199999998</v>
      </c>
      <c r="E59" s="233">
        <v>99203.1</v>
      </c>
      <c r="F59" s="233">
        <v>33729.053999999996</v>
      </c>
      <c r="G59" s="233">
        <v>89803.199999999997</v>
      </c>
      <c r="H59" s="233">
        <v>269146.3401882539</v>
      </c>
      <c r="I59" s="233">
        <v>134889.9075211637</v>
      </c>
      <c r="J59" s="235">
        <f t="shared" si="1"/>
        <v>2473225.6417094176</v>
      </c>
      <c r="K59" s="230"/>
    </row>
    <row r="60" spans="1:11" ht="33" x14ac:dyDescent="0.25">
      <c r="A60" s="237">
        <v>23</v>
      </c>
      <c r="B60" s="234" t="s">
        <v>322</v>
      </c>
      <c r="C60" s="233">
        <v>996111.85199999996</v>
      </c>
      <c r="D60" s="233">
        <v>214145.89920000001</v>
      </c>
      <c r="E60" s="233">
        <v>65520.36</v>
      </c>
      <c r="F60" s="233">
        <v>22276.922400000003</v>
      </c>
      <c r="G60" s="233">
        <v>98054.8</v>
      </c>
      <c r="H60" s="233">
        <v>233630.12210155648</v>
      </c>
      <c r="I60" s="233">
        <v>106887.08043013365</v>
      </c>
      <c r="J60" s="235">
        <f t="shared" si="1"/>
        <v>1736627.0361316905</v>
      </c>
      <c r="K60" s="236"/>
    </row>
    <row r="61" spans="1:11" s="795" customFormat="1" x14ac:dyDescent="0.25">
      <c r="A61" s="790">
        <v>24</v>
      </c>
      <c r="B61" s="791" t="s">
        <v>323</v>
      </c>
      <c r="C61" s="792">
        <v>1016208.8639999999</v>
      </c>
      <c r="D61" s="792">
        <v>190619.3952</v>
      </c>
      <c r="E61" s="792">
        <v>58322.16</v>
      </c>
      <c r="F61" s="792">
        <v>19829.5344</v>
      </c>
      <c r="G61" s="792">
        <v>192132.91</v>
      </c>
      <c r="H61" s="792">
        <v>22197.636304185886</v>
      </c>
      <c r="I61" s="792">
        <v>109363.15202939713</v>
      </c>
      <c r="J61" s="793">
        <f t="shared" si="1"/>
        <v>1608673.651933583</v>
      </c>
      <c r="K61" s="794"/>
    </row>
    <row r="62" spans="1:11" x14ac:dyDescent="0.25">
      <c r="A62" s="237">
        <v>25</v>
      </c>
      <c r="B62" s="234" t="s">
        <v>115</v>
      </c>
      <c r="C62" s="233">
        <v>1430579.16</v>
      </c>
      <c r="D62" s="233">
        <v>304336.91039999999</v>
      </c>
      <c r="E62" s="233">
        <v>93115.32</v>
      </c>
      <c r="F62" s="233">
        <v>31659.2088</v>
      </c>
      <c r="G62" s="233">
        <v>49790</v>
      </c>
      <c r="H62" s="233">
        <v>324519.03762518003</v>
      </c>
      <c r="I62" s="233">
        <v>125846.37952516065</v>
      </c>
      <c r="J62" s="235">
        <f t="shared" si="1"/>
        <v>2359846.0163503401</v>
      </c>
      <c r="K62" s="230"/>
    </row>
    <row r="63" spans="1:11" ht="33" x14ac:dyDescent="0.25">
      <c r="A63" s="237">
        <v>26</v>
      </c>
      <c r="B63" s="234" t="s">
        <v>116</v>
      </c>
      <c r="C63" s="233">
        <v>1091276.916</v>
      </c>
      <c r="D63" s="233">
        <v>231976.19280000002</v>
      </c>
      <c r="E63" s="233">
        <v>70975.740000000005</v>
      </c>
      <c r="F63" s="233">
        <v>24131.751600000003</v>
      </c>
      <c r="G63" s="233">
        <v>10572</v>
      </c>
      <c r="H63" s="233">
        <v>191142.45886307565</v>
      </c>
      <c r="I63" s="233">
        <v>90494.346368351049</v>
      </c>
      <c r="J63" s="235">
        <f t="shared" si="1"/>
        <v>1710569.4056314267</v>
      </c>
      <c r="K63" s="236"/>
    </row>
    <row r="64" spans="1:11" x14ac:dyDescent="0.25">
      <c r="A64" s="237">
        <v>27</v>
      </c>
      <c r="B64" s="234" t="s">
        <v>117</v>
      </c>
      <c r="C64" s="233">
        <v>1943962.74</v>
      </c>
      <c r="D64" s="233">
        <v>409069.36800000002</v>
      </c>
      <c r="E64" s="233">
        <v>125159.4</v>
      </c>
      <c r="F64" s="233">
        <v>42554.196000000004</v>
      </c>
      <c r="G64" s="233">
        <v>0</v>
      </c>
      <c r="H64" s="233">
        <v>504996.22592022881</v>
      </c>
      <c r="I64" s="233">
        <v>213688.8199619503</v>
      </c>
      <c r="J64" s="235">
        <f t="shared" si="1"/>
        <v>3239430.7498821788</v>
      </c>
      <c r="K64" s="236"/>
    </row>
    <row r="65" spans="1:11" ht="33" x14ac:dyDescent="0.25">
      <c r="A65" s="237">
        <v>28</v>
      </c>
      <c r="B65" s="234" t="s">
        <v>324</v>
      </c>
      <c r="C65" s="233">
        <v>2536472.196</v>
      </c>
      <c r="D65" s="233">
        <v>541595.92799999996</v>
      </c>
      <c r="E65" s="233">
        <v>165707.4</v>
      </c>
      <c r="F65" s="233">
        <v>56340.516000000003</v>
      </c>
      <c r="G65" s="233">
        <v>0</v>
      </c>
      <c r="H65" s="233">
        <v>616331.24550841108</v>
      </c>
      <c r="I65" s="233">
        <v>259244.26076476127</v>
      </c>
      <c r="J65" s="235">
        <f t="shared" si="1"/>
        <v>4175691.5462731719</v>
      </c>
      <c r="K65" s="236"/>
    </row>
    <row r="66" spans="1:11" x14ac:dyDescent="0.25">
      <c r="A66" s="237">
        <v>29</v>
      </c>
      <c r="B66" s="234" t="s">
        <v>118</v>
      </c>
      <c r="C66" s="233">
        <v>3221275.872</v>
      </c>
      <c r="D66" s="233">
        <v>677429.57279999997</v>
      </c>
      <c r="E66" s="233">
        <v>207267.24</v>
      </c>
      <c r="F66" s="233">
        <v>70470.861600000004</v>
      </c>
      <c r="G66" s="233">
        <v>14865.3</v>
      </c>
      <c r="H66" s="233">
        <v>758361.43404847535</v>
      </c>
      <c r="I66" s="233">
        <v>340467.26398535189</v>
      </c>
      <c r="J66" s="235">
        <f t="shared" si="1"/>
        <v>5290137.5444338266</v>
      </c>
      <c r="K66" s="236"/>
    </row>
    <row r="67" spans="1:11" x14ac:dyDescent="0.25">
      <c r="A67" s="237">
        <v>30</v>
      </c>
      <c r="B67" s="234" t="s">
        <v>119</v>
      </c>
      <c r="C67" s="233">
        <v>11688885.960000001</v>
      </c>
      <c r="D67" s="233">
        <v>2174742.6119999993</v>
      </c>
      <c r="E67" s="233">
        <v>665387.1</v>
      </c>
      <c r="F67" s="233">
        <v>226231.61399999997</v>
      </c>
      <c r="G67" s="233">
        <v>1942943.7</v>
      </c>
      <c r="H67" s="233">
        <v>99889.363368836493</v>
      </c>
      <c r="I67" s="233">
        <v>805421.28927116957</v>
      </c>
      <c r="J67" s="235">
        <f t="shared" si="1"/>
        <v>17603501.638640005</v>
      </c>
      <c r="K67" s="236"/>
    </row>
    <row r="68" spans="1:11" x14ac:dyDescent="0.25">
      <c r="A68" s="237">
        <v>31</v>
      </c>
      <c r="B68" s="234" t="s">
        <v>318</v>
      </c>
      <c r="C68" s="233">
        <v>4205079.9119999995</v>
      </c>
      <c r="D68" s="233">
        <v>859057.83120000002</v>
      </c>
      <c r="E68" s="233">
        <v>262838.46000000002</v>
      </c>
      <c r="F68" s="233">
        <v>89365.076399999991</v>
      </c>
      <c r="G68" s="233">
        <v>6980</v>
      </c>
      <c r="H68" s="233">
        <v>135613.68429588564</v>
      </c>
      <c r="I68" s="233">
        <v>435121.22111737938</v>
      </c>
      <c r="J68" s="235">
        <f t="shared" si="1"/>
        <v>5994056.1850132635</v>
      </c>
      <c r="K68" s="236"/>
    </row>
    <row r="69" spans="1:11" ht="33" x14ac:dyDescent="0.25">
      <c r="A69" s="237">
        <v>32</v>
      </c>
      <c r="B69" s="234" t="s">
        <v>319</v>
      </c>
      <c r="C69" s="233">
        <v>6144698.9879999999</v>
      </c>
      <c r="D69" s="233">
        <v>1293623.3640000001</v>
      </c>
      <c r="E69" s="233">
        <v>401769.3</v>
      </c>
      <c r="F69" s="233">
        <v>136601.56200000001</v>
      </c>
      <c r="G69" s="233">
        <v>920645.57499999995</v>
      </c>
      <c r="H69" s="233">
        <v>141509.93143918502</v>
      </c>
      <c r="I69" s="233">
        <v>639170.52430271974</v>
      </c>
      <c r="J69" s="235">
        <f t="shared" si="1"/>
        <v>9678019.2447419036</v>
      </c>
      <c r="K69" s="236"/>
    </row>
    <row r="70" spans="1:11" x14ac:dyDescent="0.25">
      <c r="A70" s="237">
        <v>33</v>
      </c>
      <c r="B70" s="234" t="s">
        <v>101</v>
      </c>
      <c r="C70" s="233">
        <v>1627988.5919999999</v>
      </c>
      <c r="D70" s="233">
        <v>347292.53760000004</v>
      </c>
      <c r="E70" s="233">
        <v>106258.08</v>
      </c>
      <c r="F70" s="233">
        <v>36127.747200000005</v>
      </c>
      <c r="G70" s="233">
        <v>0</v>
      </c>
      <c r="H70" s="233">
        <v>375486.89160799433</v>
      </c>
      <c r="I70" s="233">
        <v>166482.27575356376</v>
      </c>
      <c r="J70" s="235">
        <f t="shared" si="1"/>
        <v>2659636.1241615582</v>
      </c>
      <c r="K70" s="238"/>
    </row>
    <row r="71" spans="1:11" x14ac:dyDescent="0.25">
      <c r="A71" s="237">
        <v>34</v>
      </c>
      <c r="B71" s="234" t="s">
        <v>124</v>
      </c>
      <c r="C71" s="233">
        <v>626480.17200000002</v>
      </c>
      <c r="D71" s="233">
        <v>132581.27280000001</v>
      </c>
      <c r="E71" s="233">
        <v>40564.74</v>
      </c>
      <c r="F71" s="233">
        <v>13792.011600000002</v>
      </c>
      <c r="G71" s="233">
        <v>27428.400000000001</v>
      </c>
      <c r="H71" s="233">
        <v>83418.89065016419</v>
      </c>
      <c r="I71" s="233">
        <v>46698.174864593595</v>
      </c>
      <c r="J71" s="235">
        <f t="shared" si="1"/>
        <v>970963.6619147578</v>
      </c>
      <c r="K71" s="236"/>
    </row>
    <row r="72" spans="1:11" x14ac:dyDescent="0.25">
      <c r="A72" s="237">
        <v>35</v>
      </c>
      <c r="B72" s="234" t="s">
        <v>102</v>
      </c>
      <c r="C72" s="233">
        <v>1016600.112</v>
      </c>
      <c r="D72" s="233">
        <v>218760.01199999999</v>
      </c>
      <c r="E72" s="233">
        <v>66932.100000000006</v>
      </c>
      <c r="F72" s="233">
        <v>22756.914000000001</v>
      </c>
      <c r="G72" s="233">
        <v>0</v>
      </c>
      <c r="H72" s="233">
        <v>222583.32965955147</v>
      </c>
      <c r="I72" s="233">
        <v>95989.058290879053</v>
      </c>
      <c r="J72" s="235">
        <f t="shared" si="1"/>
        <v>1643621.5259504304</v>
      </c>
      <c r="K72" s="236"/>
    </row>
    <row r="73" spans="1:11" s="242" customFormat="1" x14ac:dyDescent="0.25">
      <c r="A73" s="239"/>
      <c r="B73" s="240" t="s">
        <v>407</v>
      </c>
      <c r="C73" s="241">
        <f t="shared" ref="C73:I73" si="2">SUM(C9:C72)</f>
        <v>127927558.10399999</v>
      </c>
      <c r="D73" s="241">
        <f t="shared" si="2"/>
        <v>26639261.092799999</v>
      </c>
      <c r="E73" s="241">
        <f>SUM(E9:E72)</f>
        <v>8182164.1800000006</v>
      </c>
      <c r="F73" s="241">
        <f>SUM(F9:F72)</f>
        <v>2781935.8211999997</v>
      </c>
      <c r="G73" s="241">
        <f t="shared" si="2"/>
        <v>24735507.794999998</v>
      </c>
      <c r="H73" s="241">
        <f t="shared" si="2"/>
        <v>8792037.1860764399</v>
      </c>
      <c r="I73" s="241">
        <f t="shared" si="2"/>
        <v>10937722.93028789</v>
      </c>
      <c r="J73" s="241">
        <f>SUM(J9:J72)</f>
        <v>209996187.10936439</v>
      </c>
      <c r="K73" s="239"/>
    </row>
    <row r="75" spans="1:11" x14ac:dyDescent="0.25">
      <c r="C75" s="244"/>
      <c r="D75" s="244"/>
      <c r="E75" s="244"/>
      <c r="F75" s="244"/>
      <c r="J75" s="244"/>
    </row>
  </sheetData>
  <mergeCells count="13">
    <mergeCell ref="A1:B1"/>
    <mergeCell ref="A2:B2"/>
    <mergeCell ref="A4:K4"/>
    <mergeCell ref="A5:K5"/>
    <mergeCell ref="H7:H8"/>
    <mergeCell ref="I7:I8"/>
    <mergeCell ref="J7:J8"/>
    <mergeCell ref="K7:K8"/>
    <mergeCell ref="A7:A8"/>
    <mergeCell ref="B7:B8"/>
    <mergeCell ref="C7:D7"/>
    <mergeCell ref="E7:F7"/>
    <mergeCell ref="G7:G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G41"/>
  <sheetViews>
    <sheetView topLeftCell="A25" zoomScale="115" zoomScaleNormal="115" workbookViewId="0">
      <selection activeCell="D8" sqref="D8"/>
    </sheetView>
  </sheetViews>
  <sheetFormatPr defaultColWidth="9" defaultRowHeight="15" x14ac:dyDescent="0.25"/>
  <cols>
    <col min="1" max="1" width="4.7109375" style="9" customWidth="1"/>
    <col min="2" max="2" width="34.42578125" style="9" customWidth="1"/>
    <col min="3" max="3" width="12.42578125" style="9" customWidth="1"/>
    <col min="4" max="4" width="13" style="49" customWidth="1"/>
    <col min="5" max="5" width="10.5703125" style="49" customWidth="1"/>
    <col min="6" max="6" width="12.5703125" style="9" customWidth="1"/>
    <col min="7" max="7" width="31.28515625" style="9" bestFit="1" customWidth="1"/>
    <col min="8" max="16384" width="9" style="9"/>
  </cols>
  <sheetData>
    <row r="1" spans="1:6" ht="15.75" x14ac:dyDescent="0.25">
      <c r="A1" s="833" t="s">
        <v>0</v>
      </c>
      <c r="B1" s="833"/>
      <c r="C1" s="41"/>
      <c r="D1" s="532"/>
      <c r="E1" s="834" t="s">
        <v>1</v>
      </c>
      <c r="F1" s="834"/>
    </row>
    <row r="2" spans="1:6" ht="15.75" x14ac:dyDescent="0.25">
      <c r="A2" s="835" t="s">
        <v>698</v>
      </c>
      <c r="B2" s="835"/>
      <c r="C2" s="41"/>
      <c r="D2" s="532"/>
      <c r="E2" s="533"/>
      <c r="F2" s="534"/>
    </row>
    <row r="3" spans="1:6" ht="26.25" customHeight="1" x14ac:dyDescent="0.25">
      <c r="A3" s="836" t="s">
        <v>408</v>
      </c>
      <c r="B3" s="836"/>
      <c r="C3" s="836"/>
      <c r="D3" s="836"/>
      <c r="E3" s="836"/>
      <c r="F3" s="836"/>
    </row>
    <row r="4" spans="1:6" x14ac:dyDescent="0.25">
      <c r="A4" s="535"/>
      <c r="B4" s="535"/>
      <c r="C4" s="535"/>
      <c r="D4" s="536"/>
      <c r="E4" s="536"/>
      <c r="F4" s="537" t="s">
        <v>2</v>
      </c>
    </row>
    <row r="5" spans="1:6" ht="35.25" customHeight="1" x14ac:dyDescent="0.25">
      <c r="A5" s="549" t="s">
        <v>3</v>
      </c>
      <c r="B5" s="550" t="s">
        <v>4</v>
      </c>
      <c r="C5" s="550" t="s">
        <v>5</v>
      </c>
      <c r="D5" s="507" t="s">
        <v>475</v>
      </c>
      <c r="E5" s="551" t="s">
        <v>7</v>
      </c>
      <c r="F5" s="552" t="s">
        <v>8</v>
      </c>
    </row>
    <row r="6" spans="1:6" ht="25.5" customHeight="1" x14ac:dyDescent="0.25">
      <c r="A6" s="553" t="s">
        <v>9</v>
      </c>
      <c r="B6" s="538" t="s">
        <v>10</v>
      </c>
      <c r="C6" s="539"/>
      <c r="D6" s="540"/>
      <c r="E6" s="540"/>
      <c r="F6" s="554"/>
    </row>
    <row r="7" spans="1:6" ht="28.5" customHeight="1" x14ac:dyDescent="0.25">
      <c r="A7" s="553" t="s">
        <v>11</v>
      </c>
      <c r="B7" s="538" t="s">
        <v>142</v>
      </c>
      <c r="C7" s="539"/>
      <c r="D7" s="540"/>
      <c r="E7" s="540"/>
      <c r="F7" s="554"/>
    </row>
    <row r="8" spans="1:6" ht="94.5" customHeight="1" x14ac:dyDescent="0.25">
      <c r="A8" s="555" t="s">
        <v>13</v>
      </c>
      <c r="B8" s="541" t="s">
        <v>440</v>
      </c>
      <c r="C8" s="542" t="s">
        <v>14</v>
      </c>
      <c r="D8" s="540">
        <f>SUM(D9:D13)</f>
        <v>76</v>
      </c>
      <c r="E8" s="540">
        <f>D8</f>
        <v>76</v>
      </c>
      <c r="F8" s="556"/>
    </row>
    <row r="9" spans="1:6" s="220" customFormat="1" ht="25.5" x14ac:dyDescent="0.25">
      <c r="A9" s="557" t="s">
        <v>46</v>
      </c>
      <c r="B9" s="543" t="s">
        <v>476</v>
      </c>
      <c r="C9" s="542" t="s">
        <v>14</v>
      </c>
      <c r="D9" s="544">
        <v>6</v>
      </c>
      <c r="E9" s="544">
        <f>D9</f>
        <v>6</v>
      </c>
      <c r="F9" s="558"/>
    </row>
    <row r="10" spans="1:6" ht="36" customHeight="1" x14ac:dyDescent="0.25">
      <c r="A10" s="555" t="s">
        <v>53</v>
      </c>
      <c r="B10" s="543" t="s">
        <v>477</v>
      </c>
      <c r="C10" s="542" t="s">
        <v>14</v>
      </c>
      <c r="D10" s="545">
        <v>8</v>
      </c>
      <c r="E10" s="544">
        <f t="shared" ref="E10:E33" si="0">D10</f>
        <v>8</v>
      </c>
      <c r="F10" s="556"/>
    </row>
    <row r="11" spans="1:6" ht="25.5" x14ac:dyDescent="0.25">
      <c r="A11" s="555" t="s">
        <v>390</v>
      </c>
      <c r="B11" s="543" t="s">
        <v>478</v>
      </c>
      <c r="C11" s="542" t="s">
        <v>14</v>
      </c>
      <c r="D11" s="545">
        <v>5</v>
      </c>
      <c r="E11" s="544">
        <f t="shared" si="0"/>
        <v>5</v>
      </c>
      <c r="F11" s="556"/>
    </row>
    <row r="12" spans="1:6" ht="25.5" x14ac:dyDescent="0.25">
      <c r="A12" s="555" t="s">
        <v>391</v>
      </c>
      <c r="B12" s="543" t="s">
        <v>479</v>
      </c>
      <c r="C12" s="542" t="s">
        <v>14</v>
      </c>
      <c r="D12" s="545">
        <v>27</v>
      </c>
      <c r="E12" s="544">
        <f t="shared" si="0"/>
        <v>27</v>
      </c>
      <c r="F12" s="556"/>
    </row>
    <row r="13" spans="1:6" ht="25.5" x14ac:dyDescent="0.25">
      <c r="A13" s="555" t="s">
        <v>392</v>
      </c>
      <c r="B13" s="543" t="s">
        <v>480</v>
      </c>
      <c r="C13" s="542" t="s">
        <v>14</v>
      </c>
      <c r="D13" s="545">
        <v>30</v>
      </c>
      <c r="E13" s="544">
        <f t="shared" si="0"/>
        <v>30</v>
      </c>
      <c r="F13" s="556"/>
    </row>
    <row r="14" spans="1:6" ht="33" customHeight="1" x14ac:dyDescent="0.25">
      <c r="A14" s="555" t="s">
        <v>393</v>
      </c>
      <c r="B14" s="543" t="s">
        <v>389</v>
      </c>
      <c r="C14" s="542" t="s">
        <v>14</v>
      </c>
      <c r="D14" s="545">
        <f>SUM(D15:D20)</f>
        <v>3</v>
      </c>
      <c r="E14" s="544">
        <f t="shared" si="0"/>
        <v>3</v>
      </c>
      <c r="F14" s="556"/>
    </row>
    <row r="15" spans="1:6" s="220" customFormat="1" x14ac:dyDescent="0.25">
      <c r="A15" s="557"/>
      <c r="B15" s="546" t="s">
        <v>384</v>
      </c>
      <c r="C15" s="542" t="s">
        <v>14</v>
      </c>
      <c r="D15" s="544">
        <v>0</v>
      </c>
      <c r="E15" s="544">
        <f t="shared" si="0"/>
        <v>0</v>
      </c>
      <c r="F15" s="558"/>
    </row>
    <row r="16" spans="1:6" s="220" customFormat="1" ht="25.5" x14ac:dyDescent="0.25">
      <c r="A16" s="557"/>
      <c r="B16" s="546" t="s">
        <v>385</v>
      </c>
      <c r="C16" s="542" t="s">
        <v>14</v>
      </c>
      <c r="D16" s="544">
        <v>0</v>
      </c>
      <c r="E16" s="544">
        <f t="shared" si="0"/>
        <v>0</v>
      </c>
      <c r="F16" s="558"/>
    </row>
    <row r="17" spans="1:7" ht="25.5" x14ac:dyDescent="0.25">
      <c r="A17" s="555"/>
      <c r="B17" s="546" t="s">
        <v>387</v>
      </c>
      <c r="C17" s="542" t="s">
        <v>14</v>
      </c>
      <c r="D17" s="545">
        <v>0</v>
      </c>
      <c r="E17" s="544">
        <f t="shared" si="0"/>
        <v>0</v>
      </c>
      <c r="F17" s="556"/>
    </row>
    <row r="18" spans="1:7" s="220" customFormat="1" ht="25.5" x14ac:dyDescent="0.25">
      <c r="A18" s="557"/>
      <c r="B18" s="546" t="s">
        <v>386</v>
      </c>
      <c r="C18" s="542" t="s">
        <v>14</v>
      </c>
      <c r="D18" s="544">
        <v>3</v>
      </c>
      <c r="E18" s="544">
        <f t="shared" si="0"/>
        <v>3</v>
      </c>
      <c r="F18" s="558"/>
    </row>
    <row r="19" spans="1:7" s="220" customFormat="1" ht="25.5" x14ac:dyDescent="0.25">
      <c r="A19" s="557"/>
      <c r="B19" s="546" t="s">
        <v>388</v>
      </c>
      <c r="C19" s="542" t="s">
        <v>14</v>
      </c>
      <c r="D19" s="544">
        <v>0</v>
      </c>
      <c r="E19" s="544">
        <f t="shared" si="0"/>
        <v>0</v>
      </c>
      <c r="F19" s="558"/>
    </row>
    <row r="20" spans="1:7" s="220" customFormat="1" x14ac:dyDescent="0.25">
      <c r="A20" s="557"/>
      <c r="B20" s="546" t="s">
        <v>383</v>
      </c>
      <c r="C20" s="542" t="s">
        <v>14</v>
      </c>
      <c r="D20" s="544">
        <v>0</v>
      </c>
      <c r="E20" s="544">
        <f t="shared" si="0"/>
        <v>0</v>
      </c>
      <c r="F20" s="558"/>
    </row>
    <row r="21" spans="1:7" ht="76.5" customHeight="1" x14ac:dyDescent="0.25">
      <c r="A21" s="559" t="s">
        <v>15</v>
      </c>
      <c r="B21" s="541" t="s">
        <v>486</v>
      </c>
      <c r="C21" s="542"/>
      <c r="D21" s="545">
        <f>SUM(D24:D29)</f>
        <v>14</v>
      </c>
      <c r="E21" s="547">
        <f t="shared" si="0"/>
        <v>14</v>
      </c>
      <c r="F21" s="556"/>
    </row>
    <row r="22" spans="1:7" hidden="1" x14ac:dyDescent="0.25">
      <c r="A22" s="555"/>
      <c r="B22" s="543" t="s">
        <v>239</v>
      </c>
      <c r="C22" s="542" t="s">
        <v>14</v>
      </c>
      <c r="D22" s="545"/>
      <c r="E22" s="544">
        <f t="shared" si="0"/>
        <v>0</v>
      </c>
      <c r="F22" s="556"/>
      <c r="G22" s="86"/>
    </row>
    <row r="23" spans="1:7" ht="25.5" hidden="1" x14ac:dyDescent="0.25">
      <c r="A23" s="555"/>
      <c r="B23" s="543" t="s">
        <v>240</v>
      </c>
      <c r="C23" s="542" t="s">
        <v>14</v>
      </c>
      <c r="D23" s="545"/>
      <c r="E23" s="544">
        <f t="shared" si="0"/>
        <v>0</v>
      </c>
      <c r="F23" s="556"/>
      <c r="G23" s="86"/>
    </row>
    <row r="24" spans="1:7" x14ac:dyDescent="0.25">
      <c r="A24" s="555"/>
      <c r="B24" s="543" t="s">
        <v>238</v>
      </c>
      <c r="C24" s="542" t="s">
        <v>14</v>
      </c>
      <c r="D24" s="545">
        <v>6</v>
      </c>
      <c r="E24" s="544">
        <f t="shared" si="0"/>
        <v>6</v>
      </c>
      <c r="F24" s="556"/>
    </row>
    <row r="25" spans="1:7" ht="25.5" x14ac:dyDescent="0.25">
      <c r="A25" s="555"/>
      <c r="B25" s="543" t="s">
        <v>485</v>
      </c>
      <c r="C25" s="542" t="s">
        <v>14</v>
      </c>
      <c r="D25" s="545">
        <v>8</v>
      </c>
      <c r="E25" s="544">
        <f t="shared" si="0"/>
        <v>8</v>
      </c>
      <c r="F25" s="556"/>
    </row>
    <row r="26" spans="1:7" x14ac:dyDescent="0.25">
      <c r="A26" s="555"/>
      <c r="B26" s="543" t="s">
        <v>481</v>
      </c>
      <c r="C26" s="542" t="s">
        <v>14</v>
      </c>
      <c r="D26" s="545">
        <v>0</v>
      </c>
      <c r="E26" s="544">
        <f t="shared" si="0"/>
        <v>0</v>
      </c>
      <c r="F26" s="556"/>
    </row>
    <row r="27" spans="1:7" x14ac:dyDescent="0.25">
      <c r="A27" s="555"/>
      <c r="B27" s="543" t="s">
        <v>482</v>
      </c>
      <c r="C27" s="542" t="s">
        <v>14</v>
      </c>
      <c r="D27" s="545">
        <v>0</v>
      </c>
      <c r="E27" s="544">
        <f t="shared" si="0"/>
        <v>0</v>
      </c>
      <c r="F27" s="556"/>
    </row>
    <row r="28" spans="1:7" x14ac:dyDescent="0.25">
      <c r="A28" s="555"/>
      <c r="B28" s="543" t="s">
        <v>483</v>
      </c>
      <c r="C28" s="542" t="s">
        <v>14</v>
      </c>
      <c r="D28" s="545">
        <v>0</v>
      </c>
      <c r="E28" s="544">
        <f t="shared" si="0"/>
        <v>0</v>
      </c>
      <c r="F28" s="556"/>
    </row>
    <row r="29" spans="1:7" x14ac:dyDescent="0.25">
      <c r="A29" s="555"/>
      <c r="B29" s="543" t="s">
        <v>484</v>
      </c>
      <c r="C29" s="542" t="s">
        <v>14</v>
      </c>
      <c r="D29" s="545">
        <v>0</v>
      </c>
      <c r="E29" s="544">
        <f t="shared" si="0"/>
        <v>0</v>
      </c>
      <c r="F29" s="556"/>
    </row>
    <row r="30" spans="1:7" ht="65.25" customHeight="1" x14ac:dyDescent="0.25">
      <c r="A30" s="559" t="s">
        <v>16</v>
      </c>
      <c r="B30" s="548" t="s">
        <v>381</v>
      </c>
      <c r="C30" s="542" t="s">
        <v>14</v>
      </c>
      <c r="D30" s="545">
        <f>D32</f>
        <v>30</v>
      </c>
      <c r="E30" s="547">
        <f t="shared" si="0"/>
        <v>30</v>
      </c>
      <c r="F30" s="556"/>
    </row>
    <row r="31" spans="1:7" ht="61.5" hidden="1" customHeight="1" x14ac:dyDescent="0.25">
      <c r="A31" s="559"/>
      <c r="B31" s="543" t="s">
        <v>242</v>
      </c>
      <c r="C31" s="542"/>
      <c r="D31" s="545"/>
      <c r="E31" s="544">
        <f t="shared" si="0"/>
        <v>0</v>
      </c>
      <c r="F31" s="556"/>
      <c r="G31" s="86"/>
    </row>
    <row r="32" spans="1:7" ht="61.5" customHeight="1" x14ac:dyDescent="0.25">
      <c r="A32" s="559"/>
      <c r="B32" s="543" t="s">
        <v>241</v>
      </c>
      <c r="C32" s="542"/>
      <c r="D32" s="545">
        <v>30</v>
      </c>
      <c r="E32" s="544">
        <f t="shared" si="0"/>
        <v>30</v>
      </c>
      <c r="F32" s="556"/>
    </row>
    <row r="33" spans="1:6" ht="96.75" customHeight="1" x14ac:dyDescent="0.25">
      <c r="A33" s="560" t="s">
        <v>17</v>
      </c>
      <c r="B33" s="561" t="s">
        <v>382</v>
      </c>
      <c r="C33" s="562" t="s">
        <v>14</v>
      </c>
      <c r="D33" s="563">
        <f>+D8-D21+D30</f>
        <v>92</v>
      </c>
      <c r="E33" s="564">
        <f t="shared" si="0"/>
        <v>92</v>
      </c>
      <c r="F33" s="565"/>
    </row>
    <row r="34" spans="1:6" x14ac:dyDescent="0.25">
      <c r="A34" s="12"/>
      <c r="B34" s="13"/>
      <c r="C34" s="13"/>
      <c r="D34" s="837"/>
      <c r="E34" s="837"/>
      <c r="F34" s="837"/>
    </row>
    <row r="35" spans="1:6" x14ac:dyDescent="0.25">
      <c r="A35" s="39"/>
      <c r="B35" s="40"/>
      <c r="C35" s="41"/>
      <c r="D35" s="832" t="s">
        <v>701</v>
      </c>
      <c r="E35" s="832"/>
      <c r="F35" s="832"/>
    </row>
    <row r="36" spans="1:6" s="249" customFormat="1" ht="33" customHeight="1" x14ac:dyDescent="0.25">
      <c r="A36" s="841" t="s">
        <v>487</v>
      </c>
      <c r="B36" s="841"/>
      <c r="C36" s="842" t="s">
        <v>699</v>
      </c>
      <c r="D36" s="842"/>
      <c r="E36" s="839" t="s">
        <v>700</v>
      </c>
      <c r="F36" s="839"/>
    </row>
    <row r="37" spans="1:6" ht="15.75" x14ac:dyDescent="0.25">
      <c r="A37" s="72"/>
      <c r="B37" s="72"/>
      <c r="C37" s="72"/>
      <c r="D37" s="839"/>
      <c r="E37" s="839"/>
      <c r="F37" s="839"/>
    </row>
    <row r="38" spans="1:6" ht="15.75" x14ac:dyDescent="0.25">
      <c r="A38" s="219"/>
      <c r="B38" s="219"/>
      <c r="C38" s="219"/>
      <c r="D38" s="218"/>
      <c r="E38" s="218"/>
      <c r="F38" s="218"/>
    </row>
    <row r="39" spans="1:6" ht="15.75" x14ac:dyDescent="0.25">
      <c r="A39" s="219"/>
      <c r="B39" s="219"/>
      <c r="C39" s="219"/>
      <c r="D39" s="218"/>
      <c r="E39" s="218"/>
      <c r="F39" s="218"/>
    </row>
    <row r="40" spans="1:6" x14ac:dyDescent="0.25">
      <c r="D40" s="838"/>
      <c r="E40" s="838"/>
      <c r="F40" s="838"/>
    </row>
    <row r="41" spans="1:6" ht="15.75" x14ac:dyDescent="0.25">
      <c r="D41" s="840"/>
      <c r="E41" s="840"/>
      <c r="F41" s="840"/>
    </row>
  </sheetData>
  <mergeCells count="12">
    <mergeCell ref="D40:F40"/>
    <mergeCell ref="D37:F37"/>
    <mergeCell ref="D41:F41"/>
    <mergeCell ref="A36:B36"/>
    <mergeCell ref="E36:F36"/>
    <mergeCell ref="C36:D36"/>
    <mergeCell ref="D35:F35"/>
    <mergeCell ref="A1:B1"/>
    <mergeCell ref="E1:F1"/>
    <mergeCell ref="A2:B2"/>
    <mergeCell ref="A3:F3"/>
    <mergeCell ref="D34:F34"/>
  </mergeCells>
  <pageMargins left="0" right="0" top="0" bottom="0" header="0" footer="0"/>
  <pageSetup paperSize="9" scale="8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G31"/>
  <sheetViews>
    <sheetView topLeftCell="A8" workbookViewId="0">
      <selection activeCell="L8" sqref="L8"/>
    </sheetView>
  </sheetViews>
  <sheetFormatPr defaultColWidth="8.7109375" defaultRowHeight="15" x14ac:dyDescent="0.25"/>
  <cols>
    <col min="1" max="1" width="4.7109375" customWidth="1"/>
    <col min="2" max="2" width="31.140625" customWidth="1"/>
    <col min="3" max="3" width="12.28515625" customWidth="1"/>
    <col min="4" max="4" width="14.42578125" customWidth="1"/>
    <col min="5" max="5" width="19.7109375" customWidth="1"/>
    <col min="6" max="6" width="15.28515625" customWidth="1"/>
    <col min="7" max="7" width="12.28515625" customWidth="1"/>
  </cols>
  <sheetData>
    <row r="1" spans="1:7" ht="15.75" x14ac:dyDescent="0.25">
      <c r="A1" s="848" t="s">
        <v>0</v>
      </c>
      <c r="B1" s="848"/>
      <c r="C1" s="848"/>
      <c r="D1" s="331"/>
      <c r="E1" s="1"/>
      <c r="F1" s="846" t="s">
        <v>1</v>
      </c>
      <c r="G1" s="846"/>
    </row>
    <row r="2" spans="1:7" ht="15.75" x14ac:dyDescent="0.25">
      <c r="A2" s="850" t="s">
        <v>698</v>
      </c>
      <c r="B2" s="850"/>
      <c r="C2" s="850"/>
      <c r="D2" s="330"/>
      <c r="E2" s="1"/>
      <c r="F2" s="2"/>
      <c r="G2" s="2"/>
    </row>
    <row r="3" spans="1:7" ht="27.75" customHeight="1" x14ac:dyDescent="0.25">
      <c r="A3" s="847" t="s">
        <v>394</v>
      </c>
      <c r="B3" s="847"/>
      <c r="C3" s="847"/>
      <c r="D3" s="847"/>
      <c r="E3" s="847"/>
      <c r="F3" s="847"/>
      <c r="G3" s="847"/>
    </row>
    <row r="4" spans="1:7" x14ac:dyDescent="0.25">
      <c r="A4" s="3"/>
      <c r="B4" s="3"/>
      <c r="C4" s="3"/>
      <c r="D4" s="3"/>
      <c r="E4" s="3"/>
      <c r="F4" s="3"/>
      <c r="G4" s="4" t="s">
        <v>2</v>
      </c>
    </row>
    <row r="5" spans="1:7" ht="45" customHeight="1" x14ac:dyDescent="0.25">
      <c r="A5" s="567" t="s">
        <v>3</v>
      </c>
      <c r="B5" s="568" t="s">
        <v>4</v>
      </c>
      <c r="C5" s="568" t="s">
        <v>5</v>
      </c>
      <c r="D5" s="569" t="s">
        <v>679</v>
      </c>
      <c r="E5" s="569" t="s">
        <v>680</v>
      </c>
      <c r="F5" s="568" t="s">
        <v>7</v>
      </c>
      <c r="G5" s="570" t="s">
        <v>8</v>
      </c>
    </row>
    <row r="6" spans="1:7" x14ac:dyDescent="0.25">
      <c r="A6" s="571"/>
      <c r="B6" s="62"/>
      <c r="C6" s="63"/>
      <c r="D6" s="63"/>
      <c r="E6" s="63"/>
      <c r="F6" s="64"/>
      <c r="G6" s="572"/>
    </row>
    <row r="7" spans="1:7" ht="22.5" customHeight="1" x14ac:dyDescent="0.25">
      <c r="A7" s="573" t="s">
        <v>11</v>
      </c>
      <c r="B7" s="180" t="s">
        <v>19</v>
      </c>
      <c r="C7" s="181"/>
      <c r="D7" s="181"/>
      <c r="E7" s="182"/>
      <c r="F7" s="183"/>
      <c r="G7" s="574"/>
    </row>
    <row r="8" spans="1:7" ht="81" x14ac:dyDescent="0.25">
      <c r="A8" s="575" t="s">
        <v>13</v>
      </c>
      <c r="B8" s="66" t="s">
        <v>445</v>
      </c>
      <c r="C8" s="65" t="s">
        <v>14</v>
      </c>
      <c r="D8" s="65">
        <f>SUM(D9:D11)</f>
        <v>97</v>
      </c>
      <c r="E8" s="71">
        <f>SUM(E9:E11)</f>
        <v>6</v>
      </c>
      <c r="F8" s="67">
        <f t="shared" ref="F8:F11" si="0">SUM(D8:E8)</f>
        <v>103</v>
      </c>
      <c r="G8" s="576"/>
    </row>
    <row r="9" spans="1:7" x14ac:dyDescent="0.25">
      <c r="A9" s="575"/>
      <c r="B9" s="58" t="s">
        <v>397</v>
      </c>
      <c r="C9" s="65" t="s">
        <v>14</v>
      </c>
      <c r="D9" s="65">
        <v>0</v>
      </c>
      <c r="E9" s="67">
        <v>0</v>
      </c>
      <c r="F9" s="67">
        <f t="shared" si="0"/>
        <v>0</v>
      </c>
      <c r="G9" s="576"/>
    </row>
    <row r="10" spans="1:7" x14ac:dyDescent="0.25">
      <c r="A10" s="575"/>
      <c r="B10" s="58" t="s">
        <v>396</v>
      </c>
      <c r="C10" s="65" t="s">
        <v>14</v>
      </c>
      <c r="D10" s="65">
        <v>76</v>
      </c>
      <c r="E10" s="67">
        <v>6</v>
      </c>
      <c r="F10" s="67">
        <f t="shared" si="0"/>
        <v>82</v>
      </c>
      <c r="G10" s="576"/>
    </row>
    <row r="11" spans="1:7" x14ac:dyDescent="0.25">
      <c r="A11" s="575"/>
      <c r="B11" s="58" t="s">
        <v>395</v>
      </c>
      <c r="C11" s="65" t="s">
        <v>14</v>
      </c>
      <c r="D11" s="65">
        <v>21</v>
      </c>
      <c r="E11" s="67">
        <v>0</v>
      </c>
      <c r="F11" s="67">
        <f t="shared" si="0"/>
        <v>21</v>
      </c>
      <c r="G11" s="576"/>
    </row>
    <row r="12" spans="1:7" ht="54" x14ac:dyDescent="0.25">
      <c r="A12" s="577" t="s">
        <v>15</v>
      </c>
      <c r="B12" s="66" t="s">
        <v>399</v>
      </c>
      <c r="C12" s="65"/>
      <c r="D12" s="67">
        <f>SUM(D13:D16)</f>
        <v>76</v>
      </c>
      <c r="E12" s="67">
        <f>SUM(E13:E16)</f>
        <v>6</v>
      </c>
      <c r="F12" s="67">
        <f>SUM(D12:E12)</f>
        <v>82</v>
      </c>
      <c r="G12" s="576"/>
    </row>
    <row r="13" spans="1:7" x14ac:dyDescent="0.25">
      <c r="A13" s="575"/>
      <c r="B13" s="58" t="s">
        <v>398</v>
      </c>
      <c r="C13" s="65" t="s">
        <v>14</v>
      </c>
      <c r="D13" s="65"/>
      <c r="E13" s="67">
        <v>0</v>
      </c>
      <c r="F13" s="67">
        <f t="shared" ref="F13:F16" si="1">SUM(D13:E13)</f>
        <v>0</v>
      </c>
      <c r="G13" s="576"/>
    </row>
    <row r="14" spans="1:7" x14ac:dyDescent="0.25">
      <c r="A14" s="575"/>
      <c r="B14" s="58" t="s">
        <v>397</v>
      </c>
      <c r="C14" s="65" t="s">
        <v>14</v>
      </c>
      <c r="D14" s="65">
        <v>0</v>
      </c>
      <c r="E14" s="67">
        <v>0</v>
      </c>
      <c r="F14" s="67">
        <f t="shared" si="1"/>
        <v>0</v>
      </c>
      <c r="G14" s="576"/>
    </row>
    <row r="15" spans="1:7" x14ac:dyDescent="0.25">
      <c r="A15" s="575"/>
      <c r="B15" s="58" t="s">
        <v>396</v>
      </c>
      <c r="C15" s="65" t="s">
        <v>14</v>
      </c>
      <c r="D15" s="65">
        <v>76</v>
      </c>
      <c r="E15" s="67">
        <v>6</v>
      </c>
      <c r="F15" s="67">
        <f t="shared" si="1"/>
        <v>82</v>
      </c>
      <c r="G15" s="576"/>
    </row>
    <row r="16" spans="1:7" x14ac:dyDescent="0.25">
      <c r="A16" s="575"/>
      <c r="B16" s="58" t="s">
        <v>395</v>
      </c>
      <c r="C16" s="65" t="s">
        <v>14</v>
      </c>
      <c r="D16" s="65">
        <v>0</v>
      </c>
      <c r="E16" s="67">
        <v>0</v>
      </c>
      <c r="F16" s="67">
        <f t="shared" si="1"/>
        <v>0</v>
      </c>
      <c r="G16" s="576"/>
    </row>
    <row r="17" spans="1:7" ht="54" x14ac:dyDescent="0.25">
      <c r="A17" s="577" t="s">
        <v>16</v>
      </c>
      <c r="B17" s="68" t="s">
        <v>400</v>
      </c>
      <c r="C17" s="65" t="s">
        <v>14</v>
      </c>
      <c r="D17" s="65">
        <f>D18</f>
        <v>100</v>
      </c>
      <c r="E17" s="67">
        <f>E18</f>
        <v>20</v>
      </c>
      <c r="F17" s="67">
        <f>SUM(D17:E17)</f>
        <v>120</v>
      </c>
      <c r="G17" s="576"/>
    </row>
    <row r="18" spans="1:7" x14ac:dyDescent="0.25">
      <c r="A18" s="577"/>
      <c r="B18" s="58" t="s">
        <v>401</v>
      </c>
      <c r="C18" s="65"/>
      <c r="D18" s="65">
        <v>100</v>
      </c>
      <c r="E18" s="67">
        <v>20</v>
      </c>
      <c r="F18" s="67">
        <f>SUM(D18:E18)</f>
        <v>120</v>
      </c>
      <c r="G18" s="576"/>
    </row>
    <row r="19" spans="1:7" ht="81" x14ac:dyDescent="0.25">
      <c r="A19" s="577" t="s">
        <v>17</v>
      </c>
      <c r="B19" s="66" t="s">
        <v>446</v>
      </c>
      <c r="C19" s="69" t="s">
        <v>14</v>
      </c>
      <c r="D19" s="70">
        <f>SUM(D20:D23)</f>
        <v>121</v>
      </c>
      <c r="E19" s="70">
        <f>SUM(E20:E23)</f>
        <v>20</v>
      </c>
      <c r="F19" s="70">
        <f>D19+E19</f>
        <v>141</v>
      </c>
      <c r="G19" s="578"/>
    </row>
    <row r="20" spans="1:7" x14ac:dyDescent="0.25">
      <c r="A20" s="575"/>
      <c r="B20" s="58" t="s">
        <v>397</v>
      </c>
      <c r="C20" s="65" t="s">
        <v>14</v>
      </c>
      <c r="D20" s="65">
        <v>0</v>
      </c>
      <c r="E20" s="67">
        <v>0</v>
      </c>
      <c r="F20" s="67">
        <f t="shared" ref="F20:F23" si="2">D20+E20</f>
        <v>0</v>
      </c>
      <c r="G20" s="576"/>
    </row>
    <row r="21" spans="1:7" s="45" customFormat="1" ht="36.6" customHeight="1" x14ac:dyDescent="0.25">
      <c r="A21" s="575"/>
      <c r="B21" s="58" t="s">
        <v>396</v>
      </c>
      <c r="C21" s="65" t="s">
        <v>14</v>
      </c>
      <c r="D21" s="65">
        <v>0</v>
      </c>
      <c r="E21" s="67">
        <v>0</v>
      </c>
      <c r="F21" s="67">
        <f t="shared" si="2"/>
        <v>0</v>
      </c>
      <c r="G21" s="576"/>
    </row>
    <row r="22" spans="1:7" x14ac:dyDescent="0.25">
      <c r="A22" s="575"/>
      <c r="B22" s="58" t="s">
        <v>395</v>
      </c>
      <c r="C22" s="65" t="s">
        <v>14</v>
      </c>
      <c r="D22" s="65">
        <v>21</v>
      </c>
      <c r="E22" s="67">
        <v>0</v>
      </c>
      <c r="F22" s="67">
        <f t="shared" si="2"/>
        <v>21</v>
      </c>
      <c r="G22" s="576"/>
    </row>
    <row r="23" spans="1:7" x14ac:dyDescent="0.25">
      <c r="A23" s="579"/>
      <c r="B23" s="580" t="s">
        <v>401</v>
      </c>
      <c r="C23" s="581" t="s">
        <v>14</v>
      </c>
      <c r="D23" s="581">
        <v>100</v>
      </c>
      <c r="E23" s="582">
        <v>20</v>
      </c>
      <c r="F23" s="582">
        <f t="shared" si="2"/>
        <v>120</v>
      </c>
      <c r="G23" s="583"/>
    </row>
    <row r="24" spans="1:7" ht="17.100000000000001" customHeight="1" x14ac:dyDescent="0.25">
      <c r="A24" s="5"/>
      <c r="B24" s="6"/>
      <c r="C24" s="7"/>
      <c r="D24" s="7"/>
      <c r="E24" s="849"/>
      <c r="F24" s="849"/>
      <c r="G24" s="849"/>
    </row>
    <row r="25" spans="1:7" s="221" customFormat="1" ht="15.6" customHeight="1" x14ac:dyDescent="0.25">
      <c r="A25" s="584"/>
      <c r="B25" s="585"/>
      <c r="C25" s="586"/>
      <c r="D25" s="845" t="s">
        <v>701</v>
      </c>
      <c r="E25" s="845"/>
      <c r="F25" s="845"/>
      <c r="G25" s="845"/>
    </row>
    <row r="26" spans="1:7" s="587" customFormat="1" ht="15.75" customHeight="1" x14ac:dyDescent="0.25">
      <c r="A26" s="841" t="s">
        <v>487</v>
      </c>
      <c r="B26" s="841"/>
      <c r="C26" s="843" t="s">
        <v>699</v>
      </c>
      <c r="D26" s="843"/>
      <c r="E26" s="844" t="s">
        <v>700</v>
      </c>
      <c r="F26" s="844"/>
      <c r="G26" s="844"/>
    </row>
    <row r="27" spans="1:7" x14ac:dyDescent="0.25">
      <c r="A27" s="8"/>
      <c r="B27" s="8"/>
      <c r="C27" s="8"/>
      <c r="D27" s="8"/>
      <c r="E27" s="8"/>
      <c r="F27" s="8"/>
      <c r="G27" s="8"/>
    </row>
    <row r="28" spans="1:7" x14ac:dyDescent="0.25">
      <c r="A28" s="8"/>
      <c r="B28" s="8"/>
      <c r="C28" s="8"/>
      <c r="D28" s="8"/>
      <c r="E28" s="8"/>
      <c r="F28" s="8"/>
      <c r="G28" s="8"/>
    </row>
    <row r="29" spans="1:7" x14ac:dyDescent="0.25">
      <c r="A29" s="8"/>
      <c r="B29" s="8"/>
      <c r="C29" s="8"/>
      <c r="D29" s="8"/>
      <c r="E29" s="8"/>
      <c r="F29" s="8"/>
      <c r="G29" s="8"/>
    </row>
    <row r="30" spans="1:7" x14ac:dyDescent="0.25">
      <c r="A30" s="8"/>
      <c r="B30" s="8"/>
      <c r="C30" s="8"/>
      <c r="D30" s="8"/>
      <c r="E30" s="566"/>
      <c r="F30" s="566"/>
      <c r="G30" s="566"/>
    </row>
    <row r="31" spans="1:7" x14ac:dyDescent="0.25">
      <c r="A31" s="8"/>
      <c r="B31" s="8"/>
      <c r="C31" s="8"/>
      <c r="D31" s="8"/>
      <c r="E31" s="8"/>
      <c r="F31" s="8"/>
      <c r="G31" s="8"/>
    </row>
  </sheetData>
  <mergeCells count="9">
    <mergeCell ref="A26:B26"/>
    <mergeCell ref="C26:D26"/>
    <mergeCell ref="E26:G26"/>
    <mergeCell ref="D25:G25"/>
    <mergeCell ref="F1:G1"/>
    <mergeCell ref="A3:G3"/>
    <mergeCell ref="A1:C1"/>
    <mergeCell ref="E24:G24"/>
    <mergeCell ref="A2:C2"/>
  </mergeCells>
  <pageMargins left="0.48" right="0.2" top="0.75" bottom="0.28000000000000003" header="0.3" footer="0.3"/>
  <pageSetup paperSize="9" scale="84"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7"/>
  <sheetViews>
    <sheetView topLeftCell="A4" workbookViewId="0">
      <selection activeCell="E8" sqref="E8"/>
    </sheetView>
  </sheetViews>
  <sheetFormatPr defaultColWidth="9" defaultRowHeight="15" x14ac:dyDescent="0.25"/>
  <cols>
    <col min="1" max="1" width="6.28515625" style="9" customWidth="1"/>
    <col min="2" max="2" width="26.42578125" style="9" customWidth="1"/>
    <col min="3" max="3" width="16.28515625" style="9" customWidth="1"/>
    <col min="4" max="4" width="12.5703125" style="9" customWidth="1"/>
    <col min="5" max="5" width="26.42578125" style="9" customWidth="1"/>
    <col min="6" max="7" width="9" style="9"/>
    <col min="8" max="8" width="10.42578125" style="9" bestFit="1" customWidth="1"/>
    <col min="9" max="16384" width="9" style="9"/>
  </cols>
  <sheetData>
    <row r="1" spans="1:8" s="264" customFormat="1" ht="21.95" customHeight="1" x14ac:dyDescent="0.25">
      <c r="A1" s="851" t="s">
        <v>0</v>
      </c>
      <c r="B1" s="851"/>
      <c r="C1" s="248"/>
      <c r="D1" s="254"/>
      <c r="E1" s="271" t="s">
        <v>409</v>
      </c>
      <c r="F1" s="263"/>
      <c r="G1" s="263"/>
    </row>
    <row r="2" spans="1:8" s="264" customFormat="1" x14ac:dyDescent="0.25">
      <c r="A2" s="852" t="s">
        <v>698</v>
      </c>
      <c r="B2" s="852"/>
      <c r="C2" s="265"/>
      <c r="D2" s="265"/>
      <c r="E2" s="246"/>
      <c r="F2" s="263"/>
      <c r="G2" s="263"/>
    </row>
    <row r="3" spans="1:8" s="264" customFormat="1" ht="30" customHeight="1" x14ac:dyDescent="0.25">
      <c r="A3" s="853" t="s">
        <v>412</v>
      </c>
      <c r="B3" s="853"/>
      <c r="C3" s="853"/>
      <c r="D3" s="853"/>
      <c r="E3" s="853"/>
      <c r="F3" s="263"/>
      <c r="G3" s="263"/>
    </row>
    <row r="4" spans="1:8" s="264" customFormat="1" ht="43.5" customHeight="1" x14ac:dyDescent="0.25">
      <c r="A4" s="854" t="s">
        <v>256</v>
      </c>
      <c r="B4" s="854"/>
      <c r="C4" s="854"/>
      <c r="D4" s="854"/>
      <c r="E4" s="854"/>
      <c r="F4" s="263"/>
      <c r="G4" s="263"/>
    </row>
    <row r="5" spans="1:8" s="264" customFormat="1" ht="30" customHeight="1" x14ac:dyDescent="0.25">
      <c r="A5" s="855" t="s">
        <v>22</v>
      </c>
      <c r="B5" s="855"/>
      <c r="C5" s="855"/>
      <c r="D5" s="855"/>
      <c r="E5" s="855"/>
      <c r="F5" s="263"/>
      <c r="G5" s="263"/>
    </row>
    <row r="6" spans="1:8" s="264" customFormat="1" ht="15.75" thickBot="1" x14ac:dyDescent="0.3">
      <c r="A6" s="266"/>
      <c r="B6" s="267"/>
      <c r="C6" s="267"/>
      <c r="D6" s="267"/>
      <c r="E6" s="267"/>
      <c r="F6" s="263"/>
      <c r="G6" s="263"/>
    </row>
    <row r="7" spans="1:8" s="268" customFormat="1" ht="42" customHeight="1" x14ac:dyDescent="0.25">
      <c r="A7" s="257" t="s">
        <v>3</v>
      </c>
      <c r="B7" s="245" t="s">
        <v>4</v>
      </c>
      <c r="C7" s="245" t="s">
        <v>6</v>
      </c>
      <c r="D7" s="302" t="s">
        <v>27</v>
      </c>
      <c r="E7" s="245" t="s">
        <v>8</v>
      </c>
      <c r="F7" s="263"/>
      <c r="G7" s="263"/>
    </row>
    <row r="8" spans="1:8" s="268" customFormat="1" ht="42" customHeight="1" x14ac:dyDescent="0.25">
      <c r="A8" s="301" t="s">
        <v>9</v>
      </c>
      <c r="B8" s="319" t="s">
        <v>428</v>
      </c>
      <c r="C8" s="252"/>
      <c r="D8" s="252"/>
      <c r="E8" s="252"/>
      <c r="F8" s="263"/>
      <c r="G8" s="263"/>
    </row>
    <row r="9" spans="1:8" s="269" customFormat="1" ht="20.100000000000001" customHeight="1" x14ac:dyDescent="0.25">
      <c r="A9" s="258">
        <v>1</v>
      </c>
      <c r="B9" s="259" t="s">
        <v>12</v>
      </c>
      <c r="C9" s="261">
        <f>'Bieu 2a - Khoa ........'!H81+'Bieu 2a - Khoa ........'!H63+'Bieu 2a - Khoa ........'!H32+'Bieu 2a - Khoa ........'!H11</f>
        <v>24911.5</v>
      </c>
      <c r="D9" s="261">
        <f>'Bieu 2a - Khoa ........'!I81+'Bieu 2a - Khoa ........'!I63+'Bieu 2a - Khoa ........'!I32+'Bieu 2a - Khoa ........'!I11</f>
        <v>7636.8899999999994</v>
      </c>
      <c r="E9" s="260"/>
    </row>
    <row r="10" spans="1:8" s="15" customFormat="1" ht="20.100000000000001" customHeight="1" x14ac:dyDescent="0.25">
      <c r="A10" s="258">
        <v>2</v>
      </c>
      <c r="B10" s="259" t="s">
        <v>277</v>
      </c>
      <c r="C10" s="123">
        <v>0</v>
      </c>
      <c r="D10" s="123"/>
      <c r="E10" s="123"/>
    </row>
    <row r="11" spans="1:8" s="15" customFormat="1" ht="20.100000000000001" customHeight="1" x14ac:dyDescent="0.25">
      <c r="A11" s="258">
        <v>3</v>
      </c>
      <c r="B11" s="259" t="s">
        <v>219</v>
      </c>
      <c r="C11" s="123">
        <v>0</v>
      </c>
      <c r="D11" s="123"/>
      <c r="E11" s="123"/>
    </row>
    <row r="12" spans="1:8" s="15" customFormat="1" ht="20.100000000000001" customHeight="1" x14ac:dyDescent="0.25">
      <c r="A12" s="258">
        <v>4</v>
      </c>
      <c r="B12" s="259" t="s">
        <v>410</v>
      </c>
      <c r="C12" s="123">
        <f>C13</f>
        <v>3090</v>
      </c>
      <c r="D12" s="123">
        <f>D13</f>
        <v>1237.5</v>
      </c>
      <c r="E12" s="123"/>
    </row>
    <row r="13" spans="1:8" s="15" customFormat="1" ht="20.100000000000001" customHeight="1" x14ac:dyDescent="0.25">
      <c r="A13" s="258"/>
      <c r="B13" s="262" t="s">
        <v>410</v>
      </c>
      <c r="C13" s="123">
        <f>'Bieu 2a - Khoa ........'!H50+'Bieu 2a - Khoa ........'!H99</f>
        <v>3090</v>
      </c>
      <c r="D13" s="123">
        <f>'Bieu 2a - Khoa ........'!I50+'Bieu 2a - Khoa ........'!I99</f>
        <v>1237.5</v>
      </c>
      <c r="E13" s="123"/>
      <c r="H13" s="588"/>
    </row>
    <row r="14" spans="1:8" s="15" customFormat="1" ht="43.5" customHeight="1" x14ac:dyDescent="0.25">
      <c r="A14" s="258"/>
      <c r="B14" s="262" t="s">
        <v>411</v>
      </c>
      <c r="C14" s="123">
        <v>0</v>
      </c>
      <c r="D14" s="123">
        <v>0</v>
      </c>
      <c r="E14" s="123"/>
    </row>
    <row r="15" spans="1:8" s="15" customFormat="1" ht="20.100000000000001" customHeight="1" x14ac:dyDescent="0.25">
      <c r="A15" s="258" t="s">
        <v>197</v>
      </c>
      <c r="B15" s="259" t="s">
        <v>208</v>
      </c>
      <c r="C15" s="123"/>
      <c r="D15" s="123"/>
      <c r="E15" s="123"/>
    </row>
    <row r="16" spans="1:8" s="268" customFormat="1" ht="42" customHeight="1" x14ac:dyDescent="0.25">
      <c r="A16" s="301" t="s">
        <v>56</v>
      </c>
      <c r="B16" s="319" t="s">
        <v>429</v>
      </c>
      <c r="C16" s="252"/>
      <c r="D16" s="252"/>
      <c r="E16" s="252"/>
      <c r="F16" s="263"/>
      <c r="G16" s="263"/>
    </row>
    <row r="17" spans="1:5" s="269" customFormat="1" ht="20.100000000000001" customHeight="1" x14ac:dyDescent="0.25">
      <c r="A17" s="258">
        <v>1</v>
      </c>
      <c r="B17" s="259" t="s">
        <v>12</v>
      </c>
      <c r="C17" s="261">
        <f>'Bieu 2a - Khoa ........'!H21+'Bieu 2a - Khoa ........'!H39+'Bieu 2a - Khoa ........'!H70+'Bieu 2a - Khoa ........'!H88</f>
        <v>24734.704999999998</v>
      </c>
      <c r="D17" s="261">
        <f>'Bieu 2a - Khoa ........'!I21+'Bieu 2a - Khoa ........'!I39+'Bieu 2a - Khoa ........'!I70+'Bieu 2a - Khoa ........'!I88</f>
        <v>7621.17</v>
      </c>
      <c r="E17" s="260"/>
    </row>
    <row r="18" spans="1:5" s="15" customFormat="1" ht="20.100000000000001" customHeight="1" x14ac:dyDescent="0.25">
      <c r="A18" s="258">
        <v>2</v>
      </c>
      <c r="B18" s="259" t="s">
        <v>277</v>
      </c>
      <c r="C18" s="123"/>
      <c r="D18" s="123"/>
      <c r="E18" s="123"/>
    </row>
    <row r="19" spans="1:5" s="15" customFormat="1" ht="20.100000000000001" customHeight="1" x14ac:dyDescent="0.25">
      <c r="A19" s="258">
        <v>3</v>
      </c>
      <c r="B19" s="259" t="s">
        <v>219</v>
      </c>
      <c r="C19" s="123"/>
      <c r="D19" s="123"/>
      <c r="E19" s="123"/>
    </row>
    <row r="20" spans="1:5" s="15" customFormat="1" ht="20.100000000000001" customHeight="1" x14ac:dyDescent="0.25">
      <c r="A20" s="258">
        <v>4</v>
      </c>
      <c r="B20" s="259" t="s">
        <v>410</v>
      </c>
      <c r="C20" s="123">
        <f>C21</f>
        <v>2420</v>
      </c>
      <c r="D20" s="123">
        <f>D21</f>
        <v>1197.9000000000001</v>
      </c>
      <c r="E20" s="123"/>
    </row>
    <row r="21" spans="1:5" s="15" customFormat="1" ht="20.100000000000001" customHeight="1" x14ac:dyDescent="0.25">
      <c r="A21" s="258"/>
      <c r="B21" s="262" t="s">
        <v>410</v>
      </c>
      <c r="C21" s="123">
        <f>'Bieu 2a - Khoa ........'!H102+'Bieu 2a - Khoa ........'!H58</f>
        <v>2420</v>
      </c>
      <c r="D21" s="123">
        <f>'Bieu 2a - Khoa ........'!I102+'Bieu 2a - Khoa ........'!I58</f>
        <v>1197.9000000000001</v>
      </c>
      <c r="E21" s="123"/>
    </row>
    <row r="22" spans="1:5" s="15" customFormat="1" ht="43.5" customHeight="1" x14ac:dyDescent="0.25">
      <c r="A22" s="258"/>
      <c r="B22" s="262" t="s">
        <v>411</v>
      </c>
      <c r="C22" s="123"/>
      <c r="D22" s="123"/>
      <c r="E22" s="123"/>
    </row>
    <row r="23" spans="1:5" s="15" customFormat="1" ht="20.100000000000001" customHeight="1" x14ac:dyDescent="0.25">
      <c r="A23" s="258" t="s">
        <v>197</v>
      </c>
      <c r="B23" s="259" t="s">
        <v>208</v>
      </c>
      <c r="C23" s="123"/>
      <c r="D23" s="123"/>
      <c r="E23" s="123"/>
    </row>
    <row r="24" spans="1:5" s="15" customFormat="1" ht="20.100000000000001" customHeight="1" x14ac:dyDescent="0.25">
      <c r="A24" s="270"/>
    </row>
    <row r="25" spans="1:5" s="15" customFormat="1" ht="15.75" x14ac:dyDescent="0.25"/>
    <row r="26" spans="1:5" s="15" customFormat="1" ht="15.75" x14ac:dyDescent="0.25"/>
    <row r="27" spans="1:5" s="15" customFormat="1" ht="15.75" x14ac:dyDescent="0.25"/>
  </sheetData>
  <mergeCells count="5">
    <mergeCell ref="A1:B1"/>
    <mergeCell ref="A2:B2"/>
    <mergeCell ref="A3:E3"/>
    <mergeCell ref="A4:E4"/>
    <mergeCell ref="A5:E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O138"/>
  <sheetViews>
    <sheetView topLeftCell="A78" zoomScaleNormal="100" workbookViewId="0">
      <selection activeCell="Q102" sqref="Q102"/>
    </sheetView>
  </sheetViews>
  <sheetFormatPr defaultColWidth="8.7109375" defaultRowHeight="15" x14ac:dyDescent="0.25"/>
  <cols>
    <col min="1" max="1" width="4.7109375" style="289" customWidth="1"/>
    <col min="2" max="2" width="41.7109375" style="289" customWidth="1"/>
    <col min="3" max="3" width="8.42578125" style="290" customWidth="1"/>
    <col min="4" max="4" width="7.140625" style="291" bestFit="1" customWidth="1"/>
    <col min="5" max="5" width="7.7109375" style="290" customWidth="1"/>
    <col min="6" max="6" width="6.42578125" style="290" customWidth="1"/>
    <col min="7" max="7" width="8.5703125" style="290" customWidth="1"/>
    <col min="8" max="8" width="12" style="290" customWidth="1"/>
    <col min="9" max="9" width="15.28515625" style="821" customWidth="1"/>
    <col min="10" max="10" width="10.5703125" style="290" customWidth="1"/>
    <col min="11" max="11" width="6.7109375" style="290" customWidth="1"/>
    <col min="12" max="12" width="8.28515625" style="290" customWidth="1"/>
    <col min="13" max="16384" width="8.7109375" style="61"/>
  </cols>
  <sheetData>
    <row r="1" spans="1:15" ht="14.25" customHeight="1" x14ac:dyDescent="0.25">
      <c r="A1" s="862" t="s">
        <v>0</v>
      </c>
      <c r="B1" s="862"/>
      <c r="C1" s="596"/>
      <c r="D1" s="597"/>
      <c r="E1" s="598"/>
      <c r="F1" s="598"/>
      <c r="G1" s="598"/>
      <c r="H1" s="598"/>
      <c r="I1" s="810" t="s">
        <v>421</v>
      </c>
      <c r="J1" s="599"/>
      <c r="K1" s="599"/>
      <c r="L1" s="599"/>
      <c r="M1" s="79"/>
      <c r="N1" s="79"/>
      <c r="O1" s="79"/>
    </row>
    <row r="2" spans="1:15" ht="15.75" x14ac:dyDescent="0.25">
      <c r="A2" s="863" t="s">
        <v>698</v>
      </c>
      <c r="B2" s="863"/>
      <c r="C2" s="286"/>
      <c r="D2" s="600"/>
      <c r="E2" s="601"/>
      <c r="F2" s="601"/>
      <c r="G2" s="601"/>
      <c r="H2" s="601"/>
      <c r="I2" s="811"/>
      <c r="J2" s="860"/>
      <c r="K2" s="860"/>
      <c r="L2" s="860"/>
      <c r="M2" s="79"/>
      <c r="N2" s="79"/>
      <c r="O2" s="79"/>
    </row>
    <row r="3" spans="1:15" ht="30" customHeight="1" x14ac:dyDescent="0.25">
      <c r="A3" s="861" t="s">
        <v>257</v>
      </c>
      <c r="B3" s="861"/>
      <c r="C3" s="861"/>
      <c r="D3" s="861"/>
      <c r="E3" s="861"/>
      <c r="F3" s="861"/>
      <c r="G3" s="861"/>
      <c r="H3" s="861"/>
      <c r="I3" s="861"/>
      <c r="J3" s="861"/>
      <c r="K3" s="861"/>
      <c r="L3" s="861"/>
      <c r="M3" s="79"/>
      <c r="N3" s="79"/>
      <c r="O3" s="79"/>
    </row>
    <row r="4" spans="1:15" ht="30" customHeight="1" x14ac:dyDescent="0.25">
      <c r="A4" s="859" t="s">
        <v>256</v>
      </c>
      <c r="B4" s="859"/>
      <c r="C4" s="859"/>
      <c r="D4" s="859"/>
      <c r="E4" s="859"/>
      <c r="F4" s="859"/>
      <c r="G4" s="859"/>
      <c r="H4" s="859"/>
      <c r="I4" s="859"/>
      <c r="J4" s="859"/>
      <c r="K4" s="859"/>
      <c r="L4" s="859"/>
      <c r="M4" s="79"/>
      <c r="N4" s="79"/>
      <c r="O4" s="79"/>
    </row>
    <row r="5" spans="1:15" x14ac:dyDescent="0.25">
      <c r="A5" s="602"/>
      <c r="B5" s="602"/>
      <c r="C5" s="602"/>
      <c r="D5" s="603"/>
      <c r="E5" s="602"/>
      <c r="F5" s="602"/>
      <c r="G5" s="602"/>
      <c r="H5" s="602"/>
      <c r="I5" s="812"/>
      <c r="J5" s="602"/>
      <c r="K5" s="602"/>
      <c r="L5" s="602" t="s">
        <v>23</v>
      </c>
      <c r="M5" s="79"/>
      <c r="N5" s="79"/>
      <c r="O5" s="79"/>
    </row>
    <row r="6" spans="1:15" s="283" customFormat="1" ht="44.25" customHeight="1" x14ac:dyDescent="0.25">
      <c r="A6" s="866" t="s">
        <v>3</v>
      </c>
      <c r="B6" s="864" t="s">
        <v>24</v>
      </c>
      <c r="C6" s="864" t="s">
        <v>25</v>
      </c>
      <c r="D6" s="867" t="s">
        <v>255</v>
      </c>
      <c r="E6" s="864" t="s">
        <v>26</v>
      </c>
      <c r="F6" s="864" t="s">
        <v>143</v>
      </c>
      <c r="G6" s="864" t="s">
        <v>144</v>
      </c>
      <c r="H6" s="865" t="s">
        <v>96</v>
      </c>
      <c r="I6" s="864" t="s">
        <v>27</v>
      </c>
      <c r="J6" s="864" t="s">
        <v>28</v>
      </c>
      <c r="K6" s="864"/>
      <c r="L6" s="864"/>
      <c r="M6" s="79"/>
      <c r="N6" s="79"/>
      <c r="O6" s="79"/>
    </row>
    <row r="7" spans="1:15" s="283" customFormat="1" ht="76.5" x14ac:dyDescent="0.25">
      <c r="A7" s="866"/>
      <c r="B7" s="864"/>
      <c r="C7" s="864"/>
      <c r="D7" s="867"/>
      <c r="E7" s="864"/>
      <c r="F7" s="864"/>
      <c r="G7" s="864"/>
      <c r="H7" s="865"/>
      <c r="I7" s="864"/>
      <c r="J7" s="604" t="s">
        <v>29</v>
      </c>
      <c r="K7" s="604" t="s">
        <v>30</v>
      </c>
      <c r="L7" s="604" t="s">
        <v>31</v>
      </c>
      <c r="M7" s="79"/>
      <c r="N7" s="79"/>
      <c r="O7" s="79"/>
    </row>
    <row r="8" spans="1:15" s="285" customFormat="1" ht="52.5" x14ac:dyDescent="0.25">
      <c r="A8" s="605" t="s">
        <v>32</v>
      </c>
      <c r="B8" s="606" t="s">
        <v>33</v>
      </c>
      <c r="C8" s="606" t="s">
        <v>34</v>
      </c>
      <c r="D8" s="607" t="s">
        <v>35</v>
      </c>
      <c r="E8" s="608" t="s">
        <v>36</v>
      </c>
      <c r="F8" s="608" t="s">
        <v>59</v>
      </c>
      <c r="G8" s="608" t="s">
        <v>37</v>
      </c>
      <c r="H8" s="608" t="s">
        <v>181</v>
      </c>
      <c r="I8" s="813" t="s">
        <v>415</v>
      </c>
      <c r="J8" s="608" t="s">
        <v>38</v>
      </c>
      <c r="K8" s="608" t="s">
        <v>39</v>
      </c>
      <c r="L8" s="608" t="s">
        <v>40</v>
      </c>
      <c r="M8" s="284"/>
      <c r="N8" s="284"/>
      <c r="O8" s="284"/>
    </row>
    <row r="9" spans="1:15" s="283" customFormat="1" ht="17.25" customHeight="1" x14ac:dyDescent="0.25">
      <c r="A9" s="609" t="s">
        <v>9</v>
      </c>
      <c r="B9" s="610" t="s">
        <v>488</v>
      </c>
      <c r="C9" s="611">
        <f>C10+C48+C31</f>
        <v>113</v>
      </c>
      <c r="D9" s="611">
        <f t="shared" ref="D9:L9" si="0">D10+D48+D31</f>
        <v>38.200000000000003</v>
      </c>
      <c r="E9" s="611">
        <f t="shared" si="0"/>
        <v>181</v>
      </c>
      <c r="F9" s="611">
        <f t="shared" si="0"/>
        <v>37.200000000000003</v>
      </c>
      <c r="G9" s="611">
        <f t="shared" si="0"/>
        <v>11761</v>
      </c>
      <c r="H9" s="611">
        <f t="shared" si="0"/>
        <v>25528.400000000001</v>
      </c>
      <c r="I9" s="611">
        <f t="shared" si="0"/>
        <v>8210.4</v>
      </c>
      <c r="J9" s="611">
        <f t="shared" si="0"/>
        <v>8210.4</v>
      </c>
      <c r="K9" s="611">
        <f t="shared" si="0"/>
        <v>0</v>
      </c>
      <c r="L9" s="611">
        <f t="shared" si="0"/>
        <v>0</v>
      </c>
      <c r="M9" s="79"/>
      <c r="N9" s="79"/>
      <c r="O9" s="79"/>
    </row>
    <row r="10" spans="1:15" s="283" customFormat="1" ht="27" customHeight="1" x14ac:dyDescent="0.25">
      <c r="A10" s="612" t="s">
        <v>11</v>
      </c>
      <c r="B10" s="613" t="s">
        <v>45</v>
      </c>
      <c r="C10" s="614">
        <f>C11+C21</f>
        <v>58</v>
      </c>
      <c r="D10" s="614">
        <f t="shared" ref="D10:L10" si="1">D11+D21</f>
        <v>19.200000000000003</v>
      </c>
      <c r="E10" s="614">
        <f t="shared" si="1"/>
        <v>124</v>
      </c>
      <c r="F10" s="614">
        <f t="shared" si="1"/>
        <v>15.2</v>
      </c>
      <c r="G10" s="614">
        <f t="shared" si="1"/>
        <v>8461</v>
      </c>
      <c r="H10" s="614">
        <f t="shared" si="1"/>
        <v>17410.400000000001</v>
      </c>
      <c r="I10" s="614">
        <f t="shared" si="1"/>
        <v>5313</v>
      </c>
      <c r="J10" s="614">
        <f t="shared" si="1"/>
        <v>5313</v>
      </c>
      <c r="K10" s="614">
        <f t="shared" si="1"/>
        <v>0</v>
      </c>
      <c r="L10" s="614">
        <f t="shared" si="1"/>
        <v>0</v>
      </c>
      <c r="M10" s="79"/>
      <c r="N10" s="79"/>
      <c r="O10" s="79"/>
    </row>
    <row r="11" spans="1:15" s="60" customFormat="1" ht="12.75" x14ac:dyDescent="0.25">
      <c r="A11" s="615">
        <v>1.1000000000000001</v>
      </c>
      <c r="B11" s="616" t="s">
        <v>529</v>
      </c>
      <c r="C11" s="617">
        <f>SUM(C12:C20)</f>
        <v>28</v>
      </c>
      <c r="D11" s="617">
        <f t="shared" ref="D11:L11" si="2">SUM(D12:D20)</f>
        <v>9.3000000000000007</v>
      </c>
      <c r="E11" s="617">
        <f t="shared" si="2"/>
        <v>63</v>
      </c>
      <c r="F11" s="617">
        <f t="shared" si="2"/>
        <v>7.1</v>
      </c>
      <c r="G11" s="617">
        <f t="shared" si="2"/>
        <v>4282</v>
      </c>
      <c r="H11" s="617">
        <f t="shared" si="2"/>
        <v>8756</v>
      </c>
      <c r="I11" s="617">
        <f>SUM(I12:I20)</f>
        <v>2666.4</v>
      </c>
      <c r="J11" s="617">
        <f t="shared" si="2"/>
        <v>2666.4</v>
      </c>
      <c r="K11" s="617">
        <f t="shared" si="2"/>
        <v>0</v>
      </c>
      <c r="L11" s="617">
        <f t="shared" si="2"/>
        <v>0</v>
      </c>
      <c r="M11" s="51"/>
      <c r="N11" s="51"/>
      <c r="O11" s="51"/>
    </row>
    <row r="12" spans="1:15" s="287" customFormat="1" ht="12.75" x14ac:dyDescent="0.25">
      <c r="A12" s="334" t="s">
        <v>47</v>
      </c>
      <c r="B12" s="618" t="s">
        <v>490</v>
      </c>
      <c r="C12" s="342">
        <v>2</v>
      </c>
      <c r="D12" s="335">
        <v>1</v>
      </c>
      <c r="E12" s="336">
        <v>28</v>
      </c>
      <c r="F12" s="337">
        <v>1.3</v>
      </c>
      <c r="G12" s="336">
        <f>E12*75</f>
        <v>2100</v>
      </c>
      <c r="H12" s="337">
        <f>C12*D12*G12</f>
        <v>4200</v>
      </c>
      <c r="I12" s="338">
        <f>C12*E12*F12*16.5</f>
        <v>1201.2</v>
      </c>
      <c r="J12" s="338">
        <f>I12</f>
        <v>1201.2</v>
      </c>
      <c r="K12" s="338">
        <v>0</v>
      </c>
      <c r="L12" s="338">
        <v>0</v>
      </c>
      <c r="M12" s="286"/>
      <c r="N12" s="286"/>
      <c r="O12" s="286"/>
    </row>
    <row r="13" spans="1:15" s="60" customFormat="1" ht="15.75" customHeight="1" x14ac:dyDescent="0.25">
      <c r="A13" s="334" t="s">
        <v>48</v>
      </c>
      <c r="B13" s="618" t="s">
        <v>491</v>
      </c>
      <c r="C13" s="342">
        <v>2</v>
      </c>
      <c r="D13" s="335">
        <v>1</v>
      </c>
      <c r="E13" s="336">
        <v>28</v>
      </c>
      <c r="F13" s="337">
        <v>1.3</v>
      </c>
      <c r="G13" s="336">
        <f>E13*75</f>
        <v>2100</v>
      </c>
      <c r="H13" s="337">
        <f t="shared" ref="H13:H47" si="3">C13*D13*G13</f>
        <v>4200</v>
      </c>
      <c r="I13" s="338">
        <f t="shared" ref="I13:I30" si="4">C13*E13*F13*16.5</f>
        <v>1201.2</v>
      </c>
      <c r="J13" s="338">
        <f t="shared" ref="J13:J19" si="5">I13</f>
        <v>1201.2</v>
      </c>
      <c r="K13" s="338">
        <v>0</v>
      </c>
      <c r="L13" s="338">
        <v>0</v>
      </c>
      <c r="M13" s="51"/>
      <c r="N13" s="51"/>
      <c r="O13" s="51"/>
    </row>
    <row r="14" spans="1:15" s="60" customFormat="1" ht="15.75" customHeight="1" x14ac:dyDescent="0.25">
      <c r="A14" s="334" t="s">
        <v>49</v>
      </c>
      <c r="B14" s="619" t="s">
        <v>492</v>
      </c>
      <c r="C14" s="342">
        <v>3</v>
      </c>
      <c r="D14" s="335">
        <v>1</v>
      </c>
      <c r="E14" s="336">
        <v>1</v>
      </c>
      <c r="F14" s="337">
        <v>0.5</v>
      </c>
      <c r="G14" s="336">
        <v>5</v>
      </c>
      <c r="H14" s="337">
        <f t="shared" si="3"/>
        <v>15</v>
      </c>
      <c r="I14" s="338">
        <f t="shared" si="4"/>
        <v>24.75</v>
      </c>
      <c r="J14" s="338">
        <f t="shared" si="5"/>
        <v>24.75</v>
      </c>
      <c r="K14" s="338">
        <v>0</v>
      </c>
      <c r="L14" s="338">
        <v>0</v>
      </c>
      <c r="M14" s="51"/>
      <c r="N14" s="51"/>
      <c r="O14" s="51"/>
    </row>
    <row r="15" spans="1:15" s="60" customFormat="1" ht="15.75" customHeight="1" x14ac:dyDescent="0.25">
      <c r="A15" s="334" t="s">
        <v>50</v>
      </c>
      <c r="B15" s="619" t="s">
        <v>493</v>
      </c>
      <c r="C15" s="342">
        <v>4</v>
      </c>
      <c r="D15" s="335">
        <v>1</v>
      </c>
      <c r="E15" s="336">
        <v>1</v>
      </c>
      <c r="F15" s="337">
        <v>0.5</v>
      </c>
      <c r="G15" s="336">
        <v>5</v>
      </c>
      <c r="H15" s="337">
        <f t="shared" si="3"/>
        <v>20</v>
      </c>
      <c r="I15" s="338">
        <f t="shared" si="4"/>
        <v>33</v>
      </c>
      <c r="J15" s="338">
        <f t="shared" si="5"/>
        <v>33</v>
      </c>
      <c r="K15" s="338">
        <v>0</v>
      </c>
      <c r="L15" s="338">
        <v>0</v>
      </c>
      <c r="M15" s="51"/>
      <c r="N15" s="51"/>
      <c r="O15" s="51"/>
    </row>
    <row r="16" spans="1:15" s="60" customFormat="1" ht="12.75" x14ac:dyDescent="0.25">
      <c r="A16" s="334" t="s">
        <v>51</v>
      </c>
      <c r="B16" s="620" t="s">
        <v>494</v>
      </c>
      <c r="C16" s="342">
        <v>3</v>
      </c>
      <c r="D16" s="335">
        <v>1</v>
      </c>
      <c r="E16" s="336">
        <v>1</v>
      </c>
      <c r="F16" s="337">
        <v>0.5</v>
      </c>
      <c r="G16" s="336">
        <v>5</v>
      </c>
      <c r="H16" s="337">
        <f>C16*D16*G16</f>
        <v>15</v>
      </c>
      <c r="I16" s="338">
        <f>C16*E16*F16*16.5</f>
        <v>24.75</v>
      </c>
      <c r="J16" s="338">
        <f t="shared" si="5"/>
        <v>24.75</v>
      </c>
      <c r="K16" s="338">
        <v>0</v>
      </c>
      <c r="L16" s="338">
        <v>0</v>
      </c>
      <c r="M16" s="51"/>
      <c r="N16" s="51"/>
      <c r="O16" s="51"/>
    </row>
    <row r="17" spans="1:15" s="60" customFormat="1" ht="15.75" customHeight="1" x14ac:dyDescent="0.25">
      <c r="A17" s="334" t="s">
        <v>52</v>
      </c>
      <c r="B17" s="327" t="s">
        <v>495</v>
      </c>
      <c r="C17" s="342">
        <v>2</v>
      </c>
      <c r="D17" s="335">
        <v>1</v>
      </c>
      <c r="E17" s="336">
        <v>1</v>
      </c>
      <c r="F17" s="337">
        <v>0.5</v>
      </c>
      <c r="G17" s="336">
        <v>5</v>
      </c>
      <c r="H17" s="337">
        <f>C17*D17*G17</f>
        <v>10</v>
      </c>
      <c r="I17" s="338">
        <f>C17*E17*F17*16.5</f>
        <v>16.5</v>
      </c>
      <c r="J17" s="338">
        <f t="shared" si="5"/>
        <v>16.5</v>
      </c>
      <c r="K17" s="338">
        <v>0</v>
      </c>
      <c r="L17" s="338">
        <v>0</v>
      </c>
      <c r="M17" s="51"/>
      <c r="N17" s="51"/>
      <c r="O17" s="51"/>
    </row>
    <row r="18" spans="1:15" s="60" customFormat="1" ht="15.75" customHeight="1" x14ac:dyDescent="0.25">
      <c r="A18" s="334" t="s">
        <v>182</v>
      </c>
      <c r="B18" s="327" t="s">
        <v>496</v>
      </c>
      <c r="C18" s="342">
        <v>4</v>
      </c>
      <c r="D18" s="335">
        <v>1</v>
      </c>
      <c r="E18" s="336">
        <v>1</v>
      </c>
      <c r="F18" s="337">
        <v>0.5</v>
      </c>
      <c r="G18" s="336">
        <v>5</v>
      </c>
      <c r="H18" s="337">
        <f t="shared" ref="H18" si="6">C18*D18*G18</f>
        <v>20</v>
      </c>
      <c r="I18" s="338">
        <f t="shared" ref="I18" si="7">C18*E18*F18*16.5</f>
        <v>33</v>
      </c>
      <c r="J18" s="338">
        <f t="shared" si="5"/>
        <v>33</v>
      </c>
      <c r="K18" s="338">
        <v>0</v>
      </c>
      <c r="L18" s="338">
        <v>0</v>
      </c>
      <c r="M18" s="51"/>
      <c r="N18" s="51"/>
      <c r="O18" s="51"/>
    </row>
    <row r="19" spans="1:15" s="60" customFormat="1" ht="15.75" customHeight="1" x14ac:dyDescent="0.25">
      <c r="A19" s="334" t="s">
        <v>183</v>
      </c>
      <c r="B19" s="327" t="s">
        <v>498</v>
      </c>
      <c r="C19" s="342">
        <v>5</v>
      </c>
      <c r="D19" s="335">
        <v>1.3</v>
      </c>
      <c r="E19" s="336">
        <v>1</v>
      </c>
      <c r="F19" s="337">
        <v>1</v>
      </c>
      <c r="G19" s="336">
        <v>30</v>
      </c>
      <c r="H19" s="337">
        <f>C19*D19*G19</f>
        <v>195</v>
      </c>
      <c r="I19" s="338">
        <f>C19*E19*F19*16.5</f>
        <v>82.5</v>
      </c>
      <c r="J19" s="338">
        <f t="shared" si="5"/>
        <v>82.5</v>
      </c>
      <c r="K19" s="338">
        <v>0</v>
      </c>
      <c r="L19" s="338">
        <v>0</v>
      </c>
      <c r="M19" s="51"/>
      <c r="N19" s="51"/>
      <c r="O19" s="51"/>
    </row>
    <row r="20" spans="1:15" s="60" customFormat="1" ht="15.75" customHeight="1" x14ac:dyDescent="0.25">
      <c r="A20" s="334" t="s">
        <v>184</v>
      </c>
      <c r="B20" s="621" t="s">
        <v>539</v>
      </c>
      <c r="C20" s="328">
        <v>3</v>
      </c>
      <c r="D20" s="335">
        <v>1</v>
      </c>
      <c r="E20" s="336">
        <v>1</v>
      </c>
      <c r="F20" s="337">
        <v>1</v>
      </c>
      <c r="G20" s="336">
        <v>27</v>
      </c>
      <c r="H20" s="337">
        <f>C20*D20*G20</f>
        <v>81</v>
      </c>
      <c r="I20" s="338">
        <f>C20*E20*F20*16.5</f>
        <v>49.5</v>
      </c>
      <c r="J20" s="338">
        <f t="shared" ref="J20" si="8">I20</f>
        <v>49.5</v>
      </c>
      <c r="K20" s="338">
        <v>0</v>
      </c>
      <c r="L20" s="338">
        <v>0</v>
      </c>
      <c r="M20" s="51"/>
      <c r="N20" s="51"/>
      <c r="O20" s="51"/>
    </row>
    <row r="21" spans="1:15" s="60" customFormat="1" ht="12.75" x14ac:dyDescent="0.25">
      <c r="A21" s="622">
        <v>1.2</v>
      </c>
      <c r="B21" s="326" t="s">
        <v>711</v>
      </c>
      <c r="C21" s="623">
        <f>SUM(C22:C30)</f>
        <v>30</v>
      </c>
      <c r="D21" s="623">
        <f t="shared" ref="D21:L21" si="9">SUM(D22:D30)</f>
        <v>9.9</v>
      </c>
      <c r="E21" s="623">
        <f t="shared" si="9"/>
        <v>61</v>
      </c>
      <c r="F21" s="623">
        <f t="shared" si="9"/>
        <v>8.1</v>
      </c>
      <c r="G21" s="623">
        <f t="shared" si="9"/>
        <v>4179</v>
      </c>
      <c r="H21" s="623">
        <f t="shared" si="9"/>
        <v>8654.4</v>
      </c>
      <c r="I21" s="623">
        <f>SUM(I22:I30)</f>
        <v>2646.6</v>
      </c>
      <c r="J21" s="623">
        <f t="shared" si="9"/>
        <v>2646.6</v>
      </c>
      <c r="K21" s="623">
        <f t="shared" si="9"/>
        <v>0</v>
      </c>
      <c r="L21" s="623">
        <f t="shared" si="9"/>
        <v>0</v>
      </c>
      <c r="M21" s="51"/>
      <c r="N21" s="51"/>
      <c r="O21" s="51"/>
    </row>
    <row r="22" spans="1:15" s="60" customFormat="1" ht="15.75" customHeight="1" x14ac:dyDescent="0.25">
      <c r="A22" s="334" t="s">
        <v>47</v>
      </c>
      <c r="B22" s="333" t="s">
        <v>490</v>
      </c>
      <c r="C22" s="342">
        <v>2</v>
      </c>
      <c r="D22" s="335">
        <v>1</v>
      </c>
      <c r="E22" s="336">
        <v>27</v>
      </c>
      <c r="F22" s="337">
        <v>1.3</v>
      </c>
      <c r="G22" s="336">
        <f>E22*75</f>
        <v>2025</v>
      </c>
      <c r="H22" s="337">
        <f>C22*D22*G22</f>
        <v>4050</v>
      </c>
      <c r="I22" s="338">
        <f>C22*E22*F22*16.5</f>
        <v>1158.3</v>
      </c>
      <c r="J22" s="338">
        <f t="shared" ref="J22:J30" si="10">I22</f>
        <v>1158.3</v>
      </c>
      <c r="K22" s="338">
        <v>0</v>
      </c>
      <c r="L22" s="338">
        <v>0</v>
      </c>
      <c r="M22" s="51"/>
      <c r="N22" s="51"/>
      <c r="O22" s="51"/>
    </row>
    <row r="23" spans="1:15" s="60" customFormat="1" ht="15.75" customHeight="1" x14ac:dyDescent="0.25">
      <c r="A23" s="334" t="s">
        <v>48</v>
      </c>
      <c r="B23" s="333" t="s">
        <v>491</v>
      </c>
      <c r="C23" s="342">
        <v>2</v>
      </c>
      <c r="D23" s="335">
        <v>1</v>
      </c>
      <c r="E23" s="624">
        <v>27</v>
      </c>
      <c r="F23" s="338">
        <v>1.3</v>
      </c>
      <c r="G23" s="336">
        <f>E23*75</f>
        <v>2025</v>
      </c>
      <c r="H23" s="337">
        <f t="shared" ref="H23:H30" si="11">C23*D23*G23</f>
        <v>4050</v>
      </c>
      <c r="I23" s="338">
        <f t="shared" ref="I23:I24" si="12">C23*E23*F23*16.5</f>
        <v>1158.3</v>
      </c>
      <c r="J23" s="338">
        <f t="shared" si="10"/>
        <v>1158.3</v>
      </c>
      <c r="K23" s="338">
        <v>0</v>
      </c>
      <c r="L23" s="338">
        <v>0</v>
      </c>
      <c r="M23" s="51"/>
      <c r="N23" s="51"/>
      <c r="O23" s="51"/>
    </row>
    <row r="24" spans="1:15" s="60" customFormat="1" ht="15.75" customHeight="1" x14ac:dyDescent="0.25">
      <c r="A24" s="334" t="s">
        <v>49</v>
      </c>
      <c r="B24" s="333" t="s">
        <v>500</v>
      </c>
      <c r="C24" s="342">
        <v>4</v>
      </c>
      <c r="D24" s="335">
        <v>1</v>
      </c>
      <c r="E24" s="336">
        <v>1</v>
      </c>
      <c r="F24" s="337">
        <v>0.5</v>
      </c>
      <c r="G24" s="336">
        <v>5</v>
      </c>
      <c r="H24" s="337">
        <f t="shared" si="11"/>
        <v>20</v>
      </c>
      <c r="I24" s="338">
        <f t="shared" si="12"/>
        <v>33</v>
      </c>
      <c r="J24" s="338">
        <f t="shared" si="10"/>
        <v>33</v>
      </c>
      <c r="K24" s="338">
        <v>0</v>
      </c>
      <c r="L24" s="338">
        <v>0</v>
      </c>
      <c r="M24" s="51"/>
      <c r="N24" s="51"/>
      <c r="O24" s="51"/>
    </row>
    <row r="25" spans="1:15" s="60" customFormat="1" ht="15.75" customHeight="1" x14ac:dyDescent="0.25">
      <c r="A25" s="334" t="s">
        <v>50</v>
      </c>
      <c r="B25" s="326" t="s">
        <v>501</v>
      </c>
      <c r="C25" s="342">
        <v>4</v>
      </c>
      <c r="D25" s="335">
        <v>1</v>
      </c>
      <c r="E25" s="336">
        <v>1</v>
      </c>
      <c r="F25" s="337">
        <v>0.5</v>
      </c>
      <c r="G25" s="336">
        <v>5</v>
      </c>
      <c r="H25" s="337">
        <f t="shared" si="11"/>
        <v>20</v>
      </c>
      <c r="I25" s="338">
        <f t="shared" ref="I25" si="13">C25*E25*F25*16.5</f>
        <v>33</v>
      </c>
      <c r="J25" s="338">
        <f t="shared" si="10"/>
        <v>33</v>
      </c>
      <c r="K25" s="338">
        <v>0</v>
      </c>
      <c r="L25" s="338">
        <v>0</v>
      </c>
      <c r="M25" s="51"/>
      <c r="N25" s="51"/>
      <c r="O25" s="51"/>
    </row>
    <row r="26" spans="1:15" s="60" customFormat="1" ht="15.75" customHeight="1" x14ac:dyDescent="0.25">
      <c r="A26" s="334" t="s">
        <v>51</v>
      </c>
      <c r="B26" s="326" t="s">
        <v>502</v>
      </c>
      <c r="C26" s="342">
        <v>4</v>
      </c>
      <c r="D26" s="335">
        <v>1</v>
      </c>
      <c r="E26" s="336">
        <v>1</v>
      </c>
      <c r="F26" s="337">
        <v>0.5</v>
      </c>
      <c r="G26" s="336">
        <v>5</v>
      </c>
      <c r="H26" s="337">
        <f t="shared" si="11"/>
        <v>20</v>
      </c>
      <c r="I26" s="338">
        <f t="shared" si="4"/>
        <v>33</v>
      </c>
      <c r="J26" s="338">
        <f t="shared" si="10"/>
        <v>33</v>
      </c>
      <c r="K26" s="338">
        <v>0</v>
      </c>
      <c r="L26" s="338">
        <v>0</v>
      </c>
      <c r="M26" s="51"/>
      <c r="N26" s="51"/>
      <c r="O26" s="51"/>
    </row>
    <row r="27" spans="1:15" s="60" customFormat="1" ht="25.5" x14ac:dyDescent="0.25">
      <c r="A27" s="334" t="s">
        <v>52</v>
      </c>
      <c r="B27" s="326" t="s">
        <v>503</v>
      </c>
      <c r="C27" s="342">
        <v>5</v>
      </c>
      <c r="D27" s="335">
        <v>1.3</v>
      </c>
      <c r="E27" s="336">
        <v>1</v>
      </c>
      <c r="F27" s="337">
        <v>1</v>
      </c>
      <c r="G27" s="336">
        <v>30</v>
      </c>
      <c r="H27" s="337">
        <f t="shared" si="11"/>
        <v>195</v>
      </c>
      <c r="I27" s="338">
        <f>C27*E27*F27*16.5</f>
        <v>82.5</v>
      </c>
      <c r="J27" s="338">
        <f t="shared" si="10"/>
        <v>82.5</v>
      </c>
      <c r="K27" s="338">
        <v>0</v>
      </c>
      <c r="L27" s="338">
        <v>0</v>
      </c>
      <c r="M27" s="51"/>
      <c r="N27" s="51"/>
      <c r="O27" s="51"/>
    </row>
    <row r="28" spans="1:15" s="60" customFormat="1" ht="15.75" customHeight="1" x14ac:dyDescent="0.25">
      <c r="A28" s="334" t="s">
        <v>182</v>
      </c>
      <c r="B28" s="326" t="s">
        <v>504</v>
      </c>
      <c r="C28" s="342">
        <v>2</v>
      </c>
      <c r="D28" s="335">
        <v>1.3</v>
      </c>
      <c r="E28" s="336">
        <v>1</v>
      </c>
      <c r="F28" s="337">
        <v>1</v>
      </c>
      <c r="G28" s="336">
        <v>30</v>
      </c>
      <c r="H28" s="337">
        <f t="shared" si="11"/>
        <v>78</v>
      </c>
      <c r="I28" s="338">
        <f t="shared" si="4"/>
        <v>33</v>
      </c>
      <c r="J28" s="338">
        <f t="shared" si="10"/>
        <v>33</v>
      </c>
      <c r="K28" s="338">
        <v>0</v>
      </c>
      <c r="L28" s="338">
        <v>0</v>
      </c>
      <c r="M28" s="51"/>
      <c r="N28" s="51"/>
      <c r="O28" s="51"/>
    </row>
    <row r="29" spans="1:15" s="60" customFormat="1" ht="15.75" customHeight="1" x14ac:dyDescent="0.25">
      <c r="A29" s="334" t="s">
        <v>183</v>
      </c>
      <c r="B29" s="621" t="s">
        <v>497</v>
      </c>
      <c r="C29" s="328">
        <v>3</v>
      </c>
      <c r="D29" s="335">
        <v>1</v>
      </c>
      <c r="E29" s="336">
        <v>1</v>
      </c>
      <c r="F29" s="337">
        <v>1</v>
      </c>
      <c r="G29" s="336">
        <v>27</v>
      </c>
      <c r="H29" s="337">
        <f t="shared" si="11"/>
        <v>81</v>
      </c>
      <c r="I29" s="338">
        <f t="shared" si="4"/>
        <v>49.5</v>
      </c>
      <c r="J29" s="338">
        <f t="shared" si="10"/>
        <v>49.5</v>
      </c>
      <c r="K29" s="338"/>
      <c r="L29" s="338"/>
      <c r="M29" s="51"/>
      <c r="N29" s="51"/>
      <c r="O29" s="51"/>
    </row>
    <row r="30" spans="1:15" s="60" customFormat="1" ht="15.75" customHeight="1" x14ac:dyDescent="0.25">
      <c r="A30" s="334" t="s">
        <v>184</v>
      </c>
      <c r="B30" s="621" t="s">
        <v>458</v>
      </c>
      <c r="C30" s="328">
        <v>4</v>
      </c>
      <c r="D30" s="335">
        <v>1.3</v>
      </c>
      <c r="E30" s="336">
        <v>1</v>
      </c>
      <c r="F30" s="337">
        <v>1</v>
      </c>
      <c r="G30" s="336">
        <v>27</v>
      </c>
      <c r="H30" s="337">
        <f t="shared" si="11"/>
        <v>140.4</v>
      </c>
      <c r="I30" s="338">
        <f t="shared" si="4"/>
        <v>66</v>
      </c>
      <c r="J30" s="338">
        <f t="shared" si="10"/>
        <v>66</v>
      </c>
      <c r="K30" s="338">
        <v>0</v>
      </c>
      <c r="L30" s="338">
        <v>0</v>
      </c>
      <c r="M30" s="51"/>
      <c r="N30" s="51"/>
      <c r="O30" s="51"/>
    </row>
    <row r="31" spans="1:15" s="323" customFormat="1" ht="21.75" customHeight="1" x14ac:dyDescent="0.25">
      <c r="A31" s="625" t="s">
        <v>18</v>
      </c>
      <c r="B31" s="339" t="s">
        <v>505</v>
      </c>
      <c r="C31" s="343">
        <f>C32+C39</f>
        <v>20</v>
      </c>
      <c r="D31" s="343">
        <f t="shared" ref="D31:L31" si="14">D32+D39</f>
        <v>10</v>
      </c>
      <c r="E31" s="343">
        <f t="shared" si="14"/>
        <v>36</v>
      </c>
      <c r="F31" s="343">
        <f t="shared" si="14"/>
        <v>13</v>
      </c>
      <c r="G31" s="343">
        <f t="shared" si="14"/>
        <v>2520</v>
      </c>
      <c r="H31" s="343">
        <f t="shared" si="14"/>
        <v>5040</v>
      </c>
      <c r="I31" s="343">
        <f t="shared" si="14"/>
        <v>1544.4</v>
      </c>
      <c r="J31" s="343">
        <f t="shared" si="14"/>
        <v>1544.4</v>
      </c>
      <c r="K31" s="343">
        <f t="shared" si="14"/>
        <v>0</v>
      </c>
      <c r="L31" s="343">
        <f t="shared" si="14"/>
        <v>0</v>
      </c>
    </row>
    <row r="32" spans="1:15" s="323" customFormat="1" ht="21.75" customHeight="1" x14ac:dyDescent="0.25">
      <c r="A32" s="626">
        <v>2.1</v>
      </c>
      <c r="B32" s="340" t="s">
        <v>527</v>
      </c>
      <c r="C32" s="343">
        <f>SUM(C33:C38)</f>
        <v>8</v>
      </c>
      <c r="D32" s="343">
        <f t="shared" ref="D32:L32" si="15">SUM(D33:D38)</f>
        <v>4</v>
      </c>
      <c r="E32" s="343">
        <f t="shared" si="15"/>
        <v>18</v>
      </c>
      <c r="F32" s="343">
        <f t="shared" si="15"/>
        <v>5.2</v>
      </c>
      <c r="G32" s="343">
        <f t="shared" si="15"/>
        <v>1260</v>
      </c>
      <c r="H32" s="343">
        <f t="shared" si="15"/>
        <v>2520</v>
      </c>
      <c r="I32" s="343">
        <f t="shared" si="15"/>
        <v>772.19999999999993</v>
      </c>
      <c r="J32" s="343">
        <f t="shared" si="15"/>
        <v>772.19999999999993</v>
      </c>
      <c r="K32" s="343">
        <f t="shared" si="15"/>
        <v>0</v>
      </c>
      <c r="L32" s="343">
        <f t="shared" si="15"/>
        <v>0</v>
      </c>
    </row>
    <row r="33" spans="1:12" s="323" customFormat="1" ht="25.5" x14ac:dyDescent="0.25">
      <c r="A33" s="627" t="s">
        <v>47</v>
      </c>
      <c r="B33" s="618" t="s">
        <v>491</v>
      </c>
      <c r="C33" s="342"/>
      <c r="D33" s="342"/>
      <c r="E33" s="342"/>
      <c r="F33" s="342"/>
      <c r="G33" s="342"/>
      <c r="H33" s="337"/>
      <c r="I33" s="342"/>
      <c r="J33" s="628"/>
      <c r="K33" s="628"/>
      <c r="L33" s="628"/>
    </row>
    <row r="34" spans="1:12" s="323" customFormat="1" ht="21.75" customHeight="1" x14ac:dyDescent="0.25">
      <c r="A34" s="627"/>
      <c r="B34" s="629" t="s">
        <v>506</v>
      </c>
      <c r="C34" s="342">
        <v>2</v>
      </c>
      <c r="D34" s="342">
        <v>1</v>
      </c>
      <c r="E34" s="630">
        <v>8</v>
      </c>
      <c r="F34" s="630">
        <v>1.3</v>
      </c>
      <c r="G34" s="342">
        <f t="shared" ref="G34:G47" si="16">E34*70</f>
        <v>560</v>
      </c>
      <c r="H34" s="337">
        <f t="shared" si="3"/>
        <v>1120</v>
      </c>
      <c r="I34" s="342">
        <f>16.5*C34*1.3*E34</f>
        <v>343.2</v>
      </c>
      <c r="J34" s="628">
        <f>I34</f>
        <v>343.2</v>
      </c>
      <c r="K34" s="628">
        <v>0</v>
      </c>
      <c r="L34" s="628">
        <v>0</v>
      </c>
    </row>
    <row r="35" spans="1:12" s="323" customFormat="1" ht="21.75" customHeight="1" x14ac:dyDescent="0.25">
      <c r="A35" s="627"/>
      <c r="B35" s="629" t="s">
        <v>507</v>
      </c>
      <c r="C35" s="342">
        <v>2</v>
      </c>
      <c r="D35" s="342">
        <v>1</v>
      </c>
      <c r="E35" s="630">
        <v>1</v>
      </c>
      <c r="F35" s="630">
        <v>1.3</v>
      </c>
      <c r="G35" s="342">
        <f t="shared" si="16"/>
        <v>70</v>
      </c>
      <c r="H35" s="337">
        <f t="shared" si="3"/>
        <v>140</v>
      </c>
      <c r="I35" s="342">
        <f>16.5*C35*1.3*E35</f>
        <v>42.9</v>
      </c>
      <c r="J35" s="628">
        <f>I35</f>
        <v>42.9</v>
      </c>
      <c r="K35" s="628">
        <v>0</v>
      </c>
      <c r="L35" s="628">
        <v>0</v>
      </c>
    </row>
    <row r="36" spans="1:12" s="323" customFormat="1" ht="21.75" customHeight="1" x14ac:dyDescent="0.25">
      <c r="A36" s="627" t="s">
        <v>48</v>
      </c>
      <c r="B36" s="618" t="s">
        <v>508</v>
      </c>
      <c r="C36" s="342"/>
      <c r="D36" s="342"/>
      <c r="E36" s="342"/>
      <c r="F36" s="630"/>
      <c r="G36" s="342"/>
      <c r="H36" s="337"/>
      <c r="I36" s="342"/>
      <c r="J36" s="628"/>
      <c r="K36" s="628"/>
      <c r="L36" s="628"/>
    </row>
    <row r="37" spans="1:12" s="323" customFormat="1" ht="21.75" customHeight="1" x14ac:dyDescent="0.25">
      <c r="A37" s="627"/>
      <c r="B37" s="629" t="s">
        <v>506</v>
      </c>
      <c r="C37" s="342">
        <v>2</v>
      </c>
      <c r="D37" s="342">
        <v>1</v>
      </c>
      <c r="E37" s="630">
        <v>8</v>
      </c>
      <c r="F37" s="630">
        <v>1.3</v>
      </c>
      <c r="G37" s="342">
        <f t="shared" si="16"/>
        <v>560</v>
      </c>
      <c r="H37" s="337">
        <f t="shared" si="3"/>
        <v>1120</v>
      </c>
      <c r="I37" s="342">
        <f>42.9*E37</f>
        <v>343.2</v>
      </c>
      <c r="J37" s="628">
        <f>I37</f>
        <v>343.2</v>
      </c>
      <c r="K37" s="628">
        <v>0</v>
      </c>
      <c r="L37" s="628">
        <v>0</v>
      </c>
    </row>
    <row r="38" spans="1:12" s="323" customFormat="1" ht="21.75" customHeight="1" x14ac:dyDescent="0.25">
      <c r="A38" s="627"/>
      <c r="B38" s="629" t="s">
        <v>507</v>
      </c>
      <c r="C38" s="342">
        <v>2</v>
      </c>
      <c r="D38" s="342">
        <v>1</v>
      </c>
      <c r="E38" s="630">
        <v>1</v>
      </c>
      <c r="F38" s="630">
        <v>1.3</v>
      </c>
      <c r="G38" s="342">
        <f t="shared" si="16"/>
        <v>70</v>
      </c>
      <c r="H38" s="337">
        <f t="shared" si="3"/>
        <v>140</v>
      </c>
      <c r="I38" s="342">
        <f>42.9*E38</f>
        <v>42.9</v>
      </c>
      <c r="J38" s="628">
        <f>I38</f>
        <v>42.9</v>
      </c>
      <c r="K38" s="628">
        <v>0</v>
      </c>
      <c r="L38" s="628">
        <v>0</v>
      </c>
    </row>
    <row r="39" spans="1:12" s="323" customFormat="1" ht="21.75" customHeight="1" x14ac:dyDescent="0.25">
      <c r="A39" s="631">
        <v>2.2000000000000002</v>
      </c>
      <c r="B39" s="341" t="s">
        <v>528</v>
      </c>
      <c r="C39" s="343">
        <f>SUM(C40:C47)</f>
        <v>12</v>
      </c>
      <c r="D39" s="343">
        <f t="shared" ref="D39:L39" si="17">SUM(D40:D47)</f>
        <v>6</v>
      </c>
      <c r="E39" s="343">
        <f t="shared" si="17"/>
        <v>18</v>
      </c>
      <c r="F39" s="343">
        <f t="shared" si="17"/>
        <v>7.8</v>
      </c>
      <c r="G39" s="343">
        <f t="shared" si="17"/>
        <v>1260</v>
      </c>
      <c r="H39" s="343">
        <f t="shared" si="17"/>
        <v>2520</v>
      </c>
      <c r="I39" s="343">
        <f t="shared" si="17"/>
        <v>772.2</v>
      </c>
      <c r="J39" s="343">
        <f t="shared" si="17"/>
        <v>772.2</v>
      </c>
      <c r="K39" s="343">
        <f t="shared" si="17"/>
        <v>0</v>
      </c>
      <c r="L39" s="343">
        <f t="shared" si="17"/>
        <v>0</v>
      </c>
    </row>
    <row r="40" spans="1:12" s="323" customFormat="1" ht="25.5" x14ac:dyDescent="0.25">
      <c r="A40" s="627" t="s">
        <v>47</v>
      </c>
      <c r="B40" s="618" t="s">
        <v>491</v>
      </c>
      <c r="C40" s="342"/>
      <c r="D40" s="342"/>
      <c r="E40" s="342"/>
      <c r="F40" s="342"/>
      <c r="G40" s="342"/>
      <c r="H40" s="337"/>
      <c r="I40" s="342"/>
      <c r="J40" s="628"/>
      <c r="K40" s="628"/>
      <c r="L40" s="628"/>
    </row>
    <row r="41" spans="1:12" s="323" customFormat="1" ht="16.5" customHeight="1" x14ac:dyDescent="0.25">
      <c r="A41" s="627"/>
      <c r="B41" s="629" t="s">
        <v>509</v>
      </c>
      <c r="C41" s="342">
        <v>2</v>
      </c>
      <c r="D41" s="342">
        <v>1</v>
      </c>
      <c r="E41" s="630">
        <v>1</v>
      </c>
      <c r="F41" s="630">
        <v>1.3</v>
      </c>
      <c r="G41" s="342">
        <f t="shared" si="16"/>
        <v>70</v>
      </c>
      <c r="H41" s="337">
        <f t="shared" si="3"/>
        <v>140</v>
      </c>
      <c r="I41" s="342">
        <f>16.5*C41*1.3*E41</f>
        <v>42.9</v>
      </c>
      <c r="J41" s="628">
        <f>I41</f>
        <v>42.9</v>
      </c>
      <c r="K41" s="628">
        <v>0</v>
      </c>
      <c r="L41" s="628">
        <v>0</v>
      </c>
    </row>
    <row r="42" spans="1:12" s="323" customFormat="1" ht="16.5" customHeight="1" x14ac:dyDescent="0.25">
      <c r="A42" s="627"/>
      <c r="B42" s="629" t="s">
        <v>510</v>
      </c>
      <c r="C42" s="342">
        <v>2</v>
      </c>
      <c r="D42" s="342">
        <v>1</v>
      </c>
      <c r="E42" s="630">
        <v>1</v>
      </c>
      <c r="F42" s="630">
        <v>1.3</v>
      </c>
      <c r="G42" s="342">
        <f t="shared" si="16"/>
        <v>70</v>
      </c>
      <c r="H42" s="337">
        <f t="shared" si="3"/>
        <v>140</v>
      </c>
      <c r="I42" s="342">
        <f>16.5*C42*1.3*E42</f>
        <v>42.9</v>
      </c>
      <c r="J42" s="628">
        <f>I42</f>
        <v>42.9</v>
      </c>
      <c r="K42" s="628">
        <v>0</v>
      </c>
      <c r="L42" s="628">
        <v>0</v>
      </c>
    </row>
    <row r="43" spans="1:12" s="323" customFormat="1" ht="16.5" customHeight="1" x14ac:dyDescent="0.25">
      <c r="A43" s="627"/>
      <c r="B43" s="629" t="s">
        <v>506</v>
      </c>
      <c r="C43" s="342">
        <v>2</v>
      </c>
      <c r="D43" s="342">
        <v>1</v>
      </c>
      <c r="E43" s="630">
        <v>7</v>
      </c>
      <c r="F43" s="630">
        <v>1.3</v>
      </c>
      <c r="G43" s="342">
        <f t="shared" si="16"/>
        <v>490</v>
      </c>
      <c r="H43" s="337">
        <f t="shared" si="3"/>
        <v>980</v>
      </c>
      <c r="I43" s="342">
        <f>16.5*C43*1.3*E43</f>
        <v>300.3</v>
      </c>
      <c r="J43" s="628">
        <f>I43</f>
        <v>300.3</v>
      </c>
      <c r="K43" s="628">
        <v>0</v>
      </c>
      <c r="L43" s="628">
        <v>0</v>
      </c>
    </row>
    <row r="44" spans="1:12" s="323" customFormat="1" ht="16.5" customHeight="1" x14ac:dyDescent="0.25">
      <c r="A44" s="627" t="s">
        <v>48</v>
      </c>
      <c r="B44" s="618" t="s">
        <v>508</v>
      </c>
      <c r="C44" s="342"/>
      <c r="D44" s="342"/>
      <c r="E44" s="342"/>
      <c r="F44" s="630"/>
      <c r="G44" s="342"/>
      <c r="H44" s="337"/>
      <c r="I44" s="342"/>
      <c r="J44" s="628"/>
      <c r="K44" s="628"/>
      <c r="L44" s="628"/>
    </row>
    <row r="45" spans="1:12" s="323" customFormat="1" ht="16.5" customHeight="1" x14ac:dyDescent="0.25">
      <c r="A45" s="627"/>
      <c r="B45" s="629" t="s">
        <v>509</v>
      </c>
      <c r="C45" s="342">
        <v>2</v>
      </c>
      <c r="D45" s="342">
        <v>1</v>
      </c>
      <c r="E45" s="630">
        <v>1</v>
      </c>
      <c r="F45" s="630">
        <v>1.3</v>
      </c>
      <c r="G45" s="342">
        <f t="shared" si="16"/>
        <v>70</v>
      </c>
      <c r="H45" s="337">
        <f t="shared" si="3"/>
        <v>140</v>
      </c>
      <c r="I45" s="342">
        <f>42.9*E45</f>
        <v>42.9</v>
      </c>
      <c r="J45" s="628">
        <f>I45</f>
        <v>42.9</v>
      </c>
      <c r="K45" s="628">
        <v>0</v>
      </c>
      <c r="L45" s="628">
        <v>0</v>
      </c>
    </row>
    <row r="46" spans="1:12" s="323" customFormat="1" ht="16.5" customHeight="1" x14ac:dyDescent="0.25">
      <c r="A46" s="627"/>
      <c r="B46" s="629" t="s">
        <v>510</v>
      </c>
      <c r="C46" s="342">
        <v>2</v>
      </c>
      <c r="D46" s="342">
        <v>1</v>
      </c>
      <c r="E46" s="630">
        <v>1</v>
      </c>
      <c r="F46" s="630">
        <v>1.3</v>
      </c>
      <c r="G46" s="342">
        <f t="shared" si="16"/>
        <v>70</v>
      </c>
      <c r="H46" s="337">
        <f t="shared" si="3"/>
        <v>140</v>
      </c>
      <c r="I46" s="342">
        <f>42.9*E46</f>
        <v>42.9</v>
      </c>
      <c r="J46" s="628">
        <f>I46</f>
        <v>42.9</v>
      </c>
      <c r="K46" s="628">
        <v>0</v>
      </c>
      <c r="L46" s="628">
        <v>0</v>
      </c>
    </row>
    <row r="47" spans="1:12" s="323" customFormat="1" ht="16.5" customHeight="1" x14ac:dyDescent="0.25">
      <c r="A47" s="627"/>
      <c r="B47" s="629" t="s">
        <v>506</v>
      </c>
      <c r="C47" s="342">
        <v>2</v>
      </c>
      <c r="D47" s="342">
        <v>1</v>
      </c>
      <c r="E47" s="630">
        <v>7</v>
      </c>
      <c r="F47" s="630">
        <v>1.3</v>
      </c>
      <c r="G47" s="342">
        <f t="shared" si="16"/>
        <v>490</v>
      </c>
      <c r="H47" s="337">
        <f t="shared" si="3"/>
        <v>980</v>
      </c>
      <c r="I47" s="342">
        <f>42.9*E47</f>
        <v>300.3</v>
      </c>
      <c r="J47" s="628">
        <f>I47</f>
        <v>300.3</v>
      </c>
      <c r="K47" s="628">
        <v>0</v>
      </c>
      <c r="L47" s="628">
        <v>0</v>
      </c>
    </row>
    <row r="48" spans="1:12" s="323" customFormat="1" ht="25.5" x14ac:dyDescent="0.25">
      <c r="A48" s="632" t="s">
        <v>21</v>
      </c>
      <c r="B48" s="633" t="s">
        <v>54</v>
      </c>
      <c r="C48" s="343">
        <f t="shared" ref="C48:L48" si="18">C49</f>
        <v>35</v>
      </c>
      <c r="D48" s="343">
        <f t="shared" si="18"/>
        <v>9</v>
      </c>
      <c r="E48" s="343">
        <f t="shared" si="18"/>
        <v>21</v>
      </c>
      <c r="F48" s="343">
        <f t="shared" si="18"/>
        <v>9</v>
      </c>
      <c r="G48" s="343">
        <f t="shared" si="18"/>
        <v>780</v>
      </c>
      <c r="H48" s="343">
        <f t="shared" si="18"/>
        <v>3078</v>
      </c>
      <c r="I48" s="343">
        <f>I49</f>
        <v>1353</v>
      </c>
      <c r="J48" s="343">
        <f t="shared" si="18"/>
        <v>1353</v>
      </c>
      <c r="K48" s="343">
        <f t="shared" si="18"/>
        <v>0</v>
      </c>
      <c r="L48" s="343">
        <f t="shared" si="18"/>
        <v>0</v>
      </c>
    </row>
    <row r="49" spans="1:12" s="323" customFormat="1" ht="18.75" customHeight="1" x14ac:dyDescent="0.25">
      <c r="A49" s="632">
        <v>1</v>
      </c>
      <c r="B49" s="340" t="s">
        <v>55</v>
      </c>
      <c r="C49" s="343">
        <f t="shared" ref="C49:L49" si="19">C50+C58</f>
        <v>35</v>
      </c>
      <c r="D49" s="343">
        <f t="shared" si="19"/>
        <v>9</v>
      </c>
      <c r="E49" s="343">
        <f t="shared" si="19"/>
        <v>21</v>
      </c>
      <c r="F49" s="343">
        <f t="shared" si="19"/>
        <v>9</v>
      </c>
      <c r="G49" s="343">
        <f t="shared" si="19"/>
        <v>780</v>
      </c>
      <c r="H49" s="343">
        <f t="shared" si="19"/>
        <v>3078</v>
      </c>
      <c r="I49" s="343">
        <f>I50+I58</f>
        <v>1353</v>
      </c>
      <c r="J49" s="343">
        <f t="shared" si="19"/>
        <v>1353</v>
      </c>
      <c r="K49" s="343">
        <f t="shared" si="19"/>
        <v>0</v>
      </c>
      <c r="L49" s="343">
        <f t="shared" si="19"/>
        <v>0</v>
      </c>
    </row>
    <row r="50" spans="1:12" s="323" customFormat="1" ht="18.75" customHeight="1" x14ac:dyDescent="0.25">
      <c r="A50" s="632"/>
      <c r="B50" s="340" t="s">
        <v>489</v>
      </c>
      <c r="C50" s="343">
        <f t="shared" ref="C50:L50" si="20">SUM(C51:C57)</f>
        <v>27</v>
      </c>
      <c r="D50" s="343">
        <f t="shared" si="20"/>
        <v>7</v>
      </c>
      <c r="E50" s="343">
        <f t="shared" si="20"/>
        <v>15</v>
      </c>
      <c r="F50" s="343">
        <f t="shared" si="20"/>
        <v>7</v>
      </c>
      <c r="G50" s="343">
        <f t="shared" si="20"/>
        <v>540</v>
      </c>
      <c r="H50" s="343">
        <f t="shared" si="20"/>
        <v>2118</v>
      </c>
      <c r="I50" s="343">
        <f t="shared" si="20"/>
        <v>957</v>
      </c>
      <c r="J50" s="343">
        <f t="shared" si="20"/>
        <v>957</v>
      </c>
      <c r="K50" s="343">
        <f t="shared" si="20"/>
        <v>0</v>
      </c>
      <c r="L50" s="343">
        <f t="shared" si="20"/>
        <v>0</v>
      </c>
    </row>
    <row r="51" spans="1:12" s="323" customFormat="1" ht="30" x14ac:dyDescent="0.25">
      <c r="A51" s="634">
        <v>1</v>
      </c>
      <c r="B51" s="635" t="s">
        <v>681</v>
      </c>
      <c r="C51" s="342">
        <v>5</v>
      </c>
      <c r="D51" s="342">
        <v>1</v>
      </c>
      <c r="E51" s="342">
        <v>2</v>
      </c>
      <c r="F51" s="342">
        <v>1</v>
      </c>
      <c r="G51" s="342">
        <v>60</v>
      </c>
      <c r="H51" s="342">
        <f>G51*D51*C51</f>
        <v>300</v>
      </c>
      <c r="I51" s="342">
        <f>16.5*C51*E51*F51</f>
        <v>165</v>
      </c>
      <c r="J51" s="342">
        <f t="shared" ref="J51:J60" si="21">I51</f>
        <v>165</v>
      </c>
      <c r="K51" s="342">
        <v>0</v>
      </c>
      <c r="L51" s="342">
        <v>0</v>
      </c>
    </row>
    <row r="52" spans="1:12" s="323" customFormat="1" ht="25.5" x14ac:dyDescent="0.25">
      <c r="A52" s="634">
        <v>2</v>
      </c>
      <c r="B52" s="344" t="s">
        <v>511</v>
      </c>
      <c r="C52" s="342">
        <v>2</v>
      </c>
      <c r="D52" s="342">
        <v>1</v>
      </c>
      <c r="E52" s="342">
        <v>2</v>
      </c>
      <c r="F52" s="342">
        <v>1</v>
      </c>
      <c r="G52" s="342">
        <v>60</v>
      </c>
      <c r="H52" s="342">
        <f t="shared" ref="H52:H60" si="22">G52*D52*C52</f>
        <v>120</v>
      </c>
      <c r="I52" s="342">
        <f t="shared" ref="I52:I57" si="23">16.5*C52*E52*F52</f>
        <v>66</v>
      </c>
      <c r="J52" s="342">
        <f t="shared" si="21"/>
        <v>66</v>
      </c>
      <c r="K52" s="342">
        <v>0</v>
      </c>
      <c r="L52" s="342">
        <v>0</v>
      </c>
    </row>
    <row r="53" spans="1:12" s="323" customFormat="1" x14ac:dyDescent="0.25">
      <c r="A53" s="634">
        <v>3</v>
      </c>
      <c r="B53" s="636" t="s">
        <v>682</v>
      </c>
      <c r="C53" s="342">
        <v>5</v>
      </c>
      <c r="D53" s="342">
        <v>1</v>
      </c>
      <c r="E53" s="342">
        <v>1</v>
      </c>
      <c r="F53" s="342">
        <v>1</v>
      </c>
      <c r="G53" s="342">
        <v>39</v>
      </c>
      <c r="H53" s="342">
        <f t="shared" si="22"/>
        <v>195</v>
      </c>
      <c r="I53" s="342">
        <f t="shared" si="23"/>
        <v>82.5</v>
      </c>
      <c r="J53" s="342">
        <f t="shared" si="21"/>
        <v>82.5</v>
      </c>
      <c r="K53" s="342">
        <v>0</v>
      </c>
      <c r="L53" s="342">
        <v>0</v>
      </c>
    </row>
    <row r="54" spans="1:12" s="323" customFormat="1" ht="12.75" x14ac:dyDescent="0.2">
      <c r="A54" s="634">
        <v>4</v>
      </c>
      <c r="B54" s="637" t="s">
        <v>684</v>
      </c>
      <c r="C54" s="342">
        <v>3</v>
      </c>
      <c r="D54" s="342">
        <v>1</v>
      </c>
      <c r="E54" s="342">
        <v>1</v>
      </c>
      <c r="F54" s="342">
        <v>1</v>
      </c>
      <c r="G54" s="342">
        <v>21</v>
      </c>
      <c r="H54" s="342">
        <f t="shared" si="22"/>
        <v>63</v>
      </c>
      <c r="I54" s="342">
        <f t="shared" si="23"/>
        <v>49.5</v>
      </c>
      <c r="J54" s="342">
        <f t="shared" si="21"/>
        <v>49.5</v>
      </c>
      <c r="K54" s="342">
        <v>0</v>
      </c>
      <c r="L54" s="342">
        <v>0</v>
      </c>
    </row>
    <row r="55" spans="1:12" s="323" customFormat="1" x14ac:dyDescent="0.25">
      <c r="A55" s="634">
        <v>5</v>
      </c>
      <c r="B55" s="589" t="s">
        <v>685</v>
      </c>
      <c r="C55" s="328">
        <v>5</v>
      </c>
      <c r="D55" s="342">
        <v>1</v>
      </c>
      <c r="E55" s="342">
        <v>3</v>
      </c>
      <c r="F55" s="342">
        <v>1</v>
      </c>
      <c r="G55" s="342">
        <v>120</v>
      </c>
      <c r="H55" s="342">
        <f t="shared" si="22"/>
        <v>600</v>
      </c>
      <c r="I55" s="342">
        <f t="shared" si="23"/>
        <v>247.5</v>
      </c>
      <c r="J55" s="342">
        <f t="shared" si="21"/>
        <v>247.5</v>
      </c>
      <c r="K55" s="342">
        <v>0</v>
      </c>
      <c r="L55" s="342">
        <v>0</v>
      </c>
    </row>
    <row r="56" spans="1:12" s="323" customFormat="1" ht="30" x14ac:dyDescent="0.25">
      <c r="A56" s="634">
        <v>6</v>
      </c>
      <c r="B56" s="589" t="s">
        <v>539</v>
      </c>
      <c r="C56" s="328">
        <v>3</v>
      </c>
      <c r="D56" s="342">
        <v>1</v>
      </c>
      <c r="E56" s="342">
        <v>3</v>
      </c>
      <c r="F56" s="342">
        <v>1</v>
      </c>
      <c r="G56" s="342">
        <v>120</v>
      </c>
      <c r="H56" s="342">
        <f t="shared" si="22"/>
        <v>360</v>
      </c>
      <c r="I56" s="342">
        <f t="shared" si="23"/>
        <v>148.5</v>
      </c>
      <c r="J56" s="342">
        <f t="shared" si="21"/>
        <v>148.5</v>
      </c>
      <c r="K56" s="342">
        <v>0</v>
      </c>
      <c r="L56" s="342">
        <v>0</v>
      </c>
    </row>
    <row r="57" spans="1:12" s="323" customFormat="1" x14ac:dyDescent="0.25">
      <c r="A57" s="634">
        <v>7</v>
      </c>
      <c r="B57" s="589" t="s">
        <v>458</v>
      </c>
      <c r="C57" s="328">
        <v>4</v>
      </c>
      <c r="D57" s="342">
        <v>1</v>
      </c>
      <c r="E57" s="342">
        <v>3</v>
      </c>
      <c r="F57" s="342">
        <v>1</v>
      </c>
      <c r="G57" s="342">
        <v>120</v>
      </c>
      <c r="H57" s="342">
        <f t="shared" si="22"/>
        <v>480</v>
      </c>
      <c r="I57" s="342">
        <f t="shared" si="23"/>
        <v>198</v>
      </c>
      <c r="J57" s="342">
        <f t="shared" si="21"/>
        <v>198</v>
      </c>
      <c r="K57" s="342">
        <v>0</v>
      </c>
      <c r="L57" s="342">
        <v>0</v>
      </c>
    </row>
    <row r="58" spans="1:12" s="323" customFormat="1" ht="20.25" customHeight="1" x14ac:dyDescent="0.25">
      <c r="A58" s="634"/>
      <c r="B58" s="341" t="s">
        <v>499</v>
      </c>
      <c r="C58" s="343">
        <f t="shared" ref="C58:L58" si="24">SUM(C59:C60)</f>
        <v>8</v>
      </c>
      <c r="D58" s="343">
        <f t="shared" si="24"/>
        <v>2</v>
      </c>
      <c r="E58" s="343">
        <f t="shared" si="24"/>
        <v>6</v>
      </c>
      <c r="F58" s="343">
        <f t="shared" si="24"/>
        <v>2</v>
      </c>
      <c r="G58" s="343">
        <f t="shared" si="24"/>
        <v>240</v>
      </c>
      <c r="H58" s="343">
        <f t="shared" si="24"/>
        <v>960</v>
      </c>
      <c r="I58" s="343">
        <f t="shared" si="24"/>
        <v>396</v>
      </c>
      <c r="J58" s="343">
        <f t="shared" si="24"/>
        <v>396</v>
      </c>
      <c r="K58" s="343">
        <f t="shared" si="24"/>
        <v>0</v>
      </c>
      <c r="L58" s="343">
        <f t="shared" si="24"/>
        <v>0</v>
      </c>
    </row>
    <row r="59" spans="1:12" s="323" customFormat="1" ht="30" x14ac:dyDescent="0.25">
      <c r="A59" s="634">
        <v>1</v>
      </c>
      <c r="B59" s="589" t="s">
        <v>497</v>
      </c>
      <c r="C59" s="328">
        <v>3</v>
      </c>
      <c r="D59" s="638">
        <v>1</v>
      </c>
      <c r="E59" s="638">
        <v>3</v>
      </c>
      <c r="F59" s="638">
        <v>1</v>
      </c>
      <c r="G59" s="638">
        <v>120</v>
      </c>
      <c r="H59" s="638">
        <f t="shared" si="22"/>
        <v>360</v>
      </c>
      <c r="I59" s="342">
        <f>16.5*C59*E59</f>
        <v>148.5</v>
      </c>
      <c r="J59" s="638">
        <f t="shared" si="21"/>
        <v>148.5</v>
      </c>
      <c r="K59" s="638">
        <v>0</v>
      </c>
      <c r="L59" s="638">
        <v>0</v>
      </c>
    </row>
    <row r="60" spans="1:12" s="323" customFormat="1" ht="30" x14ac:dyDescent="0.25">
      <c r="A60" s="639">
        <v>2</v>
      </c>
      <c r="B60" s="590" t="s">
        <v>503</v>
      </c>
      <c r="C60" s="591">
        <v>5</v>
      </c>
      <c r="D60" s="640">
        <v>1</v>
      </c>
      <c r="E60" s="640">
        <v>3</v>
      </c>
      <c r="F60" s="640">
        <v>1</v>
      </c>
      <c r="G60" s="640">
        <v>120</v>
      </c>
      <c r="H60" s="640">
        <f t="shared" si="22"/>
        <v>600</v>
      </c>
      <c r="I60" s="814">
        <f>16.5*C60*E60</f>
        <v>247.5</v>
      </c>
      <c r="J60" s="640">
        <f t="shared" si="21"/>
        <v>247.5</v>
      </c>
      <c r="K60" s="640">
        <v>0</v>
      </c>
      <c r="L60" s="640">
        <v>0</v>
      </c>
    </row>
    <row r="61" spans="1:12" s="323" customFormat="1" ht="18" customHeight="1" x14ac:dyDescent="0.25">
      <c r="A61" s="641" t="s">
        <v>56</v>
      </c>
      <c r="B61" s="641" t="s">
        <v>512</v>
      </c>
      <c r="C61" s="642">
        <f>C62+C97+C80</f>
        <v>95</v>
      </c>
      <c r="D61" s="642">
        <f t="shared" ref="D61:L61" si="25">D62+D97+D80</f>
        <v>39.994</v>
      </c>
      <c r="E61" s="642">
        <f t="shared" si="25"/>
        <v>177</v>
      </c>
      <c r="F61" s="642">
        <f t="shared" si="25"/>
        <v>34.799999999999997</v>
      </c>
      <c r="G61" s="642">
        <f t="shared" si="25"/>
        <v>11764</v>
      </c>
      <c r="H61" s="642">
        <f t="shared" si="25"/>
        <v>29627.805</v>
      </c>
      <c r="I61" s="815">
        <f t="shared" si="25"/>
        <v>9483.06</v>
      </c>
      <c r="J61" s="642">
        <f t="shared" si="25"/>
        <v>9483.06</v>
      </c>
      <c r="K61" s="642">
        <f t="shared" si="25"/>
        <v>0</v>
      </c>
      <c r="L61" s="642">
        <f t="shared" si="25"/>
        <v>0</v>
      </c>
    </row>
    <row r="62" spans="1:12" s="323" customFormat="1" ht="12.75" x14ac:dyDescent="0.25">
      <c r="A62" s="643" t="s">
        <v>11</v>
      </c>
      <c r="B62" s="643" t="s">
        <v>45</v>
      </c>
      <c r="C62" s="644">
        <f>C63+C70</f>
        <v>43</v>
      </c>
      <c r="D62" s="644">
        <f t="shared" ref="D62:L62" si="26">D63+D70</f>
        <v>17.818999999999999</v>
      </c>
      <c r="E62" s="644">
        <f t="shared" si="26"/>
        <v>121</v>
      </c>
      <c r="F62" s="644">
        <f t="shared" si="26"/>
        <v>14</v>
      </c>
      <c r="G62" s="644">
        <f t="shared" si="26"/>
        <v>8446</v>
      </c>
      <c r="H62" s="644">
        <f t="shared" si="26"/>
        <v>20629.805</v>
      </c>
      <c r="I62" s="816">
        <f t="shared" si="26"/>
        <v>6435.6</v>
      </c>
      <c r="J62" s="644">
        <f t="shared" si="26"/>
        <v>6435.6</v>
      </c>
      <c r="K62" s="644">
        <f t="shared" si="26"/>
        <v>0</v>
      </c>
      <c r="L62" s="644">
        <f t="shared" si="26"/>
        <v>0</v>
      </c>
    </row>
    <row r="63" spans="1:12" s="323" customFormat="1" ht="16.5" customHeight="1" x14ac:dyDescent="0.2">
      <c r="A63" s="646">
        <v>1.1000000000000001</v>
      </c>
      <c r="B63" s="647" t="s">
        <v>527</v>
      </c>
      <c r="C63" s="645">
        <f>SUM(C64:C69)</f>
        <v>17</v>
      </c>
      <c r="D63" s="645">
        <f t="shared" ref="D63:L63" si="27">SUM(D64:D69)</f>
        <v>7.4770000000000003</v>
      </c>
      <c r="E63" s="645">
        <f t="shared" si="27"/>
        <v>60</v>
      </c>
      <c r="F63" s="645">
        <f t="shared" si="27"/>
        <v>5.9</v>
      </c>
      <c r="G63" s="645">
        <f t="shared" si="27"/>
        <v>4267</v>
      </c>
      <c r="H63" s="645">
        <f t="shared" si="27"/>
        <v>10352.5</v>
      </c>
      <c r="I63" s="343">
        <f t="shared" si="27"/>
        <v>3215.76</v>
      </c>
      <c r="J63" s="645">
        <f t="shared" si="27"/>
        <v>3215.76</v>
      </c>
      <c r="K63" s="645">
        <f t="shared" si="27"/>
        <v>0</v>
      </c>
      <c r="L63" s="645">
        <f t="shared" si="27"/>
        <v>0</v>
      </c>
    </row>
    <row r="64" spans="1:12" s="323" customFormat="1" ht="16.5" customHeight="1" x14ac:dyDescent="0.25">
      <c r="A64" s="634" t="s">
        <v>531</v>
      </c>
      <c r="B64" s="648" t="s">
        <v>513</v>
      </c>
      <c r="C64" s="638">
        <v>2</v>
      </c>
      <c r="D64" s="638">
        <v>1.1499999999999999</v>
      </c>
      <c r="E64" s="638">
        <v>28</v>
      </c>
      <c r="F64" s="638">
        <v>1.3</v>
      </c>
      <c r="G64" s="638">
        <f>E64*75</f>
        <v>2100</v>
      </c>
      <c r="H64" s="638">
        <f t="shared" ref="H64:H66" si="28">C64*D64*G64</f>
        <v>4830</v>
      </c>
      <c r="I64" s="342">
        <f>51.45*E64</f>
        <v>1440.6000000000001</v>
      </c>
      <c r="J64" s="638">
        <f>I64-L64</f>
        <v>1440.6000000000001</v>
      </c>
      <c r="K64" s="638">
        <v>0</v>
      </c>
      <c r="L64" s="638">
        <v>0</v>
      </c>
    </row>
    <row r="65" spans="1:12" s="323" customFormat="1" ht="12.75" x14ac:dyDescent="0.25">
      <c r="A65" s="634" t="s">
        <v>532</v>
      </c>
      <c r="B65" s="348" t="s">
        <v>514</v>
      </c>
      <c r="C65" s="638">
        <v>2</v>
      </c>
      <c r="D65" s="638">
        <v>1.26</v>
      </c>
      <c r="E65" s="638">
        <v>28</v>
      </c>
      <c r="F65" s="638">
        <v>1.3</v>
      </c>
      <c r="G65" s="638">
        <f>E65*75</f>
        <v>2100</v>
      </c>
      <c r="H65" s="638">
        <f t="shared" si="28"/>
        <v>5292</v>
      </c>
      <c r="I65" s="342">
        <f>57.72*E65</f>
        <v>1616.1599999999999</v>
      </c>
      <c r="J65" s="638">
        <f>I65-L65</f>
        <v>1616.1599999999999</v>
      </c>
      <c r="K65" s="638">
        <v>0</v>
      </c>
      <c r="L65" s="638">
        <v>0</v>
      </c>
    </row>
    <row r="66" spans="1:12" s="323" customFormat="1" ht="19.5" customHeight="1" x14ac:dyDescent="0.25">
      <c r="A66" s="634" t="s">
        <v>533</v>
      </c>
      <c r="B66" s="649" t="s">
        <v>515</v>
      </c>
      <c r="C66" s="650">
        <v>4</v>
      </c>
      <c r="D66" s="650">
        <v>1.2749999999999999</v>
      </c>
      <c r="E66" s="638">
        <v>1</v>
      </c>
      <c r="F66" s="638">
        <v>0.5</v>
      </c>
      <c r="G66" s="638">
        <v>5</v>
      </c>
      <c r="H66" s="638">
        <f t="shared" si="28"/>
        <v>25.5</v>
      </c>
      <c r="I66" s="342">
        <f>15*C66*E66*F66</f>
        <v>30</v>
      </c>
      <c r="J66" s="638">
        <f>I66</f>
        <v>30</v>
      </c>
      <c r="K66" s="638">
        <v>0</v>
      </c>
      <c r="L66" s="638">
        <v>0</v>
      </c>
    </row>
    <row r="67" spans="1:12" s="323" customFormat="1" ht="25.5" x14ac:dyDescent="0.25">
      <c r="A67" s="634" t="s">
        <v>541</v>
      </c>
      <c r="B67" s="651" t="s">
        <v>511</v>
      </c>
      <c r="C67" s="638">
        <v>2</v>
      </c>
      <c r="D67" s="638">
        <v>1.4</v>
      </c>
      <c r="E67" s="638">
        <v>1</v>
      </c>
      <c r="F67" s="638">
        <v>0.8</v>
      </c>
      <c r="G67" s="638">
        <v>8</v>
      </c>
      <c r="H67" s="638">
        <f>C67*E67*G67</f>
        <v>16</v>
      </c>
      <c r="I67" s="342">
        <f>15*C67*E67*F67</f>
        <v>24</v>
      </c>
      <c r="J67" s="638">
        <f t="shared" ref="J67:J69" si="29">I67</f>
        <v>24</v>
      </c>
      <c r="K67" s="638">
        <v>0</v>
      </c>
      <c r="L67" s="638">
        <v>0</v>
      </c>
    </row>
    <row r="68" spans="1:12" s="323" customFormat="1" ht="19.5" customHeight="1" x14ac:dyDescent="0.25">
      <c r="A68" s="634" t="s">
        <v>535</v>
      </c>
      <c r="B68" s="621" t="s">
        <v>520</v>
      </c>
      <c r="C68" s="328">
        <v>4</v>
      </c>
      <c r="D68" s="638">
        <v>1.2250000000000001</v>
      </c>
      <c r="E68" s="638">
        <v>1</v>
      </c>
      <c r="F68" s="638">
        <v>1</v>
      </c>
      <c r="G68" s="638">
        <v>27</v>
      </c>
      <c r="H68" s="638">
        <f t="shared" ref="H68:H69" si="30">C68*E68*G68</f>
        <v>108</v>
      </c>
      <c r="I68" s="342">
        <f>15*C68*E68*F68</f>
        <v>60</v>
      </c>
      <c r="J68" s="638">
        <f t="shared" si="29"/>
        <v>60</v>
      </c>
      <c r="K68" s="638">
        <v>0</v>
      </c>
      <c r="L68" s="638">
        <v>0</v>
      </c>
    </row>
    <row r="69" spans="1:12" s="323" customFormat="1" ht="19.5" customHeight="1" x14ac:dyDescent="0.25">
      <c r="A69" s="634" t="s">
        <v>541</v>
      </c>
      <c r="B69" s="621" t="s">
        <v>540</v>
      </c>
      <c r="C69" s="328">
        <v>3</v>
      </c>
      <c r="D69" s="638">
        <v>1.167</v>
      </c>
      <c r="E69" s="638">
        <v>1</v>
      </c>
      <c r="F69" s="638">
        <v>1</v>
      </c>
      <c r="G69" s="638">
        <v>27</v>
      </c>
      <c r="H69" s="638">
        <f t="shared" si="30"/>
        <v>81</v>
      </c>
      <c r="I69" s="342">
        <f>15*C69*E69*F69</f>
        <v>45</v>
      </c>
      <c r="J69" s="638">
        <f t="shared" si="29"/>
        <v>45</v>
      </c>
      <c r="K69" s="638">
        <v>0</v>
      </c>
      <c r="L69" s="638">
        <v>0</v>
      </c>
    </row>
    <row r="70" spans="1:12" s="323" customFormat="1" ht="19.5" customHeight="1" x14ac:dyDescent="0.25">
      <c r="A70" s="652">
        <v>1.2</v>
      </c>
      <c r="B70" s="341" t="s">
        <v>530</v>
      </c>
      <c r="C70" s="645">
        <f>SUM(C71:C79)</f>
        <v>26</v>
      </c>
      <c r="D70" s="645">
        <f t="shared" ref="D70:L70" si="31">SUM(D71:D79)</f>
        <v>10.341999999999999</v>
      </c>
      <c r="E70" s="645">
        <f t="shared" si="31"/>
        <v>61</v>
      </c>
      <c r="F70" s="645">
        <f t="shared" si="31"/>
        <v>8.1</v>
      </c>
      <c r="G70" s="645">
        <f t="shared" si="31"/>
        <v>4179</v>
      </c>
      <c r="H70" s="645">
        <f t="shared" si="31"/>
        <v>10277.304999999998</v>
      </c>
      <c r="I70" s="343">
        <f t="shared" si="31"/>
        <v>3219.84</v>
      </c>
      <c r="J70" s="645">
        <f t="shared" si="31"/>
        <v>3219.84</v>
      </c>
      <c r="K70" s="645">
        <f t="shared" si="31"/>
        <v>0</v>
      </c>
      <c r="L70" s="645">
        <f t="shared" si="31"/>
        <v>0</v>
      </c>
    </row>
    <row r="71" spans="1:12" s="323" customFormat="1" ht="18.75" customHeight="1" x14ac:dyDescent="0.25">
      <c r="A71" s="634" t="s">
        <v>531</v>
      </c>
      <c r="B71" s="648" t="s">
        <v>513</v>
      </c>
      <c r="C71" s="638">
        <v>2</v>
      </c>
      <c r="D71" s="638">
        <v>1.1499999999999999</v>
      </c>
      <c r="E71" s="638">
        <v>27</v>
      </c>
      <c r="F71" s="638">
        <v>1.3</v>
      </c>
      <c r="G71" s="638">
        <f>E71*75</f>
        <v>2025</v>
      </c>
      <c r="H71" s="638">
        <f t="shared" ref="H71:H79" si="32">C71*D71*G71</f>
        <v>4657.5</v>
      </c>
      <c r="I71" s="342">
        <f>51.45*E71</f>
        <v>1389.15</v>
      </c>
      <c r="J71" s="638">
        <f>I71-L71</f>
        <v>1389.15</v>
      </c>
      <c r="K71" s="638">
        <v>0</v>
      </c>
      <c r="L71" s="638">
        <v>0</v>
      </c>
    </row>
    <row r="72" spans="1:12" s="323" customFormat="1" ht="12.75" x14ac:dyDescent="0.25">
      <c r="A72" s="634" t="s">
        <v>532</v>
      </c>
      <c r="B72" s="348" t="s">
        <v>514</v>
      </c>
      <c r="C72" s="638">
        <v>2</v>
      </c>
      <c r="D72" s="653">
        <v>1.26</v>
      </c>
      <c r="E72" s="638">
        <v>27</v>
      </c>
      <c r="F72" s="638">
        <v>1.3</v>
      </c>
      <c r="G72" s="638">
        <f>E72*75</f>
        <v>2025</v>
      </c>
      <c r="H72" s="638">
        <f t="shared" si="32"/>
        <v>5103</v>
      </c>
      <c r="I72" s="342">
        <f>57.72*E72</f>
        <v>1558.44</v>
      </c>
      <c r="J72" s="638">
        <f>I72-L72</f>
        <v>1558.44</v>
      </c>
      <c r="K72" s="638">
        <v>0</v>
      </c>
      <c r="L72" s="638">
        <v>0</v>
      </c>
    </row>
    <row r="73" spans="1:12" s="323" customFormat="1" ht="17.25" customHeight="1" x14ac:dyDescent="0.25">
      <c r="A73" s="634" t="s">
        <v>533</v>
      </c>
      <c r="B73" s="348" t="s">
        <v>517</v>
      </c>
      <c r="C73" s="638">
        <v>3</v>
      </c>
      <c r="D73" s="638">
        <v>1.2669999999999999</v>
      </c>
      <c r="E73" s="638">
        <v>1</v>
      </c>
      <c r="F73" s="638">
        <v>0.5</v>
      </c>
      <c r="G73" s="638">
        <v>5</v>
      </c>
      <c r="H73" s="638">
        <f t="shared" si="32"/>
        <v>19.004999999999999</v>
      </c>
      <c r="I73" s="342">
        <f>15*C73*E73*F73</f>
        <v>22.5</v>
      </c>
      <c r="J73" s="654">
        <f t="shared" ref="J73:J79" si="33">I73</f>
        <v>22.5</v>
      </c>
      <c r="K73" s="654">
        <v>0</v>
      </c>
      <c r="L73" s="654">
        <v>0</v>
      </c>
    </row>
    <row r="74" spans="1:12" s="323" customFormat="1" ht="17.25" customHeight="1" x14ac:dyDescent="0.25">
      <c r="A74" s="634" t="s">
        <v>534</v>
      </c>
      <c r="B74" s="348" t="s">
        <v>518</v>
      </c>
      <c r="C74" s="638">
        <v>3</v>
      </c>
      <c r="D74" s="638">
        <v>1</v>
      </c>
      <c r="E74" s="638">
        <v>1</v>
      </c>
      <c r="F74" s="638">
        <v>0.5</v>
      </c>
      <c r="G74" s="638">
        <v>5</v>
      </c>
      <c r="H74" s="638">
        <f t="shared" si="32"/>
        <v>15</v>
      </c>
      <c r="I74" s="342">
        <f>16.5*C74*E74*F74</f>
        <v>24.75</v>
      </c>
      <c r="J74" s="654">
        <f t="shared" si="33"/>
        <v>24.75</v>
      </c>
      <c r="K74" s="638">
        <v>0</v>
      </c>
      <c r="L74" s="638">
        <v>0</v>
      </c>
    </row>
    <row r="75" spans="1:12" s="323" customFormat="1" ht="17.25" customHeight="1" x14ac:dyDescent="0.25">
      <c r="A75" s="634" t="s">
        <v>535</v>
      </c>
      <c r="B75" s="348" t="s">
        <v>519</v>
      </c>
      <c r="C75" s="638">
        <v>2</v>
      </c>
      <c r="D75" s="638">
        <v>1</v>
      </c>
      <c r="E75" s="638">
        <v>1</v>
      </c>
      <c r="F75" s="638">
        <v>0.5</v>
      </c>
      <c r="G75" s="638">
        <v>5</v>
      </c>
      <c r="H75" s="638">
        <f t="shared" si="32"/>
        <v>10</v>
      </c>
      <c r="I75" s="342">
        <f>15*C75*E75*F75</f>
        <v>15</v>
      </c>
      <c r="J75" s="654">
        <f t="shared" si="33"/>
        <v>15</v>
      </c>
      <c r="K75" s="654">
        <v>0</v>
      </c>
      <c r="L75" s="654">
        <v>0</v>
      </c>
    </row>
    <row r="76" spans="1:12" s="323" customFormat="1" ht="19.5" customHeight="1" x14ac:dyDescent="0.25">
      <c r="A76" s="634" t="s">
        <v>541</v>
      </c>
      <c r="B76" s="348" t="s">
        <v>522</v>
      </c>
      <c r="C76" s="638">
        <v>4</v>
      </c>
      <c r="D76" s="638">
        <v>1.2250000000000001</v>
      </c>
      <c r="E76" s="638">
        <v>1</v>
      </c>
      <c r="F76" s="638">
        <v>1</v>
      </c>
      <c r="G76" s="638">
        <v>30</v>
      </c>
      <c r="H76" s="638">
        <f t="shared" ref="H76:H78" si="34">C76*D76*G76</f>
        <v>147</v>
      </c>
      <c r="I76" s="342">
        <f t="shared" ref="I76:I79" si="35">15*C76*E76*F76</f>
        <v>60</v>
      </c>
      <c r="J76" s="654">
        <f t="shared" ref="J76:J78" si="36">I76</f>
        <v>60</v>
      </c>
      <c r="K76" s="654">
        <v>0</v>
      </c>
      <c r="L76" s="654">
        <v>0</v>
      </c>
    </row>
    <row r="77" spans="1:12" s="323" customFormat="1" ht="19.5" customHeight="1" x14ac:dyDescent="0.25">
      <c r="A77" s="634" t="s">
        <v>536</v>
      </c>
      <c r="B77" s="348" t="s">
        <v>516</v>
      </c>
      <c r="C77" s="638">
        <v>3</v>
      </c>
      <c r="D77" s="638">
        <v>1.1000000000000001</v>
      </c>
      <c r="E77" s="638">
        <v>1</v>
      </c>
      <c r="F77" s="638">
        <v>1</v>
      </c>
      <c r="G77" s="638">
        <v>30</v>
      </c>
      <c r="H77" s="638">
        <f t="shared" ref="H77" si="37">C77*D77*G77</f>
        <v>99.000000000000014</v>
      </c>
      <c r="I77" s="342">
        <f t="shared" si="35"/>
        <v>45</v>
      </c>
      <c r="J77" s="654">
        <f>I77</f>
        <v>45</v>
      </c>
      <c r="K77" s="654">
        <v>0</v>
      </c>
      <c r="L77" s="654">
        <v>0</v>
      </c>
    </row>
    <row r="78" spans="1:12" s="323" customFormat="1" ht="19.5" customHeight="1" x14ac:dyDescent="0.25">
      <c r="A78" s="634" t="s">
        <v>537</v>
      </c>
      <c r="B78" s="621" t="s">
        <v>518</v>
      </c>
      <c r="C78" s="328">
        <v>2</v>
      </c>
      <c r="D78" s="638">
        <v>1.1000000000000001</v>
      </c>
      <c r="E78" s="638">
        <v>1</v>
      </c>
      <c r="F78" s="638">
        <v>1</v>
      </c>
      <c r="G78" s="638">
        <v>27</v>
      </c>
      <c r="H78" s="638">
        <f t="shared" si="34"/>
        <v>59.400000000000006</v>
      </c>
      <c r="I78" s="342">
        <f t="shared" si="35"/>
        <v>30</v>
      </c>
      <c r="J78" s="654">
        <f t="shared" si="36"/>
        <v>30</v>
      </c>
      <c r="K78" s="654">
        <v>0</v>
      </c>
      <c r="L78" s="654">
        <v>0</v>
      </c>
    </row>
    <row r="79" spans="1:12" s="323" customFormat="1" ht="19.5" customHeight="1" x14ac:dyDescent="0.25">
      <c r="A79" s="634" t="s">
        <v>538</v>
      </c>
      <c r="B79" s="621" t="s">
        <v>542</v>
      </c>
      <c r="C79" s="328">
        <v>5</v>
      </c>
      <c r="D79" s="638">
        <v>1.24</v>
      </c>
      <c r="E79" s="638">
        <v>1</v>
      </c>
      <c r="F79" s="638">
        <v>1</v>
      </c>
      <c r="G79" s="638">
        <v>27</v>
      </c>
      <c r="H79" s="638">
        <f t="shared" si="32"/>
        <v>167.4</v>
      </c>
      <c r="I79" s="342">
        <f t="shared" si="35"/>
        <v>75</v>
      </c>
      <c r="J79" s="654">
        <f t="shared" si="33"/>
        <v>75</v>
      </c>
      <c r="K79" s="654">
        <v>0</v>
      </c>
      <c r="L79" s="654">
        <v>0</v>
      </c>
    </row>
    <row r="80" spans="1:12" s="323" customFormat="1" ht="15" customHeight="1" x14ac:dyDescent="0.25">
      <c r="A80" s="643" t="s">
        <v>18</v>
      </c>
      <c r="B80" s="625" t="s">
        <v>505</v>
      </c>
      <c r="C80" s="632">
        <f>C81+C88</f>
        <v>20</v>
      </c>
      <c r="D80" s="632">
        <f t="shared" ref="D80:L80" si="38">D81+D88</f>
        <v>12.25</v>
      </c>
      <c r="E80" s="632">
        <f t="shared" si="38"/>
        <v>36</v>
      </c>
      <c r="F80" s="632">
        <f t="shared" si="38"/>
        <v>13</v>
      </c>
      <c r="G80" s="632">
        <f t="shared" si="38"/>
        <v>2680</v>
      </c>
      <c r="H80" s="632">
        <f t="shared" si="38"/>
        <v>6566</v>
      </c>
      <c r="I80" s="817">
        <f t="shared" si="38"/>
        <v>1965.06</v>
      </c>
      <c r="J80" s="632">
        <f t="shared" si="38"/>
        <v>1965.06</v>
      </c>
      <c r="K80" s="632">
        <f t="shared" si="38"/>
        <v>0</v>
      </c>
      <c r="L80" s="632">
        <f t="shared" si="38"/>
        <v>0</v>
      </c>
    </row>
    <row r="81" spans="1:12" s="323" customFormat="1" ht="12.75" x14ac:dyDescent="0.25">
      <c r="A81" s="655">
        <v>2.1</v>
      </c>
      <c r="B81" s="647" t="s">
        <v>527</v>
      </c>
      <c r="C81" s="632">
        <f>SUM(C82:C87)</f>
        <v>8</v>
      </c>
      <c r="D81" s="632">
        <f t="shared" ref="D81:L81" si="39">SUM(D82:D87)</f>
        <v>4.8999999999999995</v>
      </c>
      <c r="E81" s="632">
        <f t="shared" si="39"/>
        <v>18</v>
      </c>
      <c r="F81" s="632">
        <f t="shared" si="39"/>
        <v>5.2</v>
      </c>
      <c r="G81" s="632">
        <f t="shared" si="39"/>
        <v>1340</v>
      </c>
      <c r="H81" s="632">
        <f t="shared" si="39"/>
        <v>3283</v>
      </c>
      <c r="I81" s="817">
        <f t="shared" si="39"/>
        <v>982.53</v>
      </c>
      <c r="J81" s="632">
        <f t="shared" si="39"/>
        <v>982.53</v>
      </c>
      <c r="K81" s="632">
        <f t="shared" si="39"/>
        <v>0</v>
      </c>
      <c r="L81" s="632">
        <f t="shared" si="39"/>
        <v>0</v>
      </c>
    </row>
    <row r="82" spans="1:12" s="323" customFormat="1" ht="16.5" customHeight="1" x14ac:dyDescent="0.25">
      <c r="A82" s="627" t="s">
        <v>531</v>
      </c>
      <c r="B82" s="656" t="s">
        <v>513</v>
      </c>
      <c r="C82" s="638"/>
      <c r="D82" s="638"/>
      <c r="E82" s="632"/>
      <c r="F82" s="632"/>
      <c r="G82" s="638"/>
      <c r="H82" s="638"/>
      <c r="I82" s="817"/>
      <c r="J82" s="638"/>
      <c r="K82" s="638"/>
      <c r="L82" s="638"/>
    </row>
    <row r="83" spans="1:12" s="323" customFormat="1" ht="20.25" customHeight="1" x14ac:dyDescent="0.25">
      <c r="A83" s="627"/>
      <c r="B83" s="657" t="s">
        <v>506</v>
      </c>
      <c r="C83" s="638">
        <v>2</v>
      </c>
      <c r="D83" s="638">
        <v>1.1499999999999999</v>
      </c>
      <c r="E83" s="658">
        <v>8</v>
      </c>
      <c r="F83" s="658">
        <v>1.3</v>
      </c>
      <c r="G83" s="658">
        <f>E83*75</f>
        <v>600</v>
      </c>
      <c r="H83" s="638">
        <f>C83*D83*G83</f>
        <v>1380</v>
      </c>
      <c r="I83" s="630">
        <f>51.45*E83</f>
        <v>411.6</v>
      </c>
      <c r="J83" s="638">
        <f>I83</f>
        <v>411.6</v>
      </c>
      <c r="K83" s="638">
        <v>0</v>
      </c>
      <c r="L83" s="638">
        <v>0</v>
      </c>
    </row>
    <row r="84" spans="1:12" s="323" customFormat="1" ht="20.25" customHeight="1" x14ac:dyDescent="0.25">
      <c r="A84" s="627"/>
      <c r="B84" s="657" t="s">
        <v>507</v>
      </c>
      <c r="C84" s="638">
        <v>2</v>
      </c>
      <c r="D84" s="638">
        <v>1.1499999999999999</v>
      </c>
      <c r="E84" s="658">
        <v>1</v>
      </c>
      <c r="F84" s="658">
        <v>1.3</v>
      </c>
      <c r="G84" s="658">
        <v>70</v>
      </c>
      <c r="H84" s="638">
        <f t="shared" ref="H84:H95" si="40">C84*D84*G84</f>
        <v>161</v>
      </c>
      <c r="I84" s="630">
        <f>51.45*E84</f>
        <v>51.45</v>
      </c>
      <c r="J84" s="638">
        <f>I84</f>
        <v>51.45</v>
      </c>
      <c r="K84" s="638">
        <v>0</v>
      </c>
      <c r="L84" s="638">
        <v>0</v>
      </c>
    </row>
    <row r="85" spans="1:12" s="323" customFormat="1" x14ac:dyDescent="0.25">
      <c r="A85" s="627" t="s">
        <v>532</v>
      </c>
      <c r="B85" s="656" t="s">
        <v>514</v>
      </c>
      <c r="C85" s="638"/>
      <c r="D85" s="638"/>
      <c r="E85" s="658"/>
      <c r="F85" s="658"/>
      <c r="G85" s="658"/>
      <c r="H85" s="638"/>
      <c r="I85" s="630"/>
      <c r="J85" s="638"/>
      <c r="K85" s="638"/>
      <c r="L85" s="638"/>
    </row>
    <row r="86" spans="1:12" s="323" customFormat="1" x14ac:dyDescent="0.25">
      <c r="A86" s="627"/>
      <c r="B86" s="657" t="s">
        <v>506</v>
      </c>
      <c r="C86" s="638">
        <v>2</v>
      </c>
      <c r="D86" s="638">
        <v>1.3</v>
      </c>
      <c r="E86" s="658">
        <v>8</v>
      </c>
      <c r="F86" s="658">
        <v>1.3</v>
      </c>
      <c r="G86" s="658">
        <f>E86*75</f>
        <v>600</v>
      </c>
      <c r="H86" s="638">
        <f t="shared" si="40"/>
        <v>1560</v>
      </c>
      <c r="I86" s="630">
        <f>57.72*E86</f>
        <v>461.76</v>
      </c>
      <c r="J86" s="638">
        <f>I86</f>
        <v>461.76</v>
      </c>
      <c r="K86" s="638">
        <v>0</v>
      </c>
      <c r="L86" s="638">
        <v>0</v>
      </c>
    </row>
    <row r="87" spans="1:12" s="323" customFormat="1" x14ac:dyDescent="0.25">
      <c r="A87" s="627"/>
      <c r="B87" s="657" t="s">
        <v>507</v>
      </c>
      <c r="C87" s="638">
        <v>2</v>
      </c>
      <c r="D87" s="638">
        <v>1.3</v>
      </c>
      <c r="E87" s="658">
        <v>1</v>
      </c>
      <c r="F87" s="658">
        <v>1.3</v>
      </c>
      <c r="G87" s="658">
        <v>70</v>
      </c>
      <c r="H87" s="638">
        <f t="shared" si="40"/>
        <v>182</v>
      </c>
      <c r="I87" s="630">
        <f>57.72*E87</f>
        <v>57.72</v>
      </c>
      <c r="J87" s="638">
        <f>I87</f>
        <v>57.72</v>
      </c>
      <c r="K87" s="638">
        <v>0</v>
      </c>
      <c r="L87" s="638">
        <v>0</v>
      </c>
    </row>
    <row r="88" spans="1:12" s="323" customFormat="1" ht="12.75" x14ac:dyDescent="0.25">
      <c r="A88" s="659">
        <v>2.2000000000000002</v>
      </c>
      <c r="B88" s="341" t="s">
        <v>530</v>
      </c>
      <c r="C88" s="645">
        <f>SUM(C89:C96)</f>
        <v>12</v>
      </c>
      <c r="D88" s="645">
        <f t="shared" ref="D88:L88" si="41">SUM(D89:D96)</f>
        <v>7.35</v>
      </c>
      <c r="E88" s="645">
        <f t="shared" si="41"/>
        <v>18</v>
      </c>
      <c r="F88" s="645">
        <f t="shared" si="41"/>
        <v>7.8</v>
      </c>
      <c r="G88" s="645">
        <f t="shared" si="41"/>
        <v>1340</v>
      </c>
      <c r="H88" s="645">
        <f t="shared" si="41"/>
        <v>3283</v>
      </c>
      <c r="I88" s="343">
        <f t="shared" si="41"/>
        <v>982.53000000000009</v>
      </c>
      <c r="J88" s="645">
        <f t="shared" si="41"/>
        <v>982.53000000000009</v>
      </c>
      <c r="K88" s="645">
        <f t="shared" si="41"/>
        <v>0</v>
      </c>
      <c r="L88" s="645">
        <f t="shared" si="41"/>
        <v>0</v>
      </c>
    </row>
    <row r="89" spans="1:12" s="323" customFormat="1" ht="16.5" customHeight="1" x14ac:dyDescent="0.25">
      <c r="A89" s="627" t="s">
        <v>531</v>
      </c>
      <c r="B89" s="656" t="s">
        <v>513</v>
      </c>
      <c r="C89" s="638"/>
      <c r="D89" s="638"/>
      <c r="E89" s="632"/>
      <c r="F89" s="632"/>
      <c r="G89" s="638"/>
      <c r="H89" s="638"/>
      <c r="I89" s="817"/>
      <c r="J89" s="638"/>
      <c r="K89" s="638"/>
      <c r="L89" s="638"/>
    </row>
    <row r="90" spans="1:12" s="323" customFormat="1" ht="20.25" customHeight="1" x14ac:dyDescent="0.25">
      <c r="A90" s="627"/>
      <c r="B90" s="657" t="s">
        <v>509</v>
      </c>
      <c r="C90" s="638">
        <v>2</v>
      </c>
      <c r="D90" s="638">
        <v>1.1499999999999999</v>
      </c>
      <c r="E90" s="658">
        <v>1</v>
      </c>
      <c r="F90" s="658">
        <v>1.3</v>
      </c>
      <c r="G90" s="658">
        <v>70</v>
      </c>
      <c r="H90" s="638">
        <f t="shared" si="40"/>
        <v>161</v>
      </c>
      <c r="I90" s="630">
        <f>51.45*E90</f>
        <v>51.45</v>
      </c>
      <c r="J90" s="638">
        <f>I90</f>
        <v>51.45</v>
      </c>
      <c r="K90" s="638">
        <v>0</v>
      </c>
      <c r="L90" s="638">
        <v>0</v>
      </c>
    </row>
    <row r="91" spans="1:12" s="323" customFormat="1" ht="20.25" customHeight="1" x14ac:dyDescent="0.25">
      <c r="A91" s="627"/>
      <c r="B91" s="657" t="s">
        <v>510</v>
      </c>
      <c r="C91" s="638">
        <v>2</v>
      </c>
      <c r="D91" s="638">
        <v>1.1499999999999999</v>
      </c>
      <c r="E91" s="658">
        <v>1</v>
      </c>
      <c r="F91" s="658">
        <v>1.3</v>
      </c>
      <c r="G91" s="658">
        <v>75</v>
      </c>
      <c r="H91" s="638">
        <f t="shared" si="40"/>
        <v>172.5</v>
      </c>
      <c r="I91" s="630">
        <f>51.45*E91</f>
        <v>51.45</v>
      </c>
      <c r="J91" s="638">
        <f>I91</f>
        <v>51.45</v>
      </c>
      <c r="K91" s="638">
        <v>0</v>
      </c>
      <c r="L91" s="638">
        <v>0</v>
      </c>
    </row>
    <row r="92" spans="1:12" s="323" customFormat="1" ht="20.25" customHeight="1" x14ac:dyDescent="0.25">
      <c r="A92" s="627"/>
      <c r="B92" s="657" t="s">
        <v>506</v>
      </c>
      <c r="C92" s="638">
        <v>2</v>
      </c>
      <c r="D92" s="638">
        <v>1.1499999999999999</v>
      </c>
      <c r="E92" s="658">
        <v>7</v>
      </c>
      <c r="F92" s="658">
        <v>1.3</v>
      </c>
      <c r="G92" s="658">
        <f>E92*75</f>
        <v>525</v>
      </c>
      <c r="H92" s="638">
        <f t="shared" si="40"/>
        <v>1207.5</v>
      </c>
      <c r="I92" s="630">
        <f>51.45*E92</f>
        <v>360.15000000000003</v>
      </c>
      <c r="J92" s="638">
        <f>I92</f>
        <v>360.15000000000003</v>
      </c>
      <c r="K92" s="638">
        <v>0</v>
      </c>
      <c r="L92" s="638">
        <v>0</v>
      </c>
    </row>
    <row r="93" spans="1:12" s="323" customFormat="1" x14ac:dyDescent="0.25">
      <c r="A93" s="627" t="s">
        <v>532</v>
      </c>
      <c r="B93" s="656" t="s">
        <v>514</v>
      </c>
      <c r="C93" s="638"/>
      <c r="D93" s="638"/>
      <c r="E93" s="658"/>
      <c r="F93" s="658"/>
      <c r="G93" s="658"/>
      <c r="H93" s="638"/>
      <c r="I93" s="630"/>
      <c r="J93" s="638"/>
      <c r="K93" s="638"/>
      <c r="L93" s="638"/>
    </row>
    <row r="94" spans="1:12" s="323" customFormat="1" x14ac:dyDescent="0.25">
      <c r="A94" s="627"/>
      <c r="B94" s="657" t="s">
        <v>509</v>
      </c>
      <c r="C94" s="638">
        <v>2</v>
      </c>
      <c r="D94" s="638">
        <v>1.3</v>
      </c>
      <c r="E94" s="658">
        <v>1</v>
      </c>
      <c r="F94" s="658">
        <v>1.3</v>
      </c>
      <c r="G94" s="658">
        <v>70</v>
      </c>
      <c r="H94" s="638">
        <f t="shared" si="40"/>
        <v>182</v>
      </c>
      <c r="I94" s="630">
        <f>57.72*E94</f>
        <v>57.72</v>
      </c>
      <c r="J94" s="638">
        <f>I94</f>
        <v>57.72</v>
      </c>
      <c r="K94" s="638">
        <v>0</v>
      </c>
      <c r="L94" s="638">
        <v>0</v>
      </c>
    </row>
    <row r="95" spans="1:12" s="323" customFormat="1" x14ac:dyDescent="0.25">
      <c r="A95" s="627"/>
      <c r="B95" s="657" t="s">
        <v>510</v>
      </c>
      <c r="C95" s="638">
        <v>2</v>
      </c>
      <c r="D95" s="638">
        <v>1.3</v>
      </c>
      <c r="E95" s="658">
        <v>1</v>
      </c>
      <c r="F95" s="658">
        <v>1.3</v>
      </c>
      <c r="G95" s="658">
        <v>75</v>
      </c>
      <c r="H95" s="638">
        <f t="shared" si="40"/>
        <v>195</v>
      </c>
      <c r="I95" s="630">
        <f>57.72*E95</f>
        <v>57.72</v>
      </c>
      <c r="J95" s="638">
        <f>I95</f>
        <v>57.72</v>
      </c>
      <c r="K95" s="638">
        <v>0</v>
      </c>
      <c r="L95" s="638">
        <v>0</v>
      </c>
    </row>
    <row r="96" spans="1:12" s="323" customFormat="1" x14ac:dyDescent="0.25">
      <c r="A96" s="627"/>
      <c r="B96" s="657" t="s">
        <v>506</v>
      </c>
      <c r="C96" s="638">
        <v>2</v>
      </c>
      <c r="D96" s="638">
        <v>1.3</v>
      </c>
      <c r="E96" s="658">
        <v>7</v>
      </c>
      <c r="F96" s="658">
        <v>1.3</v>
      </c>
      <c r="G96" s="658">
        <f>E96*75</f>
        <v>525</v>
      </c>
      <c r="H96" s="638">
        <f>C96*D96*G96</f>
        <v>1365</v>
      </c>
      <c r="I96" s="630">
        <f>57.72*E96</f>
        <v>404.03999999999996</v>
      </c>
      <c r="J96" s="638">
        <f>I96</f>
        <v>404.03999999999996</v>
      </c>
      <c r="K96" s="638">
        <v>0</v>
      </c>
      <c r="L96" s="638">
        <v>0</v>
      </c>
    </row>
    <row r="97" spans="1:14" s="323" customFormat="1" ht="25.5" x14ac:dyDescent="0.25">
      <c r="A97" s="643" t="s">
        <v>21</v>
      </c>
      <c r="B97" s="643" t="s">
        <v>54</v>
      </c>
      <c r="C97" s="645">
        <f>C98</f>
        <v>32</v>
      </c>
      <c r="D97" s="645">
        <f t="shared" ref="D97:L97" si="42">D98</f>
        <v>9.9250000000000007</v>
      </c>
      <c r="E97" s="645">
        <f t="shared" si="42"/>
        <v>20</v>
      </c>
      <c r="F97" s="645">
        <f t="shared" si="42"/>
        <v>7.8</v>
      </c>
      <c r="G97" s="645">
        <f t="shared" si="42"/>
        <v>638</v>
      </c>
      <c r="H97" s="645">
        <f t="shared" si="42"/>
        <v>2432</v>
      </c>
      <c r="I97" s="343">
        <f t="shared" si="42"/>
        <v>1082.4000000000001</v>
      </c>
      <c r="J97" s="645">
        <f t="shared" si="42"/>
        <v>1082.4000000000001</v>
      </c>
      <c r="K97" s="645">
        <f t="shared" si="42"/>
        <v>0</v>
      </c>
      <c r="L97" s="645">
        <f t="shared" si="42"/>
        <v>0</v>
      </c>
    </row>
    <row r="98" spans="1:14" s="323" customFormat="1" ht="18" customHeight="1" x14ac:dyDescent="0.25">
      <c r="A98" s="643">
        <v>1</v>
      </c>
      <c r="B98" s="647" t="s">
        <v>55</v>
      </c>
      <c r="C98" s="645">
        <f t="shared" ref="C98:L98" si="43">C99+C102</f>
        <v>32</v>
      </c>
      <c r="D98" s="645">
        <f t="shared" si="43"/>
        <v>9.9250000000000007</v>
      </c>
      <c r="E98" s="645">
        <f t="shared" si="43"/>
        <v>20</v>
      </c>
      <c r="F98" s="645">
        <f t="shared" si="43"/>
        <v>7.8</v>
      </c>
      <c r="G98" s="645">
        <f t="shared" si="43"/>
        <v>638</v>
      </c>
      <c r="H98" s="645">
        <f t="shared" si="43"/>
        <v>2432</v>
      </c>
      <c r="I98" s="343">
        <f t="shared" si="43"/>
        <v>1082.4000000000001</v>
      </c>
      <c r="J98" s="645">
        <f t="shared" si="43"/>
        <v>1082.4000000000001</v>
      </c>
      <c r="K98" s="645">
        <f t="shared" si="43"/>
        <v>0</v>
      </c>
      <c r="L98" s="645">
        <f t="shared" si="43"/>
        <v>0</v>
      </c>
    </row>
    <row r="99" spans="1:14" s="323" customFormat="1" ht="18" customHeight="1" x14ac:dyDescent="0.25">
      <c r="A99" s="660">
        <v>1.1000000000000001</v>
      </c>
      <c r="B99" s="647" t="s">
        <v>527</v>
      </c>
      <c r="C99" s="645">
        <f t="shared" ref="C99:L99" si="44">SUM(C100:C101)</f>
        <v>7</v>
      </c>
      <c r="D99" s="645">
        <f t="shared" si="44"/>
        <v>2.2999999999999998</v>
      </c>
      <c r="E99" s="645">
        <f t="shared" si="44"/>
        <v>5</v>
      </c>
      <c r="F99" s="645">
        <f t="shared" si="44"/>
        <v>2</v>
      </c>
      <c r="G99" s="645">
        <f t="shared" si="44"/>
        <v>240</v>
      </c>
      <c r="H99" s="645">
        <f t="shared" si="44"/>
        <v>972</v>
      </c>
      <c r="I99" s="343">
        <f t="shared" si="44"/>
        <v>280.5</v>
      </c>
      <c r="J99" s="645">
        <f t="shared" si="44"/>
        <v>280.5</v>
      </c>
      <c r="K99" s="645">
        <f t="shared" si="44"/>
        <v>0</v>
      </c>
      <c r="L99" s="645">
        <f t="shared" si="44"/>
        <v>0</v>
      </c>
    </row>
    <row r="100" spans="1:14" s="323" customFormat="1" x14ac:dyDescent="0.25">
      <c r="A100" s="661">
        <v>1</v>
      </c>
      <c r="B100" s="347" t="s">
        <v>523</v>
      </c>
      <c r="C100" s="345">
        <v>4</v>
      </c>
      <c r="D100" s="345">
        <v>1.2</v>
      </c>
      <c r="E100" s="658">
        <v>2</v>
      </c>
      <c r="F100" s="658">
        <v>1</v>
      </c>
      <c r="G100" s="658">
        <v>120</v>
      </c>
      <c r="H100" s="638">
        <f>C100*D100*G100</f>
        <v>576</v>
      </c>
      <c r="I100" s="630">
        <f t="shared" ref="I100:I101" si="45">16.5*E100*C100</f>
        <v>132</v>
      </c>
      <c r="J100" s="638">
        <f t="shared" ref="J100:J109" si="46">I100</f>
        <v>132</v>
      </c>
      <c r="K100" s="638">
        <v>0</v>
      </c>
      <c r="L100" s="638">
        <v>0</v>
      </c>
    </row>
    <row r="101" spans="1:14" s="323" customFormat="1" x14ac:dyDescent="0.25">
      <c r="A101" s="661">
        <v>2</v>
      </c>
      <c r="B101" s="347" t="s">
        <v>524</v>
      </c>
      <c r="C101" s="345">
        <v>3</v>
      </c>
      <c r="D101" s="345">
        <v>1.1000000000000001</v>
      </c>
      <c r="E101" s="658">
        <v>3</v>
      </c>
      <c r="F101" s="658">
        <v>1</v>
      </c>
      <c r="G101" s="658">
        <v>120</v>
      </c>
      <c r="H101" s="638">
        <f t="shared" ref="H101:H109" si="47">C101*D101*G101</f>
        <v>396.00000000000006</v>
      </c>
      <c r="I101" s="630">
        <f t="shared" si="45"/>
        <v>148.5</v>
      </c>
      <c r="J101" s="638">
        <f t="shared" si="46"/>
        <v>148.5</v>
      </c>
      <c r="K101" s="638">
        <v>0</v>
      </c>
      <c r="L101" s="638">
        <v>0</v>
      </c>
    </row>
    <row r="102" spans="1:14" s="324" customFormat="1" ht="12.75" x14ac:dyDescent="0.25">
      <c r="A102" s="662">
        <v>1.2</v>
      </c>
      <c r="B102" s="341" t="s">
        <v>530</v>
      </c>
      <c r="C102" s="346">
        <f>SUM(C103:C109)</f>
        <v>25</v>
      </c>
      <c r="D102" s="346">
        <f t="shared" ref="D102:L102" si="48">SUM(D103:D109)</f>
        <v>7.625</v>
      </c>
      <c r="E102" s="346">
        <f t="shared" si="48"/>
        <v>15</v>
      </c>
      <c r="F102" s="346">
        <f t="shared" si="48"/>
        <v>5.8</v>
      </c>
      <c r="G102" s="346">
        <f t="shared" si="48"/>
        <v>398</v>
      </c>
      <c r="H102" s="346">
        <f t="shared" si="48"/>
        <v>1460</v>
      </c>
      <c r="I102" s="343">
        <f t="shared" si="48"/>
        <v>801.9</v>
      </c>
      <c r="J102" s="346">
        <f t="shared" si="48"/>
        <v>801.9</v>
      </c>
      <c r="K102" s="346">
        <f t="shared" si="48"/>
        <v>0</v>
      </c>
      <c r="L102" s="346">
        <f t="shared" si="48"/>
        <v>0</v>
      </c>
    </row>
    <row r="103" spans="1:14" s="323" customFormat="1" ht="30" x14ac:dyDescent="0.25">
      <c r="A103" s="634">
        <v>1</v>
      </c>
      <c r="B103" s="663" t="s">
        <v>521</v>
      </c>
      <c r="C103" s="342">
        <v>3</v>
      </c>
      <c r="D103" s="342">
        <v>1</v>
      </c>
      <c r="E103" s="342">
        <v>1</v>
      </c>
      <c r="F103" s="342">
        <v>0.6</v>
      </c>
      <c r="G103" s="342">
        <v>6</v>
      </c>
      <c r="H103" s="342">
        <f>G103*D103*C103</f>
        <v>18</v>
      </c>
      <c r="I103" s="342">
        <f>16.5*C103*E103*F103</f>
        <v>29.7</v>
      </c>
      <c r="J103" s="342">
        <f>I103</f>
        <v>29.7</v>
      </c>
      <c r="K103" s="342">
        <v>0</v>
      </c>
      <c r="L103" s="342">
        <v>0</v>
      </c>
    </row>
    <row r="104" spans="1:14" s="323" customFormat="1" x14ac:dyDescent="0.25">
      <c r="A104" s="634">
        <v>2</v>
      </c>
      <c r="B104" s="635" t="s">
        <v>518</v>
      </c>
      <c r="C104" s="342">
        <v>3</v>
      </c>
      <c r="D104" s="342">
        <v>1</v>
      </c>
      <c r="E104" s="342">
        <v>1</v>
      </c>
      <c r="F104" s="342">
        <v>0.6</v>
      </c>
      <c r="G104" s="342">
        <v>6</v>
      </c>
      <c r="H104" s="342">
        <f>G104*D104*C104</f>
        <v>18</v>
      </c>
      <c r="I104" s="342">
        <f t="shared" ref="I104:I109" si="49">16.5*C104*E104*F104</f>
        <v>29.7</v>
      </c>
      <c r="J104" s="342">
        <f>I104</f>
        <v>29.7</v>
      </c>
      <c r="K104" s="342">
        <v>0</v>
      </c>
      <c r="L104" s="342">
        <v>0</v>
      </c>
    </row>
    <row r="105" spans="1:14" s="323" customFormat="1" ht="30" x14ac:dyDescent="0.25">
      <c r="A105" s="634">
        <v>3</v>
      </c>
      <c r="B105" s="635" t="s">
        <v>683</v>
      </c>
      <c r="C105" s="342">
        <v>5</v>
      </c>
      <c r="D105" s="342">
        <v>1</v>
      </c>
      <c r="E105" s="342">
        <v>1</v>
      </c>
      <c r="F105" s="342">
        <v>0.6</v>
      </c>
      <c r="G105" s="342">
        <v>6</v>
      </c>
      <c r="H105" s="342">
        <f>G105*D105*C105</f>
        <v>30</v>
      </c>
      <c r="I105" s="342">
        <f t="shared" si="49"/>
        <v>49.5</v>
      </c>
      <c r="J105" s="342">
        <f>I105</f>
        <v>49.5</v>
      </c>
      <c r="K105" s="342">
        <v>0</v>
      </c>
      <c r="L105" s="342">
        <v>0</v>
      </c>
    </row>
    <row r="106" spans="1:14" s="323" customFormat="1" ht="18.75" customHeight="1" x14ac:dyDescent="0.25">
      <c r="A106" s="634">
        <v>4</v>
      </c>
      <c r="B106" s="589" t="s">
        <v>540</v>
      </c>
      <c r="C106" s="328">
        <v>3</v>
      </c>
      <c r="D106" s="638">
        <v>1.2</v>
      </c>
      <c r="E106" s="638">
        <v>3</v>
      </c>
      <c r="F106" s="638">
        <v>1</v>
      </c>
      <c r="G106" s="638">
        <v>120</v>
      </c>
      <c r="H106" s="638">
        <f>G106*D106*C106</f>
        <v>432</v>
      </c>
      <c r="I106" s="342">
        <f t="shared" si="49"/>
        <v>148.5</v>
      </c>
      <c r="J106" s="638">
        <f>I106</f>
        <v>148.5</v>
      </c>
      <c r="K106" s="638">
        <v>0</v>
      </c>
      <c r="L106" s="638">
        <v>0</v>
      </c>
    </row>
    <row r="107" spans="1:14" s="323" customFormat="1" ht="18.75" customHeight="1" x14ac:dyDescent="0.25">
      <c r="A107" s="634">
        <v>5</v>
      </c>
      <c r="B107" s="589" t="s">
        <v>520</v>
      </c>
      <c r="C107" s="328">
        <v>4</v>
      </c>
      <c r="D107" s="638">
        <v>1.2250000000000001</v>
      </c>
      <c r="E107" s="638">
        <v>3</v>
      </c>
      <c r="F107" s="638">
        <v>1</v>
      </c>
      <c r="G107" s="638">
        <v>120</v>
      </c>
      <c r="H107" s="638">
        <f>G107*D107*C107</f>
        <v>588</v>
      </c>
      <c r="I107" s="342">
        <f t="shared" si="49"/>
        <v>198</v>
      </c>
      <c r="J107" s="638">
        <f>I107</f>
        <v>198</v>
      </c>
      <c r="K107" s="638"/>
      <c r="L107" s="638"/>
    </row>
    <row r="108" spans="1:14" s="323" customFormat="1" ht="18.75" customHeight="1" x14ac:dyDescent="0.25">
      <c r="A108" s="634">
        <v>6</v>
      </c>
      <c r="B108" s="664" t="s">
        <v>518</v>
      </c>
      <c r="C108" s="345">
        <v>2</v>
      </c>
      <c r="D108" s="345">
        <v>1.1000000000000001</v>
      </c>
      <c r="E108" s="658">
        <v>3</v>
      </c>
      <c r="F108" s="638">
        <v>1</v>
      </c>
      <c r="G108" s="658">
        <v>120</v>
      </c>
      <c r="H108" s="638">
        <f t="shared" ref="H108" si="50">C108*D108*G108</f>
        <v>264</v>
      </c>
      <c r="I108" s="342">
        <f t="shared" si="49"/>
        <v>99</v>
      </c>
      <c r="J108" s="638">
        <f t="shared" ref="J108" si="51">I108</f>
        <v>99</v>
      </c>
      <c r="K108" s="654">
        <v>0</v>
      </c>
      <c r="L108" s="654">
        <v>0</v>
      </c>
    </row>
    <row r="109" spans="1:14" s="324" customFormat="1" x14ac:dyDescent="0.25">
      <c r="A109" s="634">
        <v>7</v>
      </c>
      <c r="B109" s="589" t="s">
        <v>542</v>
      </c>
      <c r="C109" s="328">
        <v>5</v>
      </c>
      <c r="D109" s="345">
        <v>1.1000000000000001</v>
      </c>
      <c r="E109" s="658">
        <v>3</v>
      </c>
      <c r="F109" s="638">
        <v>1</v>
      </c>
      <c r="G109" s="658">
        <v>20</v>
      </c>
      <c r="H109" s="638">
        <f t="shared" si="47"/>
        <v>110</v>
      </c>
      <c r="I109" s="342">
        <f t="shared" si="49"/>
        <v>247.5</v>
      </c>
      <c r="J109" s="638">
        <f t="shared" si="46"/>
        <v>247.5</v>
      </c>
      <c r="K109" s="654">
        <v>0</v>
      </c>
      <c r="L109" s="654">
        <v>0</v>
      </c>
    </row>
    <row r="110" spans="1:14" s="324" customFormat="1" ht="17.25" customHeight="1" x14ac:dyDescent="0.2">
      <c r="A110" s="665" t="s">
        <v>161</v>
      </c>
      <c r="B110" s="647" t="s">
        <v>543</v>
      </c>
      <c r="C110" s="804">
        <f>C111+C113+C112</f>
        <v>208</v>
      </c>
      <c r="D110" s="804">
        <f t="shared" ref="D110:L110" si="52">D111+D113+D112</f>
        <v>78.194000000000003</v>
      </c>
      <c r="E110" s="804">
        <f t="shared" si="52"/>
        <v>358</v>
      </c>
      <c r="F110" s="804">
        <f t="shared" si="52"/>
        <v>72</v>
      </c>
      <c r="G110" s="804">
        <f t="shared" si="52"/>
        <v>23525</v>
      </c>
      <c r="H110" s="804">
        <f t="shared" si="52"/>
        <v>55156.205000000002</v>
      </c>
      <c r="I110" s="818">
        <f t="shared" si="52"/>
        <v>17693.46</v>
      </c>
      <c r="J110" s="804">
        <f t="shared" si="52"/>
        <v>17693.46</v>
      </c>
      <c r="K110" s="804">
        <f t="shared" si="52"/>
        <v>0</v>
      </c>
      <c r="L110" s="804">
        <f t="shared" si="52"/>
        <v>0</v>
      </c>
    </row>
    <row r="111" spans="1:14" s="323" customFormat="1" ht="24" customHeight="1" x14ac:dyDescent="0.2">
      <c r="A111" s="643"/>
      <c r="B111" s="643" t="s">
        <v>525</v>
      </c>
      <c r="C111" s="666">
        <f t="shared" ref="C111:L111" si="53">C10+C62</f>
        <v>101</v>
      </c>
      <c r="D111" s="666">
        <f t="shared" si="53"/>
        <v>37.019000000000005</v>
      </c>
      <c r="E111" s="666">
        <f t="shared" si="53"/>
        <v>245</v>
      </c>
      <c r="F111" s="666">
        <f t="shared" si="53"/>
        <v>29.2</v>
      </c>
      <c r="G111" s="666">
        <f t="shared" si="53"/>
        <v>16907</v>
      </c>
      <c r="H111" s="666">
        <f t="shared" si="53"/>
        <v>38040.205000000002</v>
      </c>
      <c r="I111" s="818">
        <f t="shared" si="53"/>
        <v>11748.6</v>
      </c>
      <c r="J111" s="666">
        <f t="shared" si="53"/>
        <v>11748.6</v>
      </c>
      <c r="K111" s="666">
        <f t="shared" si="53"/>
        <v>0</v>
      </c>
      <c r="L111" s="666">
        <f t="shared" si="53"/>
        <v>0</v>
      </c>
      <c r="N111" s="325"/>
    </row>
    <row r="112" spans="1:14" s="323" customFormat="1" ht="24" customHeight="1" x14ac:dyDescent="0.2">
      <c r="A112" s="802"/>
      <c r="B112" s="802" t="s">
        <v>505</v>
      </c>
      <c r="C112" s="803">
        <f>C80+C31</f>
        <v>40</v>
      </c>
      <c r="D112" s="803">
        <f t="shared" ref="D112:L112" si="54">D80+D31</f>
        <v>22.25</v>
      </c>
      <c r="E112" s="803">
        <f t="shared" si="54"/>
        <v>72</v>
      </c>
      <c r="F112" s="803">
        <f t="shared" si="54"/>
        <v>26</v>
      </c>
      <c r="G112" s="803">
        <f t="shared" si="54"/>
        <v>5200</v>
      </c>
      <c r="H112" s="803">
        <f t="shared" si="54"/>
        <v>11606</v>
      </c>
      <c r="I112" s="819">
        <f t="shared" si="54"/>
        <v>3509.46</v>
      </c>
      <c r="J112" s="803">
        <f t="shared" si="54"/>
        <v>3509.46</v>
      </c>
      <c r="K112" s="803">
        <f t="shared" si="54"/>
        <v>0</v>
      </c>
      <c r="L112" s="803">
        <f t="shared" si="54"/>
        <v>0</v>
      </c>
      <c r="N112" s="325"/>
    </row>
    <row r="113" spans="1:15" s="323" customFormat="1" thickBot="1" x14ac:dyDescent="0.25">
      <c r="A113" s="667"/>
      <c r="B113" s="668" t="s">
        <v>526</v>
      </c>
      <c r="C113" s="669">
        <f t="shared" ref="C113:L113" si="55">C97+C48</f>
        <v>67</v>
      </c>
      <c r="D113" s="669">
        <f t="shared" si="55"/>
        <v>18.925000000000001</v>
      </c>
      <c r="E113" s="669">
        <f t="shared" si="55"/>
        <v>41</v>
      </c>
      <c r="F113" s="669">
        <f t="shared" si="55"/>
        <v>16.8</v>
      </c>
      <c r="G113" s="669">
        <f t="shared" si="55"/>
        <v>1418</v>
      </c>
      <c r="H113" s="669">
        <f t="shared" si="55"/>
        <v>5510</v>
      </c>
      <c r="I113" s="820">
        <f t="shared" si="55"/>
        <v>2435.4</v>
      </c>
      <c r="J113" s="669">
        <f t="shared" si="55"/>
        <v>2435.4</v>
      </c>
      <c r="K113" s="669">
        <f t="shared" si="55"/>
        <v>0</v>
      </c>
      <c r="L113" s="669">
        <f t="shared" si="55"/>
        <v>0</v>
      </c>
    </row>
    <row r="114" spans="1:15" ht="17.25" customHeight="1" thickTop="1" x14ac:dyDescent="0.25">
      <c r="A114" s="670"/>
      <c r="B114" s="670"/>
      <c r="C114" s="671"/>
      <c r="D114" s="672"/>
      <c r="E114" s="671"/>
      <c r="F114" s="671"/>
      <c r="G114" s="856" t="s">
        <v>702</v>
      </c>
      <c r="H114" s="856"/>
      <c r="I114" s="856"/>
      <c r="J114" s="856"/>
      <c r="K114" s="856"/>
      <c r="L114" s="856"/>
      <c r="M114" s="79"/>
      <c r="N114" s="79"/>
      <c r="O114" s="79"/>
    </row>
    <row r="115" spans="1:15" ht="13.5" customHeight="1" x14ac:dyDescent="0.25">
      <c r="A115" s="670"/>
      <c r="B115" s="670"/>
      <c r="C115" s="671"/>
      <c r="D115" s="672"/>
      <c r="E115" s="671"/>
      <c r="F115" s="671"/>
      <c r="G115" s="857" t="s">
        <v>561</v>
      </c>
      <c r="H115" s="857"/>
      <c r="I115" s="857"/>
      <c r="J115" s="857"/>
      <c r="K115" s="857"/>
      <c r="L115" s="857"/>
      <c r="M115" s="79"/>
      <c r="N115" s="79"/>
      <c r="O115" s="79"/>
    </row>
    <row r="116" spans="1:15" ht="16.5" customHeight="1" x14ac:dyDescent="0.25">
      <c r="A116" s="670"/>
      <c r="B116" s="670"/>
      <c r="C116" s="673"/>
      <c r="D116" s="674"/>
      <c r="E116" s="673"/>
      <c r="F116" s="673"/>
      <c r="G116" s="857" t="s">
        <v>562</v>
      </c>
      <c r="H116" s="857"/>
      <c r="I116" s="857"/>
      <c r="J116" s="857"/>
      <c r="K116" s="857"/>
      <c r="L116" s="857"/>
      <c r="M116" s="79"/>
      <c r="N116" s="79"/>
      <c r="O116" s="79"/>
    </row>
    <row r="117" spans="1:15" ht="16.5" x14ac:dyDescent="0.25">
      <c r="A117" s="76"/>
      <c r="B117" s="76"/>
      <c r="C117" s="77"/>
      <c r="D117" s="288"/>
      <c r="E117" s="77"/>
      <c r="F117" s="77"/>
      <c r="G117" s="592"/>
      <c r="H117" s="593"/>
      <c r="I117" s="243"/>
      <c r="J117" s="593"/>
      <c r="K117" s="593"/>
      <c r="L117" s="594"/>
      <c r="M117" s="79"/>
      <c r="N117" s="79"/>
      <c r="O117" s="79"/>
    </row>
    <row r="118" spans="1:15" ht="16.5" x14ac:dyDescent="0.25">
      <c r="A118" s="76"/>
      <c r="B118" s="76"/>
      <c r="C118" s="77"/>
      <c r="D118" s="288"/>
      <c r="E118" s="77"/>
      <c r="F118" s="77"/>
      <c r="G118" s="592"/>
      <c r="H118" s="593"/>
      <c r="I118" s="243"/>
      <c r="J118" s="593"/>
      <c r="K118" s="593"/>
      <c r="L118" s="594"/>
      <c r="M118" s="79"/>
      <c r="N118" s="79"/>
      <c r="O118" s="79"/>
    </row>
    <row r="119" spans="1:15" ht="16.5" x14ac:dyDescent="0.25">
      <c r="A119" s="76"/>
      <c r="B119" s="76"/>
      <c r="C119" s="77"/>
      <c r="D119" s="288"/>
      <c r="E119" s="77"/>
      <c r="F119" s="77"/>
      <c r="G119" s="592"/>
      <c r="H119" s="593"/>
      <c r="I119" s="243"/>
      <c r="J119" s="593"/>
      <c r="K119" s="593"/>
      <c r="L119" s="595"/>
      <c r="M119" s="79"/>
      <c r="N119" s="79"/>
      <c r="O119" s="79"/>
    </row>
    <row r="120" spans="1:15" ht="16.5" customHeight="1" x14ac:dyDescent="0.25">
      <c r="A120" s="76"/>
      <c r="B120" s="76"/>
      <c r="C120" s="77"/>
      <c r="D120" s="288"/>
      <c r="E120" s="77"/>
      <c r="F120" s="77"/>
      <c r="G120" s="858" t="s">
        <v>563</v>
      </c>
      <c r="H120" s="858"/>
      <c r="I120" s="858"/>
      <c r="J120" s="858"/>
      <c r="K120" s="858"/>
      <c r="L120" s="858"/>
      <c r="M120" s="79"/>
      <c r="N120" s="79"/>
      <c r="O120" s="79"/>
    </row>
    <row r="121" spans="1:15" x14ac:dyDescent="0.25">
      <c r="A121" s="76"/>
      <c r="B121" s="76"/>
      <c r="C121" s="77"/>
      <c r="D121" s="288"/>
      <c r="E121" s="77"/>
      <c r="F121" s="77"/>
      <c r="G121" s="77"/>
      <c r="H121" s="77"/>
      <c r="I121" s="41"/>
      <c r="J121" s="77"/>
      <c r="K121" s="77"/>
      <c r="L121" s="77"/>
      <c r="M121" s="79"/>
      <c r="N121" s="79"/>
      <c r="O121" s="79"/>
    </row>
    <row r="122" spans="1:15" x14ac:dyDescent="0.25">
      <c r="A122" s="76"/>
      <c r="B122" s="76"/>
      <c r="C122" s="77"/>
      <c r="D122" s="288"/>
      <c r="E122" s="77"/>
      <c r="F122" s="77"/>
      <c r="G122" s="77"/>
      <c r="H122" s="77"/>
      <c r="I122" s="41"/>
      <c r="J122" s="77"/>
      <c r="K122" s="77"/>
      <c r="L122" s="77"/>
      <c r="M122" s="79"/>
      <c r="N122" s="79"/>
      <c r="O122" s="79"/>
    </row>
    <row r="123" spans="1:15" x14ac:dyDescent="0.25">
      <c r="A123" s="76"/>
      <c r="B123" s="76"/>
      <c r="C123" s="77"/>
      <c r="D123" s="288"/>
      <c r="E123" s="77"/>
      <c r="F123" s="77"/>
      <c r="G123" s="77"/>
      <c r="H123" s="77"/>
      <c r="I123" s="41"/>
      <c r="J123" s="77"/>
      <c r="K123" s="77"/>
      <c r="L123" s="77"/>
      <c r="M123" s="79"/>
      <c r="N123" s="79"/>
      <c r="O123" s="79"/>
    </row>
    <row r="124" spans="1:15" x14ac:dyDescent="0.25">
      <c r="A124" s="76"/>
      <c r="B124" s="76"/>
      <c r="C124" s="77"/>
      <c r="D124" s="288"/>
      <c r="E124" s="77"/>
      <c r="F124" s="77"/>
      <c r="G124" s="77"/>
      <c r="H124" s="77"/>
      <c r="I124" s="41"/>
      <c r="J124" s="77"/>
      <c r="K124" s="77"/>
      <c r="L124" s="77"/>
      <c r="M124" s="79"/>
      <c r="N124" s="79"/>
      <c r="O124" s="79"/>
    </row>
    <row r="125" spans="1:15" x14ac:dyDescent="0.25">
      <c r="A125" s="76"/>
      <c r="B125" s="76"/>
      <c r="C125" s="77"/>
      <c r="D125" s="288"/>
      <c r="E125" s="77"/>
      <c r="F125" s="77"/>
      <c r="G125" s="77"/>
      <c r="H125" s="77"/>
      <c r="I125" s="41"/>
      <c r="J125" s="77"/>
      <c r="K125" s="77"/>
      <c r="L125" s="77"/>
      <c r="M125" s="79"/>
      <c r="N125" s="79"/>
      <c r="O125" s="79"/>
    </row>
    <row r="126" spans="1:15" x14ac:dyDescent="0.25">
      <c r="A126" s="76"/>
      <c r="B126" s="76"/>
      <c r="C126" s="77"/>
      <c r="D126" s="288"/>
      <c r="E126" s="77"/>
      <c r="F126" s="77"/>
      <c r="G126" s="77"/>
      <c r="H126" s="77"/>
      <c r="I126" s="41"/>
      <c r="J126" s="77"/>
      <c r="K126" s="77"/>
      <c r="L126" s="77"/>
      <c r="M126" s="79"/>
      <c r="N126" s="79"/>
      <c r="O126" s="79"/>
    </row>
    <row r="127" spans="1:15" x14ac:dyDescent="0.25">
      <c r="A127" s="76"/>
      <c r="B127" s="76"/>
      <c r="C127" s="77"/>
      <c r="D127" s="288"/>
      <c r="E127" s="77"/>
      <c r="F127" s="77"/>
      <c r="G127" s="77"/>
      <c r="H127" s="77"/>
      <c r="I127" s="41"/>
      <c r="J127" s="77"/>
      <c r="K127" s="77"/>
      <c r="L127" s="77"/>
      <c r="M127" s="79"/>
      <c r="N127" s="79"/>
      <c r="O127" s="79"/>
    </row>
    <row r="128" spans="1:15" x14ac:dyDescent="0.25">
      <c r="A128" s="76"/>
      <c r="B128" s="76"/>
      <c r="C128" s="77"/>
      <c r="D128" s="288"/>
      <c r="E128" s="77"/>
      <c r="F128" s="77"/>
      <c r="G128" s="77"/>
      <c r="H128" s="77"/>
      <c r="I128" s="41"/>
      <c r="J128" s="77"/>
      <c r="K128" s="77"/>
      <c r="L128" s="77"/>
      <c r="M128" s="79"/>
      <c r="N128" s="79"/>
      <c r="O128" s="79"/>
    </row>
    <row r="129" spans="1:15" x14ac:dyDescent="0.25">
      <c r="A129" s="76"/>
      <c r="B129" s="76"/>
      <c r="C129" s="77"/>
      <c r="D129" s="288"/>
      <c r="E129" s="77"/>
      <c r="F129" s="77"/>
      <c r="G129" s="77"/>
      <c r="H129" s="77"/>
      <c r="I129" s="41"/>
      <c r="J129" s="77"/>
      <c r="K129" s="77"/>
      <c r="L129" s="77"/>
      <c r="M129" s="79"/>
      <c r="N129" s="79"/>
      <c r="O129" s="79"/>
    </row>
    <row r="130" spans="1:15" x14ac:dyDescent="0.25">
      <c r="A130" s="76"/>
      <c r="B130" s="76"/>
      <c r="C130" s="77"/>
      <c r="D130" s="288"/>
      <c r="E130" s="77"/>
      <c r="F130" s="77"/>
      <c r="G130" s="77"/>
      <c r="H130" s="77"/>
      <c r="I130" s="41"/>
      <c r="J130" s="77"/>
      <c r="K130" s="77"/>
      <c r="L130" s="77"/>
      <c r="M130" s="79"/>
      <c r="N130" s="79"/>
      <c r="O130" s="79"/>
    </row>
    <row r="131" spans="1:15" x14ac:dyDescent="0.25">
      <c r="A131" s="76"/>
      <c r="B131" s="76"/>
      <c r="C131" s="77"/>
      <c r="D131" s="288"/>
      <c r="E131" s="77"/>
      <c r="F131" s="77"/>
      <c r="G131" s="77"/>
      <c r="H131" s="77"/>
      <c r="I131" s="41"/>
      <c r="J131" s="77"/>
      <c r="K131" s="77"/>
      <c r="L131" s="77"/>
      <c r="M131" s="79"/>
      <c r="N131" s="79"/>
      <c r="O131" s="79"/>
    </row>
    <row r="132" spans="1:15" x14ac:dyDescent="0.25">
      <c r="A132" s="76"/>
      <c r="B132" s="76"/>
      <c r="C132" s="77"/>
      <c r="D132" s="288"/>
      <c r="E132" s="77"/>
      <c r="F132" s="77"/>
      <c r="G132" s="77"/>
      <c r="H132" s="77"/>
      <c r="I132" s="41"/>
      <c r="J132" s="77"/>
      <c r="K132" s="77"/>
      <c r="L132" s="77"/>
      <c r="M132" s="79"/>
      <c r="N132" s="79"/>
      <c r="O132" s="79"/>
    </row>
    <row r="133" spans="1:15" x14ac:dyDescent="0.25">
      <c r="A133" s="76"/>
      <c r="B133" s="76"/>
      <c r="C133" s="77"/>
      <c r="D133" s="288"/>
      <c r="E133" s="77"/>
      <c r="F133" s="77"/>
      <c r="G133" s="77"/>
      <c r="H133" s="77"/>
      <c r="I133" s="41"/>
      <c r="J133" s="77"/>
      <c r="K133" s="77"/>
      <c r="L133" s="77"/>
      <c r="M133" s="79"/>
      <c r="N133" s="79"/>
      <c r="O133" s="79"/>
    </row>
    <row r="134" spans="1:15" x14ac:dyDescent="0.25">
      <c r="A134" s="76"/>
      <c r="B134" s="76"/>
      <c r="C134" s="77"/>
      <c r="D134" s="288"/>
      <c r="E134" s="77"/>
      <c r="F134" s="77"/>
      <c r="G134" s="77"/>
      <c r="H134" s="77"/>
      <c r="I134" s="41"/>
      <c r="J134" s="77"/>
      <c r="K134" s="77"/>
      <c r="L134" s="77"/>
      <c r="M134" s="79"/>
      <c r="N134" s="79"/>
      <c r="O134" s="79"/>
    </row>
    <row r="135" spans="1:15" x14ac:dyDescent="0.25">
      <c r="A135" s="76"/>
      <c r="B135" s="76"/>
      <c r="C135" s="77"/>
      <c r="D135" s="288"/>
      <c r="E135" s="77"/>
      <c r="F135" s="77"/>
      <c r="G135" s="77"/>
      <c r="H135" s="77"/>
      <c r="I135" s="41"/>
      <c r="J135" s="77"/>
      <c r="K135" s="77"/>
      <c r="L135" s="77"/>
      <c r="M135" s="79"/>
      <c r="N135" s="79"/>
      <c r="O135" s="79"/>
    </row>
    <row r="136" spans="1:15" x14ac:dyDescent="0.25">
      <c r="A136" s="76"/>
      <c r="B136" s="76"/>
      <c r="C136" s="77"/>
      <c r="D136" s="288"/>
      <c r="E136" s="77"/>
      <c r="F136" s="77"/>
      <c r="G136" s="77"/>
      <c r="H136" s="77"/>
      <c r="I136" s="41"/>
      <c r="J136" s="77"/>
      <c r="K136" s="77"/>
      <c r="L136" s="77"/>
      <c r="M136" s="79"/>
      <c r="N136" s="79"/>
      <c r="O136" s="79"/>
    </row>
    <row r="137" spans="1:15" x14ac:dyDescent="0.25">
      <c r="A137" s="76"/>
      <c r="B137" s="76"/>
      <c r="C137" s="77"/>
      <c r="D137" s="288"/>
      <c r="E137" s="77"/>
      <c r="F137" s="77"/>
      <c r="G137" s="77"/>
      <c r="H137" s="77"/>
      <c r="I137" s="41"/>
      <c r="J137" s="77"/>
      <c r="K137" s="77"/>
      <c r="L137" s="77"/>
      <c r="M137" s="79"/>
      <c r="N137" s="79"/>
      <c r="O137" s="79"/>
    </row>
    <row r="138" spans="1:15" x14ac:dyDescent="0.25">
      <c r="A138" s="76"/>
      <c r="B138" s="76"/>
      <c r="C138" s="77"/>
      <c r="D138" s="288"/>
      <c r="E138" s="77"/>
      <c r="F138" s="77"/>
      <c r="G138" s="77"/>
      <c r="H138" s="77"/>
      <c r="I138" s="41"/>
      <c r="J138" s="77"/>
      <c r="K138" s="77"/>
      <c r="L138" s="77"/>
    </row>
  </sheetData>
  <mergeCells count="19">
    <mergeCell ref="J2:L2"/>
    <mergeCell ref="A3:L3"/>
    <mergeCell ref="A1:B1"/>
    <mergeCell ref="A2:B2"/>
    <mergeCell ref="F6:F7"/>
    <mergeCell ref="G6:G7"/>
    <mergeCell ref="H6:H7"/>
    <mergeCell ref="I6:I7"/>
    <mergeCell ref="J6:L6"/>
    <mergeCell ref="A6:A7"/>
    <mergeCell ref="B6:B7"/>
    <mergeCell ref="C6:C7"/>
    <mergeCell ref="D6:D7"/>
    <mergeCell ref="E6:E7"/>
    <mergeCell ref="G114:L114"/>
    <mergeCell ref="G115:L115"/>
    <mergeCell ref="G116:L116"/>
    <mergeCell ref="G120:L120"/>
    <mergeCell ref="A4:L4"/>
  </mergeCells>
  <phoneticPr fontId="42" type="noConversion"/>
  <pageMargins left="0" right="0" top="0" bottom="0" header="0" footer="0"/>
  <pageSetup paperSize="9"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42"/>
  <sheetViews>
    <sheetView zoomScaleNormal="100" workbookViewId="0">
      <pane xSplit="2" ySplit="6" topLeftCell="C20" activePane="bottomRight" state="frozen"/>
      <selection pane="topRight" activeCell="C1" sqref="C1"/>
      <selection pane="bottomLeft" activeCell="A8" sqref="A8"/>
      <selection pane="bottomRight" activeCell="E28" sqref="E28"/>
    </sheetView>
  </sheetViews>
  <sheetFormatPr defaultRowHeight="12.75" x14ac:dyDescent="0.2"/>
  <cols>
    <col min="1" max="1" width="5.5703125" style="416" customWidth="1"/>
    <col min="2" max="2" width="29.7109375" style="417" customWidth="1"/>
    <col min="3" max="3" width="8.5703125" style="417" customWidth="1"/>
    <col min="4" max="4" width="8.42578125" style="351" customWidth="1"/>
    <col min="5" max="6" width="9" style="351" bestFit="1" customWidth="1"/>
    <col min="7" max="7" width="6.7109375" style="351" customWidth="1"/>
    <col min="8" max="8" width="8.140625" style="351" customWidth="1"/>
    <col min="9" max="9" width="7.28515625" style="351" customWidth="1"/>
    <col min="10" max="10" width="6.5703125" style="351" customWidth="1"/>
    <col min="11" max="11" width="7.5703125" style="351" customWidth="1"/>
    <col min="12" max="12" width="6.85546875" style="351" bestFit="1" customWidth="1"/>
    <col min="13" max="13" width="8.140625" style="351" customWidth="1"/>
    <col min="14" max="14" width="7.7109375" style="351" customWidth="1"/>
    <col min="15" max="15" width="7.5703125" style="351" customWidth="1"/>
    <col min="16" max="16" width="17.42578125" style="351" customWidth="1"/>
    <col min="17" max="256" width="9.140625" style="351"/>
    <col min="257" max="257" width="5.5703125" style="351" customWidth="1"/>
    <col min="258" max="258" width="29.7109375" style="351" customWidth="1"/>
    <col min="259" max="259" width="8.5703125" style="351" customWidth="1"/>
    <col min="260" max="260" width="8.42578125" style="351" customWidth="1"/>
    <col min="261" max="262" width="9" style="351" bestFit="1" customWidth="1"/>
    <col min="263" max="263" width="6.7109375" style="351" customWidth="1"/>
    <col min="264" max="264" width="8.140625" style="351" customWidth="1"/>
    <col min="265" max="265" width="7.28515625" style="351" customWidth="1"/>
    <col min="266" max="266" width="6.5703125" style="351" customWidth="1"/>
    <col min="267" max="267" width="7.5703125" style="351" customWidth="1"/>
    <col min="268" max="268" width="6.85546875" style="351" bestFit="1" customWidth="1"/>
    <col min="269" max="269" width="8.140625" style="351" customWidth="1"/>
    <col min="270" max="270" width="7.7109375" style="351" customWidth="1"/>
    <col min="271" max="271" width="7.5703125" style="351" customWidth="1"/>
    <col min="272" max="272" width="7.42578125" style="351" customWidth="1"/>
    <col min="273" max="512" width="9.140625" style="351"/>
    <col min="513" max="513" width="5.5703125" style="351" customWidth="1"/>
    <col min="514" max="514" width="29.7109375" style="351" customWidth="1"/>
    <col min="515" max="515" width="8.5703125" style="351" customWidth="1"/>
    <col min="516" max="516" width="8.42578125" style="351" customWidth="1"/>
    <col min="517" max="518" width="9" style="351" bestFit="1" customWidth="1"/>
    <col min="519" max="519" width="6.7109375" style="351" customWidth="1"/>
    <col min="520" max="520" width="8.140625" style="351" customWidth="1"/>
    <col min="521" max="521" width="7.28515625" style="351" customWidth="1"/>
    <col min="522" max="522" width="6.5703125" style="351" customWidth="1"/>
    <col min="523" max="523" width="7.5703125" style="351" customWidth="1"/>
    <col min="524" max="524" width="6.85546875" style="351" bestFit="1" customWidth="1"/>
    <col min="525" max="525" width="8.140625" style="351" customWidth="1"/>
    <col min="526" max="526" width="7.7109375" style="351" customWidth="1"/>
    <col min="527" max="527" width="7.5703125" style="351" customWidth="1"/>
    <col min="528" max="528" width="7.42578125" style="351" customWidth="1"/>
    <col min="529" max="768" width="9.140625" style="351"/>
    <col min="769" max="769" width="5.5703125" style="351" customWidth="1"/>
    <col min="770" max="770" width="29.7109375" style="351" customWidth="1"/>
    <col min="771" max="771" width="8.5703125" style="351" customWidth="1"/>
    <col min="772" max="772" width="8.42578125" style="351" customWidth="1"/>
    <col min="773" max="774" width="9" style="351" bestFit="1" customWidth="1"/>
    <col min="775" max="775" width="6.7109375" style="351" customWidth="1"/>
    <col min="776" max="776" width="8.140625" style="351" customWidth="1"/>
    <col min="777" max="777" width="7.28515625" style="351" customWidth="1"/>
    <col min="778" max="778" width="6.5703125" style="351" customWidth="1"/>
    <col min="779" max="779" width="7.5703125" style="351" customWidth="1"/>
    <col min="780" max="780" width="6.85546875" style="351" bestFit="1" customWidth="1"/>
    <col min="781" max="781" width="8.140625" style="351" customWidth="1"/>
    <col min="782" max="782" width="7.7109375" style="351" customWidth="1"/>
    <col min="783" max="783" width="7.5703125" style="351" customWidth="1"/>
    <col min="784" max="784" width="7.42578125" style="351" customWidth="1"/>
    <col min="785" max="1024" width="9.140625" style="351"/>
    <col min="1025" max="1025" width="5.5703125" style="351" customWidth="1"/>
    <col min="1026" max="1026" width="29.7109375" style="351" customWidth="1"/>
    <col min="1027" max="1027" width="8.5703125" style="351" customWidth="1"/>
    <col min="1028" max="1028" width="8.42578125" style="351" customWidth="1"/>
    <col min="1029" max="1030" width="9" style="351" bestFit="1" customWidth="1"/>
    <col min="1031" max="1031" width="6.7109375" style="351" customWidth="1"/>
    <col min="1032" max="1032" width="8.140625" style="351" customWidth="1"/>
    <col min="1033" max="1033" width="7.28515625" style="351" customWidth="1"/>
    <col min="1034" max="1034" width="6.5703125" style="351" customWidth="1"/>
    <col min="1035" max="1035" width="7.5703125" style="351" customWidth="1"/>
    <col min="1036" max="1036" width="6.85546875" style="351" bestFit="1" customWidth="1"/>
    <col min="1037" max="1037" width="8.140625" style="351" customWidth="1"/>
    <col min="1038" max="1038" width="7.7109375" style="351" customWidth="1"/>
    <col min="1039" max="1039" width="7.5703125" style="351" customWidth="1"/>
    <col min="1040" max="1040" width="7.42578125" style="351" customWidth="1"/>
    <col min="1041" max="1280" width="9.140625" style="351"/>
    <col min="1281" max="1281" width="5.5703125" style="351" customWidth="1"/>
    <col min="1282" max="1282" width="29.7109375" style="351" customWidth="1"/>
    <col min="1283" max="1283" width="8.5703125" style="351" customWidth="1"/>
    <col min="1284" max="1284" width="8.42578125" style="351" customWidth="1"/>
    <col min="1285" max="1286" width="9" style="351" bestFit="1" customWidth="1"/>
    <col min="1287" max="1287" width="6.7109375" style="351" customWidth="1"/>
    <col min="1288" max="1288" width="8.140625" style="351" customWidth="1"/>
    <col min="1289" max="1289" width="7.28515625" style="351" customWidth="1"/>
    <col min="1290" max="1290" width="6.5703125" style="351" customWidth="1"/>
    <col min="1291" max="1291" width="7.5703125" style="351" customWidth="1"/>
    <col min="1292" max="1292" width="6.85546875" style="351" bestFit="1" customWidth="1"/>
    <col min="1293" max="1293" width="8.140625" style="351" customWidth="1"/>
    <col min="1294" max="1294" width="7.7109375" style="351" customWidth="1"/>
    <col min="1295" max="1295" width="7.5703125" style="351" customWidth="1"/>
    <col min="1296" max="1296" width="7.42578125" style="351" customWidth="1"/>
    <col min="1297" max="1536" width="9.140625" style="351"/>
    <col min="1537" max="1537" width="5.5703125" style="351" customWidth="1"/>
    <col min="1538" max="1538" width="29.7109375" style="351" customWidth="1"/>
    <col min="1539" max="1539" width="8.5703125" style="351" customWidth="1"/>
    <col min="1540" max="1540" width="8.42578125" style="351" customWidth="1"/>
    <col min="1541" max="1542" width="9" style="351" bestFit="1" customWidth="1"/>
    <col min="1543" max="1543" width="6.7109375" style="351" customWidth="1"/>
    <col min="1544" max="1544" width="8.140625" style="351" customWidth="1"/>
    <col min="1545" max="1545" width="7.28515625" style="351" customWidth="1"/>
    <col min="1546" max="1546" width="6.5703125" style="351" customWidth="1"/>
    <col min="1547" max="1547" width="7.5703125" style="351" customWidth="1"/>
    <col min="1548" max="1548" width="6.85546875" style="351" bestFit="1" customWidth="1"/>
    <col min="1549" max="1549" width="8.140625" style="351" customWidth="1"/>
    <col min="1550" max="1550" width="7.7109375" style="351" customWidth="1"/>
    <col min="1551" max="1551" width="7.5703125" style="351" customWidth="1"/>
    <col min="1552" max="1552" width="7.42578125" style="351" customWidth="1"/>
    <col min="1553" max="1792" width="9.140625" style="351"/>
    <col min="1793" max="1793" width="5.5703125" style="351" customWidth="1"/>
    <col min="1794" max="1794" width="29.7109375" style="351" customWidth="1"/>
    <col min="1795" max="1795" width="8.5703125" style="351" customWidth="1"/>
    <col min="1796" max="1796" width="8.42578125" style="351" customWidth="1"/>
    <col min="1797" max="1798" width="9" style="351" bestFit="1" customWidth="1"/>
    <col min="1799" max="1799" width="6.7109375" style="351" customWidth="1"/>
    <col min="1800" max="1800" width="8.140625" style="351" customWidth="1"/>
    <col min="1801" max="1801" width="7.28515625" style="351" customWidth="1"/>
    <col min="1802" max="1802" width="6.5703125" style="351" customWidth="1"/>
    <col min="1803" max="1803" width="7.5703125" style="351" customWidth="1"/>
    <col min="1804" max="1804" width="6.85546875" style="351" bestFit="1" customWidth="1"/>
    <col min="1805" max="1805" width="8.140625" style="351" customWidth="1"/>
    <col min="1806" max="1806" width="7.7109375" style="351" customWidth="1"/>
    <col min="1807" max="1807" width="7.5703125" style="351" customWidth="1"/>
    <col min="1808" max="1808" width="7.42578125" style="351" customWidth="1"/>
    <col min="1809" max="2048" width="9.140625" style="351"/>
    <col min="2049" max="2049" width="5.5703125" style="351" customWidth="1"/>
    <col min="2050" max="2050" width="29.7109375" style="351" customWidth="1"/>
    <col min="2051" max="2051" width="8.5703125" style="351" customWidth="1"/>
    <col min="2052" max="2052" width="8.42578125" style="351" customWidth="1"/>
    <col min="2053" max="2054" width="9" style="351" bestFit="1" customWidth="1"/>
    <col min="2055" max="2055" width="6.7109375" style="351" customWidth="1"/>
    <col min="2056" max="2056" width="8.140625" style="351" customWidth="1"/>
    <col min="2057" max="2057" width="7.28515625" style="351" customWidth="1"/>
    <col min="2058" max="2058" width="6.5703125" style="351" customWidth="1"/>
    <col min="2059" max="2059" width="7.5703125" style="351" customWidth="1"/>
    <col min="2060" max="2060" width="6.85546875" style="351" bestFit="1" customWidth="1"/>
    <col min="2061" max="2061" width="8.140625" style="351" customWidth="1"/>
    <col min="2062" max="2062" width="7.7109375" style="351" customWidth="1"/>
    <col min="2063" max="2063" width="7.5703125" style="351" customWidth="1"/>
    <col min="2064" max="2064" width="7.42578125" style="351" customWidth="1"/>
    <col min="2065" max="2304" width="9.140625" style="351"/>
    <col min="2305" max="2305" width="5.5703125" style="351" customWidth="1"/>
    <col min="2306" max="2306" width="29.7109375" style="351" customWidth="1"/>
    <col min="2307" max="2307" width="8.5703125" style="351" customWidth="1"/>
    <col min="2308" max="2308" width="8.42578125" style="351" customWidth="1"/>
    <col min="2309" max="2310" width="9" style="351" bestFit="1" customWidth="1"/>
    <col min="2311" max="2311" width="6.7109375" style="351" customWidth="1"/>
    <col min="2312" max="2312" width="8.140625" style="351" customWidth="1"/>
    <col min="2313" max="2313" width="7.28515625" style="351" customWidth="1"/>
    <col min="2314" max="2314" width="6.5703125" style="351" customWidth="1"/>
    <col min="2315" max="2315" width="7.5703125" style="351" customWidth="1"/>
    <col min="2316" max="2316" width="6.85546875" style="351" bestFit="1" customWidth="1"/>
    <col min="2317" max="2317" width="8.140625" style="351" customWidth="1"/>
    <col min="2318" max="2318" width="7.7109375" style="351" customWidth="1"/>
    <col min="2319" max="2319" width="7.5703125" style="351" customWidth="1"/>
    <col min="2320" max="2320" width="7.42578125" style="351" customWidth="1"/>
    <col min="2321" max="2560" width="9.140625" style="351"/>
    <col min="2561" max="2561" width="5.5703125" style="351" customWidth="1"/>
    <col min="2562" max="2562" width="29.7109375" style="351" customWidth="1"/>
    <col min="2563" max="2563" width="8.5703125" style="351" customWidth="1"/>
    <col min="2564" max="2564" width="8.42578125" style="351" customWidth="1"/>
    <col min="2565" max="2566" width="9" style="351" bestFit="1" customWidth="1"/>
    <col min="2567" max="2567" width="6.7109375" style="351" customWidth="1"/>
    <col min="2568" max="2568" width="8.140625" style="351" customWidth="1"/>
    <col min="2569" max="2569" width="7.28515625" style="351" customWidth="1"/>
    <col min="2570" max="2570" width="6.5703125" style="351" customWidth="1"/>
    <col min="2571" max="2571" width="7.5703125" style="351" customWidth="1"/>
    <col min="2572" max="2572" width="6.85546875" style="351" bestFit="1" customWidth="1"/>
    <col min="2573" max="2573" width="8.140625" style="351" customWidth="1"/>
    <col min="2574" max="2574" width="7.7109375" style="351" customWidth="1"/>
    <col min="2575" max="2575" width="7.5703125" style="351" customWidth="1"/>
    <col min="2576" max="2576" width="7.42578125" style="351" customWidth="1"/>
    <col min="2577" max="2816" width="9.140625" style="351"/>
    <col min="2817" max="2817" width="5.5703125" style="351" customWidth="1"/>
    <col min="2818" max="2818" width="29.7109375" style="351" customWidth="1"/>
    <col min="2819" max="2819" width="8.5703125" style="351" customWidth="1"/>
    <col min="2820" max="2820" width="8.42578125" style="351" customWidth="1"/>
    <col min="2821" max="2822" width="9" style="351" bestFit="1" customWidth="1"/>
    <col min="2823" max="2823" width="6.7109375" style="351" customWidth="1"/>
    <col min="2824" max="2824" width="8.140625" style="351" customWidth="1"/>
    <col min="2825" max="2825" width="7.28515625" style="351" customWidth="1"/>
    <col min="2826" max="2826" width="6.5703125" style="351" customWidth="1"/>
    <col min="2827" max="2827" width="7.5703125" style="351" customWidth="1"/>
    <col min="2828" max="2828" width="6.85546875" style="351" bestFit="1" customWidth="1"/>
    <col min="2829" max="2829" width="8.140625" style="351" customWidth="1"/>
    <col min="2830" max="2830" width="7.7109375" style="351" customWidth="1"/>
    <col min="2831" max="2831" width="7.5703125" style="351" customWidth="1"/>
    <col min="2832" max="2832" width="7.42578125" style="351" customWidth="1"/>
    <col min="2833" max="3072" width="9.140625" style="351"/>
    <col min="3073" max="3073" width="5.5703125" style="351" customWidth="1"/>
    <col min="3074" max="3074" width="29.7109375" style="351" customWidth="1"/>
    <col min="3075" max="3075" width="8.5703125" style="351" customWidth="1"/>
    <col min="3076" max="3076" width="8.42578125" style="351" customWidth="1"/>
    <col min="3077" max="3078" width="9" style="351" bestFit="1" customWidth="1"/>
    <col min="3079" max="3079" width="6.7109375" style="351" customWidth="1"/>
    <col min="3080" max="3080" width="8.140625" style="351" customWidth="1"/>
    <col min="3081" max="3081" width="7.28515625" style="351" customWidth="1"/>
    <col min="3082" max="3082" width="6.5703125" style="351" customWidth="1"/>
    <col min="3083" max="3083" width="7.5703125" style="351" customWidth="1"/>
    <col min="3084" max="3084" width="6.85546875" style="351" bestFit="1" customWidth="1"/>
    <col min="3085" max="3085" width="8.140625" style="351" customWidth="1"/>
    <col min="3086" max="3086" width="7.7109375" style="351" customWidth="1"/>
    <col min="3087" max="3087" width="7.5703125" style="351" customWidth="1"/>
    <col min="3088" max="3088" width="7.42578125" style="351" customWidth="1"/>
    <col min="3089" max="3328" width="9.140625" style="351"/>
    <col min="3329" max="3329" width="5.5703125" style="351" customWidth="1"/>
    <col min="3330" max="3330" width="29.7109375" style="351" customWidth="1"/>
    <col min="3331" max="3331" width="8.5703125" style="351" customWidth="1"/>
    <col min="3332" max="3332" width="8.42578125" style="351" customWidth="1"/>
    <col min="3333" max="3334" width="9" style="351" bestFit="1" customWidth="1"/>
    <col min="3335" max="3335" width="6.7109375" style="351" customWidth="1"/>
    <col min="3336" max="3336" width="8.140625" style="351" customWidth="1"/>
    <col min="3337" max="3337" width="7.28515625" style="351" customWidth="1"/>
    <col min="3338" max="3338" width="6.5703125" style="351" customWidth="1"/>
    <col min="3339" max="3339" width="7.5703125" style="351" customWidth="1"/>
    <col min="3340" max="3340" width="6.85546875" style="351" bestFit="1" customWidth="1"/>
    <col min="3341" max="3341" width="8.140625" style="351" customWidth="1"/>
    <col min="3342" max="3342" width="7.7109375" style="351" customWidth="1"/>
    <col min="3343" max="3343" width="7.5703125" style="351" customWidth="1"/>
    <col min="3344" max="3344" width="7.42578125" style="351" customWidth="1"/>
    <col min="3345" max="3584" width="9.140625" style="351"/>
    <col min="3585" max="3585" width="5.5703125" style="351" customWidth="1"/>
    <col min="3586" max="3586" width="29.7109375" style="351" customWidth="1"/>
    <col min="3587" max="3587" width="8.5703125" style="351" customWidth="1"/>
    <col min="3588" max="3588" width="8.42578125" style="351" customWidth="1"/>
    <col min="3589" max="3590" width="9" style="351" bestFit="1" customWidth="1"/>
    <col min="3591" max="3591" width="6.7109375" style="351" customWidth="1"/>
    <col min="3592" max="3592" width="8.140625" style="351" customWidth="1"/>
    <col min="3593" max="3593" width="7.28515625" style="351" customWidth="1"/>
    <col min="3594" max="3594" width="6.5703125" style="351" customWidth="1"/>
    <col min="3595" max="3595" width="7.5703125" style="351" customWidth="1"/>
    <col min="3596" max="3596" width="6.85546875" style="351" bestFit="1" customWidth="1"/>
    <col min="3597" max="3597" width="8.140625" style="351" customWidth="1"/>
    <col min="3598" max="3598" width="7.7109375" style="351" customWidth="1"/>
    <col min="3599" max="3599" width="7.5703125" style="351" customWidth="1"/>
    <col min="3600" max="3600" width="7.42578125" style="351" customWidth="1"/>
    <col min="3601" max="3840" width="9.140625" style="351"/>
    <col min="3841" max="3841" width="5.5703125" style="351" customWidth="1"/>
    <col min="3842" max="3842" width="29.7109375" style="351" customWidth="1"/>
    <col min="3843" max="3843" width="8.5703125" style="351" customWidth="1"/>
    <col min="3844" max="3844" width="8.42578125" style="351" customWidth="1"/>
    <col min="3845" max="3846" width="9" style="351" bestFit="1" customWidth="1"/>
    <col min="3847" max="3847" width="6.7109375" style="351" customWidth="1"/>
    <col min="3848" max="3848" width="8.140625" style="351" customWidth="1"/>
    <col min="3849" max="3849" width="7.28515625" style="351" customWidth="1"/>
    <col min="3850" max="3850" width="6.5703125" style="351" customWidth="1"/>
    <col min="3851" max="3851" width="7.5703125" style="351" customWidth="1"/>
    <col min="3852" max="3852" width="6.85546875" style="351" bestFit="1" customWidth="1"/>
    <col min="3853" max="3853" width="8.140625" style="351" customWidth="1"/>
    <col min="3854" max="3854" width="7.7109375" style="351" customWidth="1"/>
    <col min="3855" max="3855" width="7.5703125" style="351" customWidth="1"/>
    <col min="3856" max="3856" width="7.42578125" style="351" customWidth="1"/>
    <col min="3857" max="4096" width="9.140625" style="351"/>
    <col min="4097" max="4097" width="5.5703125" style="351" customWidth="1"/>
    <col min="4098" max="4098" width="29.7109375" style="351" customWidth="1"/>
    <col min="4099" max="4099" width="8.5703125" style="351" customWidth="1"/>
    <col min="4100" max="4100" width="8.42578125" style="351" customWidth="1"/>
    <col min="4101" max="4102" width="9" style="351" bestFit="1" customWidth="1"/>
    <col min="4103" max="4103" width="6.7109375" style="351" customWidth="1"/>
    <col min="4104" max="4104" width="8.140625" style="351" customWidth="1"/>
    <col min="4105" max="4105" width="7.28515625" style="351" customWidth="1"/>
    <col min="4106" max="4106" width="6.5703125" style="351" customWidth="1"/>
    <col min="4107" max="4107" width="7.5703125" style="351" customWidth="1"/>
    <col min="4108" max="4108" width="6.85546875" style="351" bestFit="1" customWidth="1"/>
    <col min="4109" max="4109" width="8.140625" style="351" customWidth="1"/>
    <col min="4110" max="4110" width="7.7109375" style="351" customWidth="1"/>
    <col min="4111" max="4111" width="7.5703125" style="351" customWidth="1"/>
    <col min="4112" max="4112" width="7.42578125" style="351" customWidth="1"/>
    <col min="4113" max="4352" width="9.140625" style="351"/>
    <col min="4353" max="4353" width="5.5703125" style="351" customWidth="1"/>
    <col min="4354" max="4354" width="29.7109375" style="351" customWidth="1"/>
    <col min="4355" max="4355" width="8.5703125" style="351" customWidth="1"/>
    <col min="4356" max="4356" width="8.42578125" style="351" customWidth="1"/>
    <col min="4357" max="4358" width="9" style="351" bestFit="1" customWidth="1"/>
    <col min="4359" max="4359" width="6.7109375" style="351" customWidth="1"/>
    <col min="4360" max="4360" width="8.140625" style="351" customWidth="1"/>
    <col min="4361" max="4361" width="7.28515625" style="351" customWidth="1"/>
    <col min="4362" max="4362" width="6.5703125" style="351" customWidth="1"/>
    <col min="4363" max="4363" width="7.5703125" style="351" customWidth="1"/>
    <col min="4364" max="4364" width="6.85546875" style="351" bestFit="1" customWidth="1"/>
    <col min="4365" max="4365" width="8.140625" style="351" customWidth="1"/>
    <col min="4366" max="4366" width="7.7109375" style="351" customWidth="1"/>
    <col min="4367" max="4367" width="7.5703125" style="351" customWidth="1"/>
    <col min="4368" max="4368" width="7.42578125" style="351" customWidth="1"/>
    <col min="4369" max="4608" width="9.140625" style="351"/>
    <col min="4609" max="4609" width="5.5703125" style="351" customWidth="1"/>
    <col min="4610" max="4610" width="29.7109375" style="351" customWidth="1"/>
    <col min="4611" max="4611" width="8.5703125" style="351" customWidth="1"/>
    <col min="4612" max="4612" width="8.42578125" style="351" customWidth="1"/>
    <col min="4613" max="4614" width="9" style="351" bestFit="1" customWidth="1"/>
    <col min="4615" max="4615" width="6.7109375" style="351" customWidth="1"/>
    <col min="4616" max="4616" width="8.140625" style="351" customWidth="1"/>
    <col min="4617" max="4617" width="7.28515625" style="351" customWidth="1"/>
    <col min="4618" max="4618" width="6.5703125" style="351" customWidth="1"/>
    <col min="4619" max="4619" width="7.5703125" style="351" customWidth="1"/>
    <col min="4620" max="4620" width="6.85546875" style="351" bestFit="1" customWidth="1"/>
    <col min="4621" max="4621" width="8.140625" style="351" customWidth="1"/>
    <col min="4622" max="4622" width="7.7109375" style="351" customWidth="1"/>
    <col min="4623" max="4623" width="7.5703125" style="351" customWidth="1"/>
    <col min="4624" max="4624" width="7.42578125" style="351" customWidth="1"/>
    <col min="4625" max="4864" width="9.140625" style="351"/>
    <col min="4865" max="4865" width="5.5703125" style="351" customWidth="1"/>
    <col min="4866" max="4866" width="29.7109375" style="351" customWidth="1"/>
    <col min="4867" max="4867" width="8.5703125" style="351" customWidth="1"/>
    <col min="4868" max="4868" width="8.42578125" style="351" customWidth="1"/>
    <col min="4869" max="4870" width="9" style="351" bestFit="1" customWidth="1"/>
    <col min="4871" max="4871" width="6.7109375" style="351" customWidth="1"/>
    <col min="4872" max="4872" width="8.140625" style="351" customWidth="1"/>
    <col min="4873" max="4873" width="7.28515625" style="351" customWidth="1"/>
    <col min="4874" max="4874" width="6.5703125" style="351" customWidth="1"/>
    <col min="4875" max="4875" width="7.5703125" style="351" customWidth="1"/>
    <col min="4876" max="4876" width="6.85546875" style="351" bestFit="1" customWidth="1"/>
    <col min="4877" max="4877" width="8.140625" style="351" customWidth="1"/>
    <col min="4878" max="4878" width="7.7109375" style="351" customWidth="1"/>
    <col min="4879" max="4879" width="7.5703125" style="351" customWidth="1"/>
    <col min="4880" max="4880" width="7.42578125" style="351" customWidth="1"/>
    <col min="4881" max="5120" width="9.140625" style="351"/>
    <col min="5121" max="5121" width="5.5703125" style="351" customWidth="1"/>
    <col min="5122" max="5122" width="29.7109375" style="351" customWidth="1"/>
    <col min="5123" max="5123" width="8.5703125" style="351" customWidth="1"/>
    <col min="5124" max="5124" width="8.42578125" style="351" customWidth="1"/>
    <col min="5125" max="5126" width="9" style="351" bestFit="1" customWidth="1"/>
    <col min="5127" max="5127" width="6.7109375" style="351" customWidth="1"/>
    <col min="5128" max="5128" width="8.140625" style="351" customWidth="1"/>
    <col min="5129" max="5129" width="7.28515625" style="351" customWidth="1"/>
    <col min="5130" max="5130" width="6.5703125" style="351" customWidth="1"/>
    <col min="5131" max="5131" width="7.5703125" style="351" customWidth="1"/>
    <col min="5132" max="5132" width="6.85546875" style="351" bestFit="1" customWidth="1"/>
    <col min="5133" max="5133" width="8.140625" style="351" customWidth="1"/>
    <col min="5134" max="5134" width="7.7109375" style="351" customWidth="1"/>
    <col min="5135" max="5135" width="7.5703125" style="351" customWidth="1"/>
    <col min="5136" max="5136" width="7.42578125" style="351" customWidth="1"/>
    <col min="5137" max="5376" width="9.140625" style="351"/>
    <col min="5377" max="5377" width="5.5703125" style="351" customWidth="1"/>
    <col min="5378" max="5378" width="29.7109375" style="351" customWidth="1"/>
    <col min="5379" max="5379" width="8.5703125" style="351" customWidth="1"/>
    <col min="5380" max="5380" width="8.42578125" style="351" customWidth="1"/>
    <col min="5381" max="5382" width="9" style="351" bestFit="1" customWidth="1"/>
    <col min="5383" max="5383" width="6.7109375" style="351" customWidth="1"/>
    <col min="5384" max="5384" width="8.140625" style="351" customWidth="1"/>
    <col min="5385" max="5385" width="7.28515625" style="351" customWidth="1"/>
    <col min="5386" max="5386" width="6.5703125" style="351" customWidth="1"/>
    <col min="5387" max="5387" width="7.5703125" style="351" customWidth="1"/>
    <col min="5388" max="5388" width="6.85546875" style="351" bestFit="1" customWidth="1"/>
    <col min="5389" max="5389" width="8.140625" style="351" customWidth="1"/>
    <col min="5390" max="5390" width="7.7109375" style="351" customWidth="1"/>
    <col min="5391" max="5391" width="7.5703125" style="351" customWidth="1"/>
    <col min="5392" max="5392" width="7.42578125" style="351" customWidth="1"/>
    <col min="5393" max="5632" width="9.140625" style="351"/>
    <col min="5633" max="5633" width="5.5703125" style="351" customWidth="1"/>
    <col min="5634" max="5634" width="29.7109375" style="351" customWidth="1"/>
    <col min="5635" max="5635" width="8.5703125" style="351" customWidth="1"/>
    <col min="5636" max="5636" width="8.42578125" style="351" customWidth="1"/>
    <col min="5637" max="5638" width="9" style="351" bestFit="1" customWidth="1"/>
    <col min="5639" max="5639" width="6.7109375" style="351" customWidth="1"/>
    <col min="5640" max="5640" width="8.140625" style="351" customWidth="1"/>
    <col min="5641" max="5641" width="7.28515625" style="351" customWidth="1"/>
    <col min="5642" max="5642" width="6.5703125" style="351" customWidth="1"/>
    <col min="5643" max="5643" width="7.5703125" style="351" customWidth="1"/>
    <col min="5644" max="5644" width="6.85546875" style="351" bestFit="1" customWidth="1"/>
    <col min="5645" max="5645" width="8.140625" style="351" customWidth="1"/>
    <col min="5646" max="5646" width="7.7109375" style="351" customWidth="1"/>
    <col min="5647" max="5647" width="7.5703125" style="351" customWidth="1"/>
    <col min="5648" max="5648" width="7.42578125" style="351" customWidth="1"/>
    <col min="5649" max="5888" width="9.140625" style="351"/>
    <col min="5889" max="5889" width="5.5703125" style="351" customWidth="1"/>
    <col min="5890" max="5890" width="29.7109375" style="351" customWidth="1"/>
    <col min="5891" max="5891" width="8.5703125" style="351" customWidth="1"/>
    <col min="5892" max="5892" width="8.42578125" style="351" customWidth="1"/>
    <col min="5893" max="5894" width="9" style="351" bestFit="1" customWidth="1"/>
    <col min="5895" max="5895" width="6.7109375" style="351" customWidth="1"/>
    <col min="5896" max="5896" width="8.140625" style="351" customWidth="1"/>
    <col min="5897" max="5897" width="7.28515625" style="351" customWidth="1"/>
    <col min="5898" max="5898" width="6.5703125" style="351" customWidth="1"/>
    <col min="5899" max="5899" width="7.5703125" style="351" customWidth="1"/>
    <col min="5900" max="5900" width="6.85546875" style="351" bestFit="1" customWidth="1"/>
    <col min="5901" max="5901" width="8.140625" style="351" customWidth="1"/>
    <col min="5902" max="5902" width="7.7109375" style="351" customWidth="1"/>
    <col min="5903" max="5903" width="7.5703125" style="351" customWidth="1"/>
    <col min="5904" max="5904" width="7.42578125" style="351" customWidth="1"/>
    <col min="5905" max="6144" width="9.140625" style="351"/>
    <col min="6145" max="6145" width="5.5703125" style="351" customWidth="1"/>
    <col min="6146" max="6146" width="29.7109375" style="351" customWidth="1"/>
    <col min="6147" max="6147" width="8.5703125" style="351" customWidth="1"/>
    <col min="6148" max="6148" width="8.42578125" style="351" customWidth="1"/>
    <col min="6149" max="6150" width="9" style="351" bestFit="1" customWidth="1"/>
    <col min="6151" max="6151" width="6.7109375" style="351" customWidth="1"/>
    <col min="6152" max="6152" width="8.140625" style="351" customWidth="1"/>
    <col min="6153" max="6153" width="7.28515625" style="351" customWidth="1"/>
    <col min="6154" max="6154" width="6.5703125" style="351" customWidth="1"/>
    <col min="6155" max="6155" width="7.5703125" style="351" customWidth="1"/>
    <col min="6156" max="6156" width="6.85546875" style="351" bestFit="1" customWidth="1"/>
    <col min="6157" max="6157" width="8.140625" style="351" customWidth="1"/>
    <col min="6158" max="6158" width="7.7109375" style="351" customWidth="1"/>
    <col min="6159" max="6159" width="7.5703125" style="351" customWidth="1"/>
    <col min="6160" max="6160" width="7.42578125" style="351" customWidth="1"/>
    <col min="6161" max="6400" width="9.140625" style="351"/>
    <col min="6401" max="6401" width="5.5703125" style="351" customWidth="1"/>
    <col min="6402" max="6402" width="29.7109375" style="351" customWidth="1"/>
    <col min="6403" max="6403" width="8.5703125" style="351" customWidth="1"/>
    <col min="6404" max="6404" width="8.42578125" style="351" customWidth="1"/>
    <col min="6405" max="6406" width="9" style="351" bestFit="1" customWidth="1"/>
    <col min="6407" max="6407" width="6.7109375" style="351" customWidth="1"/>
    <col min="6408" max="6408" width="8.140625" style="351" customWidth="1"/>
    <col min="6409" max="6409" width="7.28515625" style="351" customWidth="1"/>
    <col min="6410" max="6410" width="6.5703125" style="351" customWidth="1"/>
    <col min="6411" max="6411" width="7.5703125" style="351" customWidth="1"/>
    <col min="6412" max="6412" width="6.85546875" style="351" bestFit="1" customWidth="1"/>
    <col min="6413" max="6413" width="8.140625" style="351" customWidth="1"/>
    <col min="6414" max="6414" width="7.7109375" style="351" customWidth="1"/>
    <col min="6415" max="6415" width="7.5703125" style="351" customWidth="1"/>
    <col min="6416" max="6416" width="7.42578125" style="351" customWidth="1"/>
    <col min="6417" max="6656" width="9.140625" style="351"/>
    <col min="6657" max="6657" width="5.5703125" style="351" customWidth="1"/>
    <col min="6658" max="6658" width="29.7109375" style="351" customWidth="1"/>
    <col min="6659" max="6659" width="8.5703125" style="351" customWidth="1"/>
    <col min="6660" max="6660" width="8.42578125" style="351" customWidth="1"/>
    <col min="6661" max="6662" width="9" style="351" bestFit="1" customWidth="1"/>
    <col min="6663" max="6663" width="6.7109375" style="351" customWidth="1"/>
    <col min="6664" max="6664" width="8.140625" style="351" customWidth="1"/>
    <col min="6665" max="6665" width="7.28515625" style="351" customWidth="1"/>
    <col min="6666" max="6666" width="6.5703125" style="351" customWidth="1"/>
    <col min="6667" max="6667" width="7.5703125" style="351" customWidth="1"/>
    <col min="6668" max="6668" width="6.85546875" style="351" bestFit="1" customWidth="1"/>
    <col min="6669" max="6669" width="8.140625" style="351" customWidth="1"/>
    <col min="6670" max="6670" width="7.7109375" style="351" customWidth="1"/>
    <col min="6671" max="6671" width="7.5703125" style="351" customWidth="1"/>
    <col min="6672" max="6672" width="7.42578125" style="351" customWidth="1"/>
    <col min="6673" max="6912" width="9.140625" style="351"/>
    <col min="6913" max="6913" width="5.5703125" style="351" customWidth="1"/>
    <col min="6914" max="6914" width="29.7109375" style="351" customWidth="1"/>
    <col min="6915" max="6915" width="8.5703125" style="351" customWidth="1"/>
    <col min="6916" max="6916" width="8.42578125" style="351" customWidth="1"/>
    <col min="6917" max="6918" width="9" style="351" bestFit="1" customWidth="1"/>
    <col min="6919" max="6919" width="6.7109375" style="351" customWidth="1"/>
    <col min="6920" max="6920" width="8.140625" style="351" customWidth="1"/>
    <col min="6921" max="6921" width="7.28515625" style="351" customWidth="1"/>
    <col min="6922" max="6922" width="6.5703125" style="351" customWidth="1"/>
    <col min="6923" max="6923" width="7.5703125" style="351" customWidth="1"/>
    <col min="6924" max="6924" width="6.85546875" style="351" bestFit="1" customWidth="1"/>
    <col min="6925" max="6925" width="8.140625" style="351" customWidth="1"/>
    <col min="6926" max="6926" width="7.7109375" style="351" customWidth="1"/>
    <col min="6927" max="6927" width="7.5703125" style="351" customWidth="1"/>
    <col min="6928" max="6928" width="7.42578125" style="351" customWidth="1"/>
    <col min="6929" max="7168" width="9.140625" style="351"/>
    <col min="7169" max="7169" width="5.5703125" style="351" customWidth="1"/>
    <col min="7170" max="7170" width="29.7109375" style="351" customWidth="1"/>
    <col min="7171" max="7171" width="8.5703125" style="351" customWidth="1"/>
    <col min="7172" max="7172" width="8.42578125" style="351" customWidth="1"/>
    <col min="7173" max="7174" width="9" style="351" bestFit="1" customWidth="1"/>
    <col min="7175" max="7175" width="6.7109375" style="351" customWidth="1"/>
    <col min="7176" max="7176" width="8.140625" style="351" customWidth="1"/>
    <col min="7177" max="7177" width="7.28515625" style="351" customWidth="1"/>
    <col min="7178" max="7178" width="6.5703125" style="351" customWidth="1"/>
    <col min="7179" max="7179" width="7.5703125" style="351" customWidth="1"/>
    <col min="7180" max="7180" width="6.85546875" style="351" bestFit="1" customWidth="1"/>
    <col min="7181" max="7181" width="8.140625" style="351" customWidth="1"/>
    <col min="7182" max="7182" width="7.7109375" style="351" customWidth="1"/>
    <col min="7183" max="7183" width="7.5703125" style="351" customWidth="1"/>
    <col min="7184" max="7184" width="7.42578125" style="351" customWidth="1"/>
    <col min="7185" max="7424" width="9.140625" style="351"/>
    <col min="7425" max="7425" width="5.5703125" style="351" customWidth="1"/>
    <col min="7426" max="7426" width="29.7109375" style="351" customWidth="1"/>
    <col min="7427" max="7427" width="8.5703125" style="351" customWidth="1"/>
    <col min="7428" max="7428" width="8.42578125" style="351" customWidth="1"/>
    <col min="7429" max="7430" width="9" style="351" bestFit="1" customWidth="1"/>
    <col min="7431" max="7431" width="6.7109375" style="351" customWidth="1"/>
    <col min="7432" max="7432" width="8.140625" style="351" customWidth="1"/>
    <col min="7433" max="7433" width="7.28515625" style="351" customWidth="1"/>
    <col min="7434" max="7434" width="6.5703125" style="351" customWidth="1"/>
    <col min="7435" max="7435" width="7.5703125" style="351" customWidth="1"/>
    <col min="7436" max="7436" width="6.85546875" style="351" bestFit="1" customWidth="1"/>
    <col min="7437" max="7437" width="8.140625" style="351" customWidth="1"/>
    <col min="7438" max="7438" width="7.7109375" style="351" customWidth="1"/>
    <col min="7439" max="7439" width="7.5703125" style="351" customWidth="1"/>
    <col min="7440" max="7440" width="7.42578125" style="351" customWidth="1"/>
    <col min="7441" max="7680" width="9.140625" style="351"/>
    <col min="7681" max="7681" width="5.5703125" style="351" customWidth="1"/>
    <col min="7682" max="7682" width="29.7109375" style="351" customWidth="1"/>
    <col min="7683" max="7683" width="8.5703125" style="351" customWidth="1"/>
    <col min="7684" max="7684" width="8.42578125" style="351" customWidth="1"/>
    <col min="7685" max="7686" width="9" style="351" bestFit="1" customWidth="1"/>
    <col min="7687" max="7687" width="6.7109375" style="351" customWidth="1"/>
    <col min="7688" max="7688" width="8.140625" style="351" customWidth="1"/>
    <col min="7689" max="7689" width="7.28515625" style="351" customWidth="1"/>
    <col min="7690" max="7690" width="6.5703125" style="351" customWidth="1"/>
    <col min="7691" max="7691" width="7.5703125" style="351" customWidth="1"/>
    <col min="7692" max="7692" width="6.85546875" style="351" bestFit="1" customWidth="1"/>
    <col min="7693" max="7693" width="8.140625" style="351" customWidth="1"/>
    <col min="7694" max="7694" width="7.7109375" style="351" customWidth="1"/>
    <col min="7695" max="7695" width="7.5703125" style="351" customWidth="1"/>
    <col min="7696" max="7696" width="7.42578125" style="351" customWidth="1"/>
    <col min="7697" max="7936" width="9.140625" style="351"/>
    <col min="7937" max="7937" width="5.5703125" style="351" customWidth="1"/>
    <col min="7938" max="7938" width="29.7109375" style="351" customWidth="1"/>
    <col min="7939" max="7939" width="8.5703125" style="351" customWidth="1"/>
    <col min="7940" max="7940" width="8.42578125" style="351" customWidth="1"/>
    <col min="7941" max="7942" width="9" style="351" bestFit="1" customWidth="1"/>
    <col min="7943" max="7943" width="6.7109375" style="351" customWidth="1"/>
    <col min="7944" max="7944" width="8.140625" style="351" customWidth="1"/>
    <col min="7945" max="7945" width="7.28515625" style="351" customWidth="1"/>
    <col min="7946" max="7946" width="6.5703125" style="351" customWidth="1"/>
    <col min="7947" max="7947" width="7.5703125" style="351" customWidth="1"/>
    <col min="7948" max="7948" width="6.85546875" style="351" bestFit="1" customWidth="1"/>
    <col min="7949" max="7949" width="8.140625" style="351" customWidth="1"/>
    <col min="7950" max="7950" width="7.7109375" style="351" customWidth="1"/>
    <col min="7951" max="7951" width="7.5703125" style="351" customWidth="1"/>
    <col min="7952" max="7952" width="7.42578125" style="351" customWidth="1"/>
    <col min="7953" max="8192" width="9.140625" style="351"/>
    <col min="8193" max="8193" width="5.5703125" style="351" customWidth="1"/>
    <col min="8194" max="8194" width="29.7109375" style="351" customWidth="1"/>
    <col min="8195" max="8195" width="8.5703125" style="351" customWidth="1"/>
    <col min="8196" max="8196" width="8.42578125" style="351" customWidth="1"/>
    <col min="8197" max="8198" width="9" style="351" bestFit="1" customWidth="1"/>
    <col min="8199" max="8199" width="6.7109375" style="351" customWidth="1"/>
    <col min="8200" max="8200" width="8.140625" style="351" customWidth="1"/>
    <col min="8201" max="8201" width="7.28515625" style="351" customWidth="1"/>
    <col min="8202" max="8202" width="6.5703125" style="351" customWidth="1"/>
    <col min="8203" max="8203" width="7.5703125" style="351" customWidth="1"/>
    <col min="8204" max="8204" width="6.85546875" style="351" bestFit="1" customWidth="1"/>
    <col min="8205" max="8205" width="8.140625" style="351" customWidth="1"/>
    <col min="8206" max="8206" width="7.7109375" style="351" customWidth="1"/>
    <col min="8207" max="8207" width="7.5703125" style="351" customWidth="1"/>
    <col min="8208" max="8208" width="7.42578125" style="351" customWidth="1"/>
    <col min="8209" max="8448" width="9.140625" style="351"/>
    <col min="8449" max="8449" width="5.5703125" style="351" customWidth="1"/>
    <col min="8450" max="8450" width="29.7109375" style="351" customWidth="1"/>
    <col min="8451" max="8451" width="8.5703125" style="351" customWidth="1"/>
    <col min="8452" max="8452" width="8.42578125" style="351" customWidth="1"/>
    <col min="8453" max="8454" width="9" style="351" bestFit="1" customWidth="1"/>
    <col min="8455" max="8455" width="6.7109375" style="351" customWidth="1"/>
    <col min="8456" max="8456" width="8.140625" style="351" customWidth="1"/>
    <col min="8457" max="8457" width="7.28515625" style="351" customWidth="1"/>
    <col min="8458" max="8458" width="6.5703125" style="351" customWidth="1"/>
    <col min="8459" max="8459" width="7.5703125" style="351" customWidth="1"/>
    <col min="8460" max="8460" width="6.85546875" style="351" bestFit="1" customWidth="1"/>
    <col min="8461" max="8461" width="8.140625" style="351" customWidth="1"/>
    <col min="8462" max="8462" width="7.7109375" style="351" customWidth="1"/>
    <col min="8463" max="8463" width="7.5703125" style="351" customWidth="1"/>
    <col min="8464" max="8464" width="7.42578125" style="351" customWidth="1"/>
    <col min="8465" max="8704" width="9.140625" style="351"/>
    <col min="8705" max="8705" width="5.5703125" style="351" customWidth="1"/>
    <col min="8706" max="8706" width="29.7109375" style="351" customWidth="1"/>
    <col min="8707" max="8707" width="8.5703125" style="351" customWidth="1"/>
    <col min="8708" max="8708" width="8.42578125" style="351" customWidth="1"/>
    <col min="8709" max="8710" width="9" style="351" bestFit="1" customWidth="1"/>
    <col min="8711" max="8711" width="6.7109375" style="351" customWidth="1"/>
    <col min="8712" max="8712" width="8.140625" style="351" customWidth="1"/>
    <col min="8713" max="8713" width="7.28515625" style="351" customWidth="1"/>
    <col min="8714" max="8714" width="6.5703125" style="351" customWidth="1"/>
    <col min="8715" max="8715" width="7.5703125" style="351" customWidth="1"/>
    <col min="8716" max="8716" width="6.85546875" style="351" bestFit="1" customWidth="1"/>
    <col min="8717" max="8717" width="8.140625" style="351" customWidth="1"/>
    <col min="8718" max="8718" width="7.7109375" style="351" customWidth="1"/>
    <col min="8719" max="8719" width="7.5703125" style="351" customWidth="1"/>
    <col min="8720" max="8720" width="7.42578125" style="351" customWidth="1"/>
    <col min="8721" max="8960" width="9.140625" style="351"/>
    <col min="8961" max="8961" width="5.5703125" style="351" customWidth="1"/>
    <col min="8962" max="8962" width="29.7109375" style="351" customWidth="1"/>
    <col min="8963" max="8963" width="8.5703125" style="351" customWidth="1"/>
    <col min="8964" max="8964" width="8.42578125" style="351" customWidth="1"/>
    <col min="8965" max="8966" width="9" style="351" bestFit="1" customWidth="1"/>
    <col min="8967" max="8967" width="6.7109375" style="351" customWidth="1"/>
    <col min="8968" max="8968" width="8.140625" style="351" customWidth="1"/>
    <col min="8969" max="8969" width="7.28515625" style="351" customWidth="1"/>
    <col min="8970" max="8970" width="6.5703125" style="351" customWidth="1"/>
    <col min="8971" max="8971" width="7.5703125" style="351" customWidth="1"/>
    <col min="8972" max="8972" width="6.85546875" style="351" bestFit="1" customWidth="1"/>
    <col min="8973" max="8973" width="8.140625" style="351" customWidth="1"/>
    <col min="8974" max="8974" width="7.7109375" style="351" customWidth="1"/>
    <col min="8975" max="8975" width="7.5703125" style="351" customWidth="1"/>
    <col min="8976" max="8976" width="7.42578125" style="351" customWidth="1"/>
    <col min="8977" max="9216" width="9.140625" style="351"/>
    <col min="9217" max="9217" width="5.5703125" style="351" customWidth="1"/>
    <col min="9218" max="9218" width="29.7109375" style="351" customWidth="1"/>
    <col min="9219" max="9219" width="8.5703125" style="351" customWidth="1"/>
    <col min="9220" max="9220" width="8.42578125" style="351" customWidth="1"/>
    <col min="9221" max="9222" width="9" style="351" bestFit="1" customWidth="1"/>
    <col min="9223" max="9223" width="6.7109375" style="351" customWidth="1"/>
    <col min="9224" max="9224" width="8.140625" style="351" customWidth="1"/>
    <col min="9225" max="9225" width="7.28515625" style="351" customWidth="1"/>
    <col min="9226" max="9226" width="6.5703125" style="351" customWidth="1"/>
    <col min="9227" max="9227" width="7.5703125" style="351" customWidth="1"/>
    <col min="9228" max="9228" width="6.85546875" style="351" bestFit="1" customWidth="1"/>
    <col min="9229" max="9229" width="8.140625" style="351" customWidth="1"/>
    <col min="9230" max="9230" width="7.7109375" style="351" customWidth="1"/>
    <col min="9231" max="9231" width="7.5703125" style="351" customWidth="1"/>
    <col min="9232" max="9232" width="7.42578125" style="351" customWidth="1"/>
    <col min="9233" max="9472" width="9.140625" style="351"/>
    <col min="9473" max="9473" width="5.5703125" style="351" customWidth="1"/>
    <col min="9474" max="9474" width="29.7109375" style="351" customWidth="1"/>
    <col min="9475" max="9475" width="8.5703125" style="351" customWidth="1"/>
    <col min="9476" max="9476" width="8.42578125" style="351" customWidth="1"/>
    <col min="9477" max="9478" width="9" style="351" bestFit="1" customWidth="1"/>
    <col min="9479" max="9479" width="6.7109375" style="351" customWidth="1"/>
    <col min="9480" max="9480" width="8.140625" style="351" customWidth="1"/>
    <col min="9481" max="9481" width="7.28515625" style="351" customWidth="1"/>
    <col min="9482" max="9482" width="6.5703125" style="351" customWidth="1"/>
    <col min="9483" max="9483" width="7.5703125" style="351" customWidth="1"/>
    <col min="9484" max="9484" width="6.85546875" style="351" bestFit="1" customWidth="1"/>
    <col min="9485" max="9485" width="8.140625" style="351" customWidth="1"/>
    <col min="9486" max="9486" width="7.7109375" style="351" customWidth="1"/>
    <col min="9487" max="9487" width="7.5703125" style="351" customWidth="1"/>
    <col min="9488" max="9488" width="7.42578125" style="351" customWidth="1"/>
    <col min="9489" max="9728" width="9.140625" style="351"/>
    <col min="9729" max="9729" width="5.5703125" style="351" customWidth="1"/>
    <col min="9730" max="9730" width="29.7109375" style="351" customWidth="1"/>
    <col min="9731" max="9731" width="8.5703125" style="351" customWidth="1"/>
    <col min="9732" max="9732" width="8.42578125" style="351" customWidth="1"/>
    <col min="9733" max="9734" width="9" style="351" bestFit="1" customWidth="1"/>
    <col min="9735" max="9735" width="6.7109375" style="351" customWidth="1"/>
    <col min="9736" max="9736" width="8.140625" style="351" customWidth="1"/>
    <col min="9737" max="9737" width="7.28515625" style="351" customWidth="1"/>
    <col min="9738" max="9738" width="6.5703125" style="351" customWidth="1"/>
    <col min="9739" max="9739" width="7.5703125" style="351" customWidth="1"/>
    <col min="9740" max="9740" width="6.85546875" style="351" bestFit="1" customWidth="1"/>
    <col min="9741" max="9741" width="8.140625" style="351" customWidth="1"/>
    <col min="9742" max="9742" width="7.7109375" style="351" customWidth="1"/>
    <col min="9743" max="9743" width="7.5703125" style="351" customWidth="1"/>
    <col min="9744" max="9744" width="7.42578125" style="351" customWidth="1"/>
    <col min="9745" max="9984" width="9.140625" style="351"/>
    <col min="9985" max="9985" width="5.5703125" style="351" customWidth="1"/>
    <col min="9986" max="9986" width="29.7109375" style="351" customWidth="1"/>
    <col min="9987" max="9987" width="8.5703125" style="351" customWidth="1"/>
    <col min="9988" max="9988" width="8.42578125" style="351" customWidth="1"/>
    <col min="9989" max="9990" width="9" style="351" bestFit="1" customWidth="1"/>
    <col min="9991" max="9991" width="6.7109375" style="351" customWidth="1"/>
    <col min="9992" max="9992" width="8.140625" style="351" customWidth="1"/>
    <col min="9993" max="9993" width="7.28515625" style="351" customWidth="1"/>
    <col min="9994" max="9994" width="6.5703125" style="351" customWidth="1"/>
    <col min="9995" max="9995" width="7.5703125" style="351" customWidth="1"/>
    <col min="9996" max="9996" width="6.85546875" style="351" bestFit="1" customWidth="1"/>
    <col min="9997" max="9997" width="8.140625" style="351" customWidth="1"/>
    <col min="9998" max="9998" width="7.7109375" style="351" customWidth="1"/>
    <col min="9999" max="9999" width="7.5703125" style="351" customWidth="1"/>
    <col min="10000" max="10000" width="7.42578125" style="351" customWidth="1"/>
    <col min="10001" max="10240" width="9.140625" style="351"/>
    <col min="10241" max="10241" width="5.5703125" style="351" customWidth="1"/>
    <col min="10242" max="10242" width="29.7109375" style="351" customWidth="1"/>
    <col min="10243" max="10243" width="8.5703125" style="351" customWidth="1"/>
    <col min="10244" max="10244" width="8.42578125" style="351" customWidth="1"/>
    <col min="10245" max="10246" width="9" style="351" bestFit="1" customWidth="1"/>
    <col min="10247" max="10247" width="6.7109375" style="351" customWidth="1"/>
    <col min="10248" max="10248" width="8.140625" style="351" customWidth="1"/>
    <col min="10249" max="10249" width="7.28515625" style="351" customWidth="1"/>
    <col min="10250" max="10250" width="6.5703125" style="351" customWidth="1"/>
    <col min="10251" max="10251" width="7.5703125" style="351" customWidth="1"/>
    <col min="10252" max="10252" width="6.85546875" style="351" bestFit="1" customWidth="1"/>
    <col min="10253" max="10253" width="8.140625" style="351" customWidth="1"/>
    <col min="10254" max="10254" width="7.7109375" style="351" customWidth="1"/>
    <col min="10255" max="10255" width="7.5703125" style="351" customWidth="1"/>
    <col min="10256" max="10256" width="7.42578125" style="351" customWidth="1"/>
    <col min="10257" max="10496" width="9.140625" style="351"/>
    <col min="10497" max="10497" width="5.5703125" style="351" customWidth="1"/>
    <col min="10498" max="10498" width="29.7109375" style="351" customWidth="1"/>
    <col min="10499" max="10499" width="8.5703125" style="351" customWidth="1"/>
    <col min="10500" max="10500" width="8.42578125" style="351" customWidth="1"/>
    <col min="10501" max="10502" width="9" style="351" bestFit="1" customWidth="1"/>
    <col min="10503" max="10503" width="6.7109375" style="351" customWidth="1"/>
    <col min="10504" max="10504" width="8.140625" style="351" customWidth="1"/>
    <col min="10505" max="10505" width="7.28515625" style="351" customWidth="1"/>
    <col min="10506" max="10506" width="6.5703125" style="351" customWidth="1"/>
    <col min="10507" max="10507" width="7.5703125" style="351" customWidth="1"/>
    <col min="10508" max="10508" width="6.85546875" style="351" bestFit="1" customWidth="1"/>
    <col min="10509" max="10509" width="8.140625" style="351" customWidth="1"/>
    <col min="10510" max="10510" width="7.7109375" style="351" customWidth="1"/>
    <col min="10511" max="10511" width="7.5703125" style="351" customWidth="1"/>
    <col min="10512" max="10512" width="7.42578125" style="351" customWidth="1"/>
    <col min="10513" max="10752" width="9.140625" style="351"/>
    <col min="10753" max="10753" width="5.5703125" style="351" customWidth="1"/>
    <col min="10754" max="10754" width="29.7109375" style="351" customWidth="1"/>
    <col min="10755" max="10755" width="8.5703125" style="351" customWidth="1"/>
    <col min="10756" max="10756" width="8.42578125" style="351" customWidth="1"/>
    <col min="10757" max="10758" width="9" style="351" bestFit="1" customWidth="1"/>
    <col min="10759" max="10759" width="6.7109375" style="351" customWidth="1"/>
    <col min="10760" max="10760" width="8.140625" style="351" customWidth="1"/>
    <col min="10761" max="10761" width="7.28515625" style="351" customWidth="1"/>
    <col min="10762" max="10762" width="6.5703125" style="351" customWidth="1"/>
    <col min="10763" max="10763" width="7.5703125" style="351" customWidth="1"/>
    <col min="10764" max="10764" width="6.85546875" style="351" bestFit="1" customWidth="1"/>
    <col min="10765" max="10765" width="8.140625" style="351" customWidth="1"/>
    <col min="10766" max="10766" width="7.7109375" style="351" customWidth="1"/>
    <col min="10767" max="10767" width="7.5703125" style="351" customWidth="1"/>
    <col min="10768" max="10768" width="7.42578125" style="351" customWidth="1"/>
    <col min="10769" max="11008" width="9.140625" style="351"/>
    <col min="11009" max="11009" width="5.5703125" style="351" customWidth="1"/>
    <col min="11010" max="11010" width="29.7109375" style="351" customWidth="1"/>
    <col min="11011" max="11011" width="8.5703125" style="351" customWidth="1"/>
    <col min="11012" max="11012" width="8.42578125" style="351" customWidth="1"/>
    <col min="11013" max="11014" width="9" style="351" bestFit="1" customWidth="1"/>
    <col min="11015" max="11015" width="6.7109375" style="351" customWidth="1"/>
    <col min="11016" max="11016" width="8.140625" style="351" customWidth="1"/>
    <col min="11017" max="11017" width="7.28515625" style="351" customWidth="1"/>
    <col min="11018" max="11018" width="6.5703125" style="351" customWidth="1"/>
    <col min="11019" max="11019" width="7.5703125" style="351" customWidth="1"/>
    <col min="11020" max="11020" width="6.85546875" style="351" bestFit="1" customWidth="1"/>
    <col min="11021" max="11021" width="8.140625" style="351" customWidth="1"/>
    <col min="11022" max="11022" width="7.7109375" style="351" customWidth="1"/>
    <col min="11023" max="11023" width="7.5703125" style="351" customWidth="1"/>
    <col min="11024" max="11024" width="7.42578125" style="351" customWidth="1"/>
    <col min="11025" max="11264" width="9.140625" style="351"/>
    <col min="11265" max="11265" width="5.5703125" style="351" customWidth="1"/>
    <col min="11266" max="11266" width="29.7109375" style="351" customWidth="1"/>
    <col min="11267" max="11267" width="8.5703125" style="351" customWidth="1"/>
    <col min="11268" max="11268" width="8.42578125" style="351" customWidth="1"/>
    <col min="11269" max="11270" width="9" style="351" bestFit="1" customWidth="1"/>
    <col min="11271" max="11271" width="6.7109375" style="351" customWidth="1"/>
    <col min="11272" max="11272" width="8.140625" style="351" customWidth="1"/>
    <col min="11273" max="11273" width="7.28515625" style="351" customWidth="1"/>
    <col min="11274" max="11274" width="6.5703125" style="351" customWidth="1"/>
    <col min="11275" max="11275" width="7.5703125" style="351" customWidth="1"/>
    <col min="11276" max="11276" width="6.85546875" style="351" bestFit="1" customWidth="1"/>
    <col min="11277" max="11277" width="8.140625" style="351" customWidth="1"/>
    <col min="11278" max="11278" width="7.7109375" style="351" customWidth="1"/>
    <col min="11279" max="11279" width="7.5703125" style="351" customWidth="1"/>
    <col min="11280" max="11280" width="7.42578125" style="351" customWidth="1"/>
    <col min="11281" max="11520" width="9.140625" style="351"/>
    <col min="11521" max="11521" width="5.5703125" style="351" customWidth="1"/>
    <col min="11522" max="11522" width="29.7109375" style="351" customWidth="1"/>
    <col min="11523" max="11523" width="8.5703125" style="351" customWidth="1"/>
    <col min="11524" max="11524" width="8.42578125" style="351" customWidth="1"/>
    <col min="11525" max="11526" width="9" style="351" bestFit="1" customWidth="1"/>
    <col min="11527" max="11527" width="6.7109375" style="351" customWidth="1"/>
    <col min="11528" max="11528" width="8.140625" style="351" customWidth="1"/>
    <col min="11529" max="11529" width="7.28515625" style="351" customWidth="1"/>
    <col min="11530" max="11530" width="6.5703125" style="351" customWidth="1"/>
    <col min="11531" max="11531" width="7.5703125" style="351" customWidth="1"/>
    <col min="11532" max="11532" width="6.85546875" style="351" bestFit="1" customWidth="1"/>
    <col min="11533" max="11533" width="8.140625" style="351" customWidth="1"/>
    <col min="11534" max="11534" width="7.7109375" style="351" customWidth="1"/>
    <col min="11535" max="11535" width="7.5703125" style="351" customWidth="1"/>
    <col min="11536" max="11536" width="7.42578125" style="351" customWidth="1"/>
    <col min="11537" max="11776" width="9.140625" style="351"/>
    <col min="11777" max="11777" width="5.5703125" style="351" customWidth="1"/>
    <col min="11778" max="11778" width="29.7109375" style="351" customWidth="1"/>
    <col min="11779" max="11779" width="8.5703125" style="351" customWidth="1"/>
    <col min="11780" max="11780" width="8.42578125" style="351" customWidth="1"/>
    <col min="11781" max="11782" width="9" style="351" bestFit="1" customWidth="1"/>
    <col min="11783" max="11783" width="6.7109375" style="351" customWidth="1"/>
    <col min="11784" max="11784" width="8.140625" style="351" customWidth="1"/>
    <col min="11785" max="11785" width="7.28515625" style="351" customWidth="1"/>
    <col min="11786" max="11786" width="6.5703125" style="351" customWidth="1"/>
    <col min="11787" max="11787" width="7.5703125" style="351" customWidth="1"/>
    <col min="11788" max="11788" width="6.85546875" style="351" bestFit="1" customWidth="1"/>
    <col min="11789" max="11789" width="8.140625" style="351" customWidth="1"/>
    <col min="11790" max="11790" width="7.7109375" style="351" customWidth="1"/>
    <col min="11791" max="11791" width="7.5703125" style="351" customWidth="1"/>
    <col min="11792" max="11792" width="7.42578125" style="351" customWidth="1"/>
    <col min="11793" max="12032" width="9.140625" style="351"/>
    <col min="12033" max="12033" width="5.5703125" style="351" customWidth="1"/>
    <col min="12034" max="12034" width="29.7109375" style="351" customWidth="1"/>
    <col min="12035" max="12035" width="8.5703125" style="351" customWidth="1"/>
    <col min="12036" max="12036" width="8.42578125" style="351" customWidth="1"/>
    <col min="12037" max="12038" width="9" style="351" bestFit="1" customWidth="1"/>
    <col min="12039" max="12039" width="6.7109375" style="351" customWidth="1"/>
    <col min="12040" max="12040" width="8.140625" style="351" customWidth="1"/>
    <col min="12041" max="12041" width="7.28515625" style="351" customWidth="1"/>
    <col min="12042" max="12042" width="6.5703125" style="351" customWidth="1"/>
    <col min="12043" max="12043" width="7.5703125" style="351" customWidth="1"/>
    <col min="12044" max="12044" width="6.85546875" style="351" bestFit="1" customWidth="1"/>
    <col min="12045" max="12045" width="8.140625" style="351" customWidth="1"/>
    <col min="12046" max="12046" width="7.7109375" style="351" customWidth="1"/>
    <col min="12047" max="12047" width="7.5703125" style="351" customWidth="1"/>
    <col min="12048" max="12048" width="7.42578125" style="351" customWidth="1"/>
    <col min="12049" max="12288" width="9.140625" style="351"/>
    <col min="12289" max="12289" width="5.5703125" style="351" customWidth="1"/>
    <col min="12290" max="12290" width="29.7109375" style="351" customWidth="1"/>
    <col min="12291" max="12291" width="8.5703125" style="351" customWidth="1"/>
    <col min="12292" max="12292" width="8.42578125" style="351" customWidth="1"/>
    <col min="12293" max="12294" width="9" style="351" bestFit="1" customWidth="1"/>
    <col min="12295" max="12295" width="6.7109375" style="351" customWidth="1"/>
    <col min="12296" max="12296" width="8.140625" style="351" customWidth="1"/>
    <col min="12297" max="12297" width="7.28515625" style="351" customWidth="1"/>
    <col min="12298" max="12298" width="6.5703125" style="351" customWidth="1"/>
    <col min="12299" max="12299" width="7.5703125" style="351" customWidth="1"/>
    <col min="12300" max="12300" width="6.85546875" style="351" bestFit="1" customWidth="1"/>
    <col min="12301" max="12301" width="8.140625" style="351" customWidth="1"/>
    <col min="12302" max="12302" width="7.7109375" style="351" customWidth="1"/>
    <col min="12303" max="12303" width="7.5703125" style="351" customWidth="1"/>
    <col min="12304" max="12304" width="7.42578125" style="351" customWidth="1"/>
    <col min="12305" max="12544" width="9.140625" style="351"/>
    <col min="12545" max="12545" width="5.5703125" style="351" customWidth="1"/>
    <col min="12546" max="12546" width="29.7109375" style="351" customWidth="1"/>
    <col min="12547" max="12547" width="8.5703125" style="351" customWidth="1"/>
    <col min="12548" max="12548" width="8.42578125" style="351" customWidth="1"/>
    <col min="12549" max="12550" width="9" style="351" bestFit="1" customWidth="1"/>
    <col min="12551" max="12551" width="6.7109375" style="351" customWidth="1"/>
    <col min="12552" max="12552" width="8.140625" style="351" customWidth="1"/>
    <col min="12553" max="12553" width="7.28515625" style="351" customWidth="1"/>
    <col min="12554" max="12554" width="6.5703125" style="351" customWidth="1"/>
    <col min="12555" max="12555" width="7.5703125" style="351" customWidth="1"/>
    <col min="12556" max="12556" width="6.85546875" style="351" bestFit="1" customWidth="1"/>
    <col min="12557" max="12557" width="8.140625" style="351" customWidth="1"/>
    <col min="12558" max="12558" width="7.7109375" style="351" customWidth="1"/>
    <col min="12559" max="12559" width="7.5703125" style="351" customWidth="1"/>
    <col min="12560" max="12560" width="7.42578125" style="351" customWidth="1"/>
    <col min="12561" max="12800" width="9.140625" style="351"/>
    <col min="12801" max="12801" width="5.5703125" style="351" customWidth="1"/>
    <col min="12802" max="12802" width="29.7109375" style="351" customWidth="1"/>
    <col min="12803" max="12803" width="8.5703125" style="351" customWidth="1"/>
    <col min="12804" max="12804" width="8.42578125" style="351" customWidth="1"/>
    <col min="12805" max="12806" width="9" style="351" bestFit="1" customWidth="1"/>
    <col min="12807" max="12807" width="6.7109375" style="351" customWidth="1"/>
    <col min="12808" max="12808" width="8.140625" style="351" customWidth="1"/>
    <col min="12809" max="12809" width="7.28515625" style="351" customWidth="1"/>
    <col min="12810" max="12810" width="6.5703125" style="351" customWidth="1"/>
    <col min="12811" max="12811" width="7.5703125" style="351" customWidth="1"/>
    <col min="12812" max="12812" width="6.85546875" style="351" bestFit="1" customWidth="1"/>
    <col min="12813" max="12813" width="8.140625" style="351" customWidth="1"/>
    <col min="12814" max="12814" width="7.7109375" style="351" customWidth="1"/>
    <col min="12815" max="12815" width="7.5703125" style="351" customWidth="1"/>
    <col min="12816" max="12816" width="7.42578125" style="351" customWidth="1"/>
    <col min="12817" max="13056" width="9.140625" style="351"/>
    <col min="13057" max="13057" width="5.5703125" style="351" customWidth="1"/>
    <col min="13058" max="13058" width="29.7109375" style="351" customWidth="1"/>
    <col min="13059" max="13059" width="8.5703125" style="351" customWidth="1"/>
    <col min="13060" max="13060" width="8.42578125" style="351" customWidth="1"/>
    <col min="13061" max="13062" width="9" style="351" bestFit="1" customWidth="1"/>
    <col min="13063" max="13063" width="6.7109375" style="351" customWidth="1"/>
    <col min="13064" max="13064" width="8.140625" style="351" customWidth="1"/>
    <col min="13065" max="13065" width="7.28515625" style="351" customWidth="1"/>
    <col min="13066" max="13066" width="6.5703125" style="351" customWidth="1"/>
    <col min="13067" max="13067" width="7.5703125" style="351" customWidth="1"/>
    <col min="13068" max="13068" width="6.85546875" style="351" bestFit="1" customWidth="1"/>
    <col min="13069" max="13069" width="8.140625" style="351" customWidth="1"/>
    <col min="13070" max="13070" width="7.7109375" style="351" customWidth="1"/>
    <col min="13071" max="13071" width="7.5703125" style="351" customWidth="1"/>
    <col min="13072" max="13072" width="7.42578125" style="351" customWidth="1"/>
    <col min="13073" max="13312" width="9.140625" style="351"/>
    <col min="13313" max="13313" width="5.5703125" style="351" customWidth="1"/>
    <col min="13314" max="13314" width="29.7109375" style="351" customWidth="1"/>
    <col min="13315" max="13315" width="8.5703125" style="351" customWidth="1"/>
    <col min="13316" max="13316" width="8.42578125" style="351" customWidth="1"/>
    <col min="13317" max="13318" width="9" style="351" bestFit="1" customWidth="1"/>
    <col min="13319" max="13319" width="6.7109375" style="351" customWidth="1"/>
    <col min="13320" max="13320" width="8.140625" style="351" customWidth="1"/>
    <col min="13321" max="13321" width="7.28515625" style="351" customWidth="1"/>
    <col min="13322" max="13322" width="6.5703125" style="351" customWidth="1"/>
    <col min="13323" max="13323" width="7.5703125" style="351" customWidth="1"/>
    <col min="13324" max="13324" width="6.85546875" style="351" bestFit="1" customWidth="1"/>
    <col min="13325" max="13325" width="8.140625" style="351" customWidth="1"/>
    <col min="13326" max="13326" width="7.7109375" style="351" customWidth="1"/>
    <col min="13327" max="13327" width="7.5703125" style="351" customWidth="1"/>
    <col min="13328" max="13328" width="7.42578125" style="351" customWidth="1"/>
    <col min="13329" max="13568" width="9.140625" style="351"/>
    <col min="13569" max="13569" width="5.5703125" style="351" customWidth="1"/>
    <col min="13570" max="13570" width="29.7109375" style="351" customWidth="1"/>
    <col min="13571" max="13571" width="8.5703125" style="351" customWidth="1"/>
    <col min="13572" max="13572" width="8.42578125" style="351" customWidth="1"/>
    <col min="13573" max="13574" width="9" style="351" bestFit="1" customWidth="1"/>
    <col min="13575" max="13575" width="6.7109375" style="351" customWidth="1"/>
    <col min="13576" max="13576" width="8.140625" style="351" customWidth="1"/>
    <col min="13577" max="13577" width="7.28515625" style="351" customWidth="1"/>
    <col min="13578" max="13578" width="6.5703125" style="351" customWidth="1"/>
    <col min="13579" max="13579" width="7.5703125" style="351" customWidth="1"/>
    <col min="13580" max="13580" width="6.85546875" style="351" bestFit="1" customWidth="1"/>
    <col min="13581" max="13581" width="8.140625" style="351" customWidth="1"/>
    <col min="13582" max="13582" width="7.7109375" style="351" customWidth="1"/>
    <col min="13583" max="13583" width="7.5703125" style="351" customWidth="1"/>
    <col min="13584" max="13584" width="7.42578125" style="351" customWidth="1"/>
    <col min="13585" max="13824" width="9.140625" style="351"/>
    <col min="13825" max="13825" width="5.5703125" style="351" customWidth="1"/>
    <col min="13826" max="13826" width="29.7109375" style="351" customWidth="1"/>
    <col min="13827" max="13827" width="8.5703125" style="351" customWidth="1"/>
    <col min="13828" max="13828" width="8.42578125" style="351" customWidth="1"/>
    <col min="13829" max="13830" width="9" style="351" bestFit="1" customWidth="1"/>
    <col min="13831" max="13831" width="6.7109375" style="351" customWidth="1"/>
    <col min="13832" max="13832" width="8.140625" style="351" customWidth="1"/>
    <col min="13833" max="13833" width="7.28515625" style="351" customWidth="1"/>
    <col min="13834" max="13834" width="6.5703125" style="351" customWidth="1"/>
    <col min="13835" max="13835" width="7.5703125" style="351" customWidth="1"/>
    <col min="13836" max="13836" width="6.85546875" style="351" bestFit="1" customWidth="1"/>
    <col min="13837" max="13837" width="8.140625" style="351" customWidth="1"/>
    <col min="13838" max="13838" width="7.7109375" style="351" customWidth="1"/>
    <col min="13839" max="13839" width="7.5703125" style="351" customWidth="1"/>
    <col min="13840" max="13840" width="7.42578125" style="351" customWidth="1"/>
    <col min="13841" max="14080" width="9.140625" style="351"/>
    <col min="14081" max="14081" width="5.5703125" style="351" customWidth="1"/>
    <col min="14082" max="14082" width="29.7109375" style="351" customWidth="1"/>
    <col min="14083" max="14083" width="8.5703125" style="351" customWidth="1"/>
    <col min="14084" max="14084" width="8.42578125" style="351" customWidth="1"/>
    <col min="14085" max="14086" width="9" style="351" bestFit="1" customWidth="1"/>
    <col min="14087" max="14087" width="6.7109375" style="351" customWidth="1"/>
    <col min="14088" max="14088" width="8.140625" style="351" customWidth="1"/>
    <col min="14089" max="14089" width="7.28515625" style="351" customWidth="1"/>
    <col min="14090" max="14090" width="6.5703125" style="351" customWidth="1"/>
    <col min="14091" max="14091" width="7.5703125" style="351" customWidth="1"/>
    <col min="14092" max="14092" width="6.85546875" style="351" bestFit="1" customWidth="1"/>
    <col min="14093" max="14093" width="8.140625" style="351" customWidth="1"/>
    <col min="14094" max="14094" width="7.7109375" style="351" customWidth="1"/>
    <col min="14095" max="14095" width="7.5703125" style="351" customWidth="1"/>
    <col min="14096" max="14096" width="7.42578125" style="351" customWidth="1"/>
    <col min="14097" max="14336" width="9.140625" style="351"/>
    <col min="14337" max="14337" width="5.5703125" style="351" customWidth="1"/>
    <col min="14338" max="14338" width="29.7109375" style="351" customWidth="1"/>
    <col min="14339" max="14339" width="8.5703125" style="351" customWidth="1"/>
    <col min="14340" max="14340" width="8.42578125" style="351" customWidth="1"/>
    <col min="14341" max="14342" width="9" style="351" bestFit="1" customWidth="1"/>
    <col min="14343" max="14343" width="6.7109375" style="351" customWidth="1"/>
    <col min="14344" max="14344" width="8.140625" style="351" customWidth="1"/>
    <col min="14345" max="14345" width="7.28515625" style="351" customWidth="1"/>
    <col min="14346" max="14346" width="6.5703125" style="351" customWidth="1"/>
    <col min="14347" max="14347" width="7.5703125" style="351" customWidth="1"/>
    <col min="14348" max="14348" width="6.85546875" style="351" bestFit="1" customWidth="1"/>
    <col min="14349" max="14349" width="8.140625" style="351" customWidth="1"/>
    <col min="14350" max="14350" width="7.7109375" style="351" customWidth="1"/>
    <col min="14351" max="14351" width="7.5703125" style="351" customWidth="1"/>
    <col min="14352" max="14352" width="7.42578125" style="351" customWidth="1"/>
    <col min="14353" max="14592" width="9.140625" style="351"/>
    <col min="14593" max="14593" width="5.5703125" style="351" customWidth="1"/>
    <col min="14594" max="14594" width="29.7109375" style="351" customWidth="1"/>
    <col min="14595" max="14595" width="8.5703125" style="351" customWidth="1"/>
    <col min="14596" max="14596" width="8.42578125" style="351" customWidth="1"/>
    <col min="14597" max="14598" width="9" style="351" bestFit="1" customWidth="1"/>
    <col min="14599" max="14599" width="6.7109375" style="351" customWidth="1"/>
    <col min="14600" max="14600" width="8.140625" style="351" customWidth="1"/>
    <col min="14601" max="14601" width="7.28515625" style="351" customWidth="1"/>
    <col min="14602" max="14602" width="6.5703125" style="351" customWidth="1"/>
    <col min="14603" max="14603" width="7.5703125" style="351" customWidth="1"/>
    <col min="14604" max="14604" width="6.85546875" style="351" bestFit="1" customWidth="1"/>
    <col min="14605" max="14605" width="8.140625" style="351" customWidth="1"/>
    <col min="14606" max="14606" width="7.7109375" style="351" customWidth="1"/>
    <col min="14607" max="14607" width="7.5703125" style="351" customWidth="1"/>
    <col min="14608" max="14608" width="7.42578125" style="351" customWidth="1"/>
    <col min="14609" max="14848" width="9.140625" style="351"/>
    <col min="14849" max="14849" width="5.5703125" style="351" customWidth="1"/>
    <col min="14850" max="14850" width="29.7109375" style="351" customWidth="1"/>
    <col min="14851" max="14851" width="8.5703125" style="351" customWidth="1"/>
    <col min="14852" max="14852" width="8.42578125" style="351" customWidth="1"/>
    <col min="14853" max="14854" width="9" style="351" bestFit="1" customWidth="1"/>
    <col min="14855" max="14855" width="6.7109375" style="351" customWidth="1"/>
    <col min="14856" max="14856" width="8.140625" style="351" customWidth="1"/>
    <col min="14857" max="14857" width="7.28515625" style="351" customWidth="1"/>
    <col min="14858" max="14858" width="6.5703125" style="351" customWidth="1"/>
    <col min="14859" max="14859" width="7.5703125" style="351" customWidth="1"/>
    <col min="14860" max="14860" width="6.85546875" style="351" bestFit="1" customWidth="1"/>
    <col min="14861" max="14861" width="8.140625" style="351" customWidth="1"/>
    <col min="14862" max="14862" width="7.7109375" style="351" customWidth="1"/>
    <col min="14863" max="14863" width="7.5703125" style="351" customWidth="1"/>
    <col min="14864" max="14864" width="7.42578125" style="351" customWidth="1"/>
    <col min="14865" max="15104" width="9.140625" style="351"/>
    <col min="15105" max="15105" width="5.5703125" style="351" customWidth="1"/>
    <col min="15106" max="15106" width="29.7109375" style="351" customWidth="1"/>
    <col min="15107" max="15107" width="8.5703125" style="351" customWidth="1"/>
    <col min="15108" max="15108" width="8.42578125" style="351" customWidth="1"/>
    <col min="15109" max="15110" width="9" style="351" bestFit="1" customWidth="1"/>
    <col min="15111" max="15111" width="6.7109375" style="351" customWidth="1"/>
    <col min="15112" max="15112" width="8.140625" style="351" customWidth="1"/>
    <col min="15113" max="15113" width="7.28515625" style="351" customWidth="1"/>
    <col min="15114" max="15114" width="6.5703125" style="351" customWidth="1"/>
    <col min="15115" max="15115" width="7.5703125" style="351" customWidth="1"/>
    <col min="15116" max="15116" width="6.85546875" style="351" bestFit="1" customWidth="1"/>
    <col min="15117" max="15117" width="8.140625" style="351" customWidth="1"/>
    <col min="15118" max="15118" width="7.7109375" style="351" customWidth="1"/>
    <col min="15119" max="15119" width="7.5703125" style="351" customWidth="1"/>
    <col min="15120" max="15120" width="7.42578125" style="351" customWidth="1"/>
    <col min="15121" max="15360" width="9.140625" style="351"/>
    <col min="15361" max="15361" width="5.5703125" style="351" customWidth="1"/>
    <col min="15362" max="15362" width="29.7109375" style="351" customWidth="1"/>
    <col min="15363" max="15363" width="8.5703125" style="351" customWidth="1"/>
    <col min="15364" max="15364" width="8.42578125" style="351" customWidth="1"/>
    <col min="15365" max="15366" width="9" style="351" bestFit="1" customWidth="1"/>
    <col min="15367" max="15367" width="6.7109375" style="351" customWidth="1"/>
    <col min="15368" max="15368" width="8.140625" style="351" customWidth="1"/>
    <col min="15369" max="15369" width="7.28515625" style="351" customWidth="1"/>
    <col min="15370" max="15370" width="6.5703125" style="351" customWidth="1"/>
    <col min="15371" max="15371" width="7.5703125" style="351" customWidth="1"/>
    <col min="15372" max="15372" width="6.85546875" style="351" bestFit="1" customWidth="1"/>
    <col min="15373" max="15373" width="8.140625" style="351" customWidth="1"/>
    <col min="15374" max="15374" width="7.7109375" style="351" customWidth="1"/>
    <col min="15375" max="15375" width="7.5703125" style="351" customWidth="1"/>
    <col min="15376" max="15376" width="7.42578125" style="351" customWidth="1"/>
    <col min="15377" max="15616" width="9.140625" style="351"/>
    <col min="15617" max="15617" width="5.5703125" style="351" customWidth="1"/>
    <col min="15618" max="15618" width="29.7109375" style="351" customWidth="1"/>
    <col min="15619" max="15619" width="8.5703125" style="351" customWidth="1"/>
    <col min="15620" max="15620" width="8.42578125" style="351" customWidth="1"/>
    <col min="15621" max="15622" width="9" style="351" bestFit="1" customWidth="1"/>
    <col min="15623" max="15623" width="6.7109375" style="351" customWidth="1"/>
    <col min="15624" max="15624" width="8.140625" style="351" customWidth="1"/>
    <col min="15625" max="15625" width="7.28515625" style="351" customWidth="1"/>
    <col min="15626" max="15626" width="6.5703125" style="351" customWidth="1"/>
    <col min="15627" max="15627" width="7.5703125" style="351" customWidth="1"/>
    <col min="15628" max="15628" width="6.85546875" style="351" bestFit="1" customWidth="1"/>
    <col min="15629" max="15629" width="8.140625" style="351" customWidth="1"/>
    <col min="15630" max="15630" width="7.7109375" style="351" customWidth="1"/>
    <col min="15631" max="15631" width="7.5703125" style="351" customWidth="1"/>
    <col min="15632" max="15632" width="7.42578125" style="351" customWidth="1"/>
    <col min="15633" max="15872" width="9.140625" style="351"/>
    <col min="15873" max="15873" width="5.5703125" style="351" customWidth="1"/>
    <col min="15874" max="15874" width="29.7109375" style="351" customWidth="1"/>
    <col min="15875" max="15875" width="8.5703125" style="351" customWidth="1"/>
    <col min="15876" max="15876" width="8.42578125" style="351" customWidth="1"/>
    <col min="15877" max="15878" width="9" style="351" bestFit="1" customWidth="1"/>
    <col min="15879" max="15879" width="6.7109375" style="351" customWidth="1"/>
    <col min="15880" max="15880" width="8.140625" style="351" customWidth="1"/>
    <col min="15881" max="15881" width="7.28515625" style="351" customWidth="1"/>
    <col min="15882" max="15882" width="6.5703125" style="351" customWidth="1"/>
    <col min="15883" max="15883" width="7.5703125" style="351" customWidth="1"/>
    <col min="15884" max="15884" width="6.85546875" style="351" bestFit="1" customWidth="1"/>
    <col min="15885" max="15885" width="8.140625" style="351" customWidth="1"/>
    <col min="15886" max="15886" width="7.7109375" style="351" customWidth="1"/>
    <col min="15887" max="15887" width="7.5703125" style="351" customWidth="1"/>
    <col min="15888" max="15888" width="7.42578125" style="351" customWidth="1"/>
    <col min="15889" max="16128" width="9.140625" style="351"/>
    <col min="16129" max="16129" width="5.5703125" style="351" customWidth="1"/>
    <col min="16130" max="16130" width="29.7109375" style="351" customWidth="1"/>
    <col min="16131" max="16131" width="8.5703125" style="351" customWidth="1"/>
    <col min="16132" max="16132" width="8.42578125" style="351" customWidth="1"/>
    <col min="16133" max="16134" width="9" style="351" bestFit="1" customWidth="1"/>
    <col min="16135" max="16135" width="6.7109375" style="351" customWidth="1"/>
    <col min="16136" max="16136" width="8.140625" style="351" customWidth="1"/>
    <col min="16137" max="16137" width="7.28515625" style="351" customWidth="1"/>
    <col min="16138" max="16138" width="6.5703125" style="351" customWidth="1"/>
    <col min="16139" max="16139" width="7.5703125" style="351" customWidth="1"/>
    <col min="16140" max="16140" width="6.85546875" style="351" bestFit="1" customWidth="1"/>
    <col min="16141" max="16141" width="8.140625" style="351" customWidth="1"/>
    <col min="16142" max="16142" width="7.7109375" style="351" customWidth="1"/>
    <col min="16143" max="16143" width="7.5703125" style="351" customWidth="1"/>
    <col min="16144" max="16144" width="7.42578125" style="351" customWidth="1"/>
    <col min="16145" max="16384" width="9.140625" style="351"/>
  </cols>
  <sheetData>
    <row r="1" spans="1:16" ht="14.25" customHeight="1" x14ac:dyDescent="0.25">
      <c r="A1" s="869" t="s">
        <v>0</v>
      </c>
      <c r="B1" s="869"/>
      <c r="C1" s="349"/>
      <c r="D1" s="350"/>
      <c r="E1" s="350"/>
      <c r="F1" s="350"/>
      <c r="G1" s="350"/>
      <c r="H1" s="350"/>
      <c r="I1" s="350"/>
      <c r="J1" s="350"/>
      <c r="K1" s="350"/>
      <c r="L1" s="350"/>
      <c r="M1" s="350"/>
      <c r="N1" s="350"/>
      <c r="O1" s="870" t="s">
        <v>544</v>
      </c>
      <c r="P1" s="870"/>
    </row>
    <row r="2" spans="1:16" ht="16.5" customHeight="1" x14ac:dyDescent="0.25">
      <c r="A2" s="871" t="s">
        <v>487</v>
      </c>
      <c r="B2" s="871"/>
      <c r="C2" s="349"/>
      <c r="D2" s="872"/>
      <c r="E2" s="872"/>
      <c r="F2" s="872"/>
      <c r="G2" s="872"/>
      <c r="H2" s="872"/>
      <c r="I2" s="872"/>
      <c r="J2" s="872"/>
      <c r="K2" s="872"/>
      <c r="L2" s="872"/>
      <c r="M2" s="872"/>
      <c r="N2" s="872"/>
      <c r="O2" s="872"/>
      <c r="P2" s="352"/>
    </row>
    <row r="3" spans="1:16" ht="9" customHeight="1" x14ac:dyDescent="0.25">
      <c r="A3" s="353"/>
      <c r="B3" s="353"/>
      <c r="C3" s="349"/>
      <c r="D3" s="354"/>
      <c r="E3" s="354"/>
      <c r="F3" s="354"/>
      <c r="G3" s="354"/>
      <c r="H3" s="354"/>
      <c r="I3" s="354"/>
      <c r="J3" s="354"/>
      <c r="K3" s="354"/>
      <c r="L3" s="354"/>
      <c r="M3" s="354"/>
      <c r="N3" s="354"/>
      <c r="O3" s="354"/>
      <c r="P3" s="352"/>
    </row>
    <row r="4" spans="1:16" ht="19.5" customHeight="1" x14ac:dyDescent="0.2">
      <c r="A4" s="847" t="s">
        <v>422</v>
      </c>
      <c r="B4" s="847"/>
      <c r="C4" s="847"/>
      <c r="D4" s="847"/>
      <c r="E4" s="847"/>
      <c r="F4" s="847"/>
      <c r="G4" s="847"/>
      <c r="H4" s="847"/>
      <c r="I4" s="847"/>
      <c r="J4" s="847"/>
      <c r="K4" s="847"/>
      <c r="L4" s="847"/>
      <c r="M4" s="847"/>
      <c r="N4" s="847"/>
      <c r="O4" s="847"/>
      <c r="P4" s="847"/>
    </row>
    <row r="5" spans="1:16" ht="18" customHeight="1" thickBot="1" x14ac:dyDescent="0.25">
      <c r="A5" s="355"/>
      <c r="B5" s="355"/>
      <c r="C5" s="355"/>
      <c r="D5" s="355"/>
      <c r="E5" s="355"/>
      <c r="F5" s="355"/>
      <c r="G5" s="868" t="s">
        <v>61</v>
      </c>
      <c r="H5" s="868"/>
      <c r="I5" s="868"/>
      <c r="J5" s="868"/>
      <c r="K5" s="868"/>
      <c r="L5" s="868"/>
      <c r="M5" s="868"/>
      <c r="N5" s="868"/>
      <c r="O5" s="868"/>
      <c r="P5" s="868"/>
    </row>
    <row r="6" spans="1:16" ht="22.5" customHeight="1" thickTop="1" x14ac:dyDescent="0.2">
      <c r="A6" s="874" t="s">
        <v>3</v>
      </c>
      <c r="B6" s="876" t="s">
        <v>62</v>
      </c>
      <c r="C6" s="876" t="s">
        <v>58</v>
      </c>
      <c r="D6" s="878" t="s">
        <v>545</v>
      </c>
      <c r="E6" s="878"/>
      <c r="F6" s="878"/>
      <c r="G6" s="878"/>
      <c r="H6" s="878" t="s">
        <v>63</v>
      </c>
      <c r="I6" s="878"/>
      <c r="J6" s="878"/>
      <c r="K6" s="878"/>
      <c r="L6" s="878" t="s">
        <v>64</v>
      </c>
      <c r="M6" s="878"/>
      <c r="N6" s="878"/>
      <c r="O6" s="878"/>
      <c r="P6" s="879" t="s">
        <v>8</v>
      </c>
    </row>
    <row r="7" spans="1:16" ht="42.75" customHeight="1" x14ac:dyDescent="0.2">
      <c r="A7" s="875"/>
      <c r="B7" s="877"/>
      <c r="C7" s="877"/>
      <c r="D7" s="356" t="s">
        <v>65</v>
      </c>
      <c r="E7" s="356" t="s">
        <v>66</v>
      </c>
      <c r="F7" s="356" t="s">
        <v>67</v>
      </c>
      <c r="G7" s="356" t="s">
        <v>68</v>
      </c>
      <c r="H7" s="356" t="s">
        <v>65</v>
      </c>
      <c r="I7" s="356" t="s">
        <v>66</v>
      </c>
      <c r="J7" s="356" t="s">
        <v>67</v>
      </c>
      <c r="K7" s="356" t="s">
        <v>68</v>
      </c>
      <c r="L7" s="356" t="s">
        <v>65</v>
      </c>
      <c r="M7" s="356" t="s">
        <v>66</v>
      </c>
      <c r="N7" s="356" t="s">
        <v>67</v>
      </c>
      <c r="O7" s="356" t="s">
        <v>68</v>
      </c>
      <c r="P7" s="880"/>
    </row>
    <row r="8" spans="1:16" ht="16.5" x14ac:dyDescent="0.2">
      <c r="A8" s="320" t="s">
        <v>32</v>
      </c>
      <c r="B8" s="321" t="s">
        <v>33</v>
      </c>
      <c r="C8" s="322" t="s">
        <v>34</v>
      </c>
      <c r="D8" s="322" t="s">
        <v>35</v>
      </c>
      <c r="E8" s="322" t="s">
        <v>36</v>
      </c>
      <c r="F8" s="322" t="s">
        <v>59</v>
      </c>
      <c r="G8" s="322" t="s">
        <v>37</v>
      </c>
      <c r="H8" s="322" t="s">
        <v>60</v>
      </c>
      <c r="I8" s="322" t="s">
        <v>69</v>
      </c>
      <c r="J8" s="322" t="s">
        <v>38</v>
      </c>
      <c r="K8" s="357" t="s">
        <v>546</v>
      </c>
      <c r="L8" s="322" t="s">
        <v>40</v>
      </c>
      <c r="M8" s="322" t="s">
        <v>41</v>
      </c>
      <c r="N8" s="322" t="s">
        <v>42</v>
      </c>
      <c r="O8" s="322" t="s">
        <v>43</v>
      </c>
      <c r="P8" s="358" t="s">
        <v>44</v>
      </c>
    </row>
    <row r="9" spans="1:16" s="363" customFormat="1" ht="38.25" x14ac:dyDescent="0.2">
      <c r="A9" s="359"/>
      <c r="B9" s="360" t="s">
        <v>564</v>
      </c>
      <c r="C9" s="361"/>
      <c r="D9" s="361"/>
      <c r="E9" s="361"/>
      <c r="F9" s="361"/>
      <c r="G9" s="361"/>
      <c r="H9" s="361"/>
      <c r="I9" s="361"/>
      <c r="J9" s="361"/>
      <c r="K9" s="361"/>
      <c r="L9" s="361"/>
      <c r="M9" s="361"/>
      <c r="N9" s="361"/>
      <c r="O9" s="361"/>
      <c r="P9" s="362"/>
    </row>
    <row r="10" spans="1:16" s="368" customFormat="1" ht="19.5" customHeight="1" x14ac:dyDescent="0.2">
      <c r="A10" s="364"/>
      <c r="B10" s="365" t="s">
        <v>565</v>
      </c>
      <c r="C10" s="366"/>
      <c r="D10" s="366"/>
      <c r="E10" s="366"/>
      <c r="F10" s="366"/>
      <c r="G10" s="366"/>
      <c r="H10" s="366"/>
      <c r="I10" s="366"/>
      <c r="J10" s="366"/>
      <c r="K10" s="366"/>
      <c r="L10" s="366"/>
      <c r="M10" s="366"/>
      <c r="N10" s="366"/>
      <c r="O10" s="366"/>
      <c r="P10" s="367"/>
    </row>
    <row r="11" spans="1:16" s="368" customFormat="1" ht="19.5" customHeight="1" x14ac:dyDescent="0.2">
      <c r="A11" s="364"/>
      <c r="B11" s="365" t="s">
        <v>566</v>
      </c>
      <c r="C11" s="366"/>
      <c r="D11" s="366"/>
      <c r="E11" s="366"/>
      <c r="F11" s="366"/>
      <c r="G11" s="366"/>
      <c r="H11" s="366"/>
      <c r="I11" s="366"/>
      <c r="J11" s="366"/>
      <c r="K11" s="366"/>
      <c r="L11" s="366"/>
      <c r="M11" s="366"/>
      <c r="N11" s="366"/>
      <c r="O11" s="366"/>
      <c r="P11" s="367"/>
    </row>
    <row r="12" spans="1:16" s="368" customFormat="1" ht="25.5" x14ac:dyDescent="0.2">
      <c r="A12" s="364"/>
      <c r="B12" s="365" t="s">
        <v>185</v>
      </c>
      <c r="C12" s="366"/>
      <c r="D12" s="366"/>
      <c r="E12" s="366"/>
      <c r="F12" s="366"/>
      <c r="G12" s="366"/>
      <c r="H12" s="366"/>
      <c r="I12" s="366"/>
      <c r="J12" s="366"/>
      <c r="K12" s="366"/>
      <c r="L12" s="366"/>
      <c r="M12" s="366"/>
      <c r="N12" s="366"/>
      <c r="O12" s="366"/>
      <c r="P12" s="367"/>
    </row>
    <row r="13" spans="1:16" s="368" customFormat="1" ht="25.5" x14ac:dyDescent="0.2">
      <c r="A13" s="364"/>
      <c r="B13" s="365" t="s">
        <v>547</v>
      </c>
      <c r="C13" s="366"/>
      <c r="D13" s="366"/>
      <c r="E13" s="366"/>
      <c r="F13" s="366"/>
      <c r="G13" s="366"/>
      <c r="H13" s="366"/>
      <c r="I13" s="366"/>
      <c r="J13" s="366"/>
      <c r="K13" s="366"/>
      <c r="L13" s="366"/>
      <c r="M13" s="366"/>
      <c r="N13" s="366"/>
      <c r="O13" s="366"/>
      <c r="P13" s="367"/>
    </row>
    <row r="14" spans="1:16" s="368" customFormat="1" ht="25.5" x14ac:dyDescent="0.2">
      <c r="A14" s="364"/>
      <c r="B14" s="365" t="s">
        <v>186</v>
      </c>
      <c r="C14" s="366"/>
      <c r="D14" s="366"/>
      <c r="E14" s="366"/>
      <c r="F14" s="366"/>
      <c r="G14" s="366"/>
      <c r="H14" s="366"/>
      <c r="I14" s="366"/>
      <c r="J14" s="366"/>
      <c r="K14" s="366"/>
      <c r="L14" s="366"/>
      <c r="M14" s="366"/>
      <c r="N14" s="366"/>
      <c r="O14" s="366"/>
      <c r="P14" s="367"/>
    </row>
    <row r="15" spans="1:16" s="375" customFormat="1" ht="22.5" customHeight="1" x14ac:dyDescent="0.25">
      <c r="A15" s="369" t="s">
        <v>11</v>
      </c>
      <c r="B15" s="370" t="s">
        <v>548</v>
      </c>
      <c r="C15" s="371"/>
      <c r="D15" s="372">
        <f>SUM(D16:D23)</f>
        <v>5200</v>
      </c>
      <c r="E15" s="372">
        <f t="shared" ref="E15" si="0">SUM(E16:E23)</f>
        <v>1670</v>
      </c>
      <c r="F15" s="372">
        <f>SUM(F16:F23)</f>
        <v>2015</v>
      </c>
      <c r="G15" s="372">
        <f>SUM(G16:G23)</f>
        <v>1515</v>
      </c>
      <c r="H15" s="373">
        <f>SUM(H16:H23)</f>
        <v>992</v>
      </c>
      <c r="I15" s="373">
        <f>SUM(I16:I23)</f>
        <v>374</v>
      </c>
      <c r="J15" s="372">
        <f>SUM(J16:J23)</f>
        <v>462</v>
      </c>
      <c r="K15" s="372">
        <v>0</v>
      </c>
      <c r="L15" s="372">
        <f>SUM(L16:L23)</f>
        <v>4208</v>
      </c>
      <c r="M15" s="372">
        <f>SUM(M16:M23)</f>
        <v>1296</v>
      </c>
      <c r="N15" s="372">
        <f>SUM(N16:N23)</f>
        <v>1553</v>
      </c>
      <c r="O15" s="372">
        <f>SUM(O16:O23)</f>
        <v>1359</v>
      </c>
      <c r="P15" s="374"/>
    </row>
    <row r="16" spans="1:16" s="375" customFormat="1" ht="22.5" customHeight="1" x14ac:dyDescent="0.25">
      <c r="A16" s="376">
        <v>1</v>
      </c>
      <c r="B16" s="377" t="s">
        <v>464</v>
      </c>
      <c r="C16" s="378" t="s">
        <v>549</v>
      </c>
      <c r="D16" s="379">
        <f t="shared" ref="D16:D23" si="1">E16+F16+G16</f>
        <v>650</v>
      </c>
      <c r="E16" s="379">
        <v>200</v>
      </c>
      <c r="F16" s="379">
        <v>295</v>
      </c>
      <c r="G16" s="379">
        <v>155</v>
      </c>
      <c r="H16" s="379">
        <f>I16+J16+K16</f>
        <v>520</v>
      </c>
      <c r="I16" s="379">
        <v>160</v>
      </c>
      <c r="J16" s="379">
        <v>236</v>
      </c>
      <c r="K16" s="379">
        <v>124</v>
      </c>
      <c r="L16" s="379">
        <f>M16+N16+O16</f>
        <v>130</v>
      </c>
      <c r="M16" s="379">
        <f>E16-I16</f>
        <v>40</v>
      </c>
      <c r="N16" s="379">
        <f>F16-J16</f>
        <v>59</v>
      </c>
      <c r="O16" s="379">
        <f>G16-K16</f>
        <v>31</v>
      </c>
      <c r="P16" s="374"/>
    </row>
    <row r="17" spans="1:16" s="375" customFormat="1" ht="22.5" customHeight="1" x14ac:dyDescent="0.25">
      <c r="A17" s="376">
        <v>2</v>
      </c>
      <c r="B17" s="377" t="s">
        <v>460</v>
      </c>
      <c r="C17" s="378" t="s">
        <v>550</v>
      </c>
      <c r="D17" s="379">
        <f t="shared" si="1"/>
        <v>650</v>
      </c>
      <c r="E17" s="379">
        <v>270</v>
      </c>
      <c r="F17" s="379">
        <v>220</v>
      </c>
      <c r="G17" s="379">
        <v>160</v>
      </c>
      <c r="H17" s="379">
        <f t="shared" ref="H17:H23" si="2">I17+J17+K17</f>
        <v>130</v>
      </c>
      <c r="I17" s="379">
        <v>54</v>
      </c>
      <c r="J17" s="379">
        <v>44</v>
      </c>
      <c r="K17" s="379">
        <v>32</v>
      </c>
      <c r="L17" s="379">
        <f t="shared" ref="L17:L23" si="3">M17+N17+O17</f>
        <v>520</v>
      </c>
      <c r="M17" s="379">
        <f t="shared" ref="M17:O23" si="4">E17-I17</f>
        <v>216</v>
      </c>
      <c r="N17" s="379">
        <f t="shared" si="4"/>
        <v>176</v>
      </c>
      <c r="O17" s="379">
        <f t="shared" si="4"/>
        <v>128</v>
      </c>
      <c r="P17" s="374"/>
    </row>
    <row r="18" spans="1:16" s="375" customFormat="1" ht="22.5" customHeight="1" x14ac:dyDescent="0.25">
      <c r="A18" s="376">
        <v>3</v>
      </c>
      <c r="B18" s="377" t="s">
        <v>459</v>
      </c>
      <c r="C18" s="378" t="s">
        <v>551</v>
      </c>
      <c r="D18" s="379">
        <f t="shared" si="1"/>
        <v>650</v>
      </c>
      <c r="E18" s="379">
        <v>200</v>
      </c>
      <c r="F18" s="379">
        <v>235</v>
      </c>
      <c r="G18" s="379">
        <v>215</v>
      </c>
      <c r="H18" s="379">
        <f t="shared" si="2"/>
        <v>87</v>
      </c>
      <c r="I18" s="379">
        <v>40</v>
      </c>
      <c r="J18" s="379">
        <v>47</v>
      </c>
      <c r="K18" s="379">
        <v>0</v>
      </c>
      <c r="L18" s="379">
        <f t="shared" si="3"/>
        <v>563</v>
      </c>
      <c r="M18" s="379">
        <f t="shared" si="4"/>
        <v>160</v>
      </c>
      <c r="N18" s="379">
        <f t="shared" si="4"/>
        <v>188</v>
      </c>
      <c r="O18" s="379">
        <f t="shared" si="4"/>
        <v>215</v>
      </c>
      <c r="P18" s="374"/>
    </row>
    <row r="19" spans="1:16" s="375" customFormat="1" ht="22.5" customHeight="1" x14ac:dyDescent="0.25">
      <c r="A19" s="376">
        <v>4</v>
      </c>
      <c r="B19" s="377" t="s">
        <v>457</v>
      </c>
      <c r="C19" s="378" t="s">
        <v>552</v>
      </c>
      <c r="D19" s="379">
        <f t="shared" si="1"/>
        <v>650</v>
      </c>
      <c r="E19" s="379">
        <v>200</v>
      </c>
      <c r="F19" s="379">
        <v>295</v>
      </c>
      <c r="G19" s="379">
        <v>155</v>
      </c>
      <c r="H19" s="379">
        <f t="shared" si="2"/>
        <v>0</v>
      </c>
      <c r="I19" s="379">
        <v>0</v>
      </c>
      <c r="J19" s="379">
        <v>0</v>
      </c>
      <c r="K19" s="379">
        <v>0</v>
      </c>
      <c r="L19" s="379">
        <f t="shared" si="3"/>
        <v>650</v>
      </c>
      <c r="M19" s="379">
        <f t="shared" si="4"/>
        <v>200</v>
      </c>
      <c r="N19" s="379">
        <f t="shared" si="4"/>
        <v>295</v>
      </c>
      <c r="O19" s="379">
        <f t="shared" si="4"/>
        <v>155</v>
      </c>
      <c r="P19" s="374"/>
    </row>
    <row r="20" spans="1:16" s="375" customFormat="1" ht="25.5" x14ac:dyDescent="0.25">
      <c r="A20" s="380">
        <v>5</v>
      </c>
      <c r="B20" s="381" t="s">
        <v>553</v>
      </c>
      <c r="C20" s="382" t="s">
        <v>554</v>
      </c>
      <c r="D20" s="383">
        <f t="shared" si="1"/>
        <v>650</v>
      </c>
      <c r="E20" s="383">
        <v>200</v>
      </c>
      <c r="F20" s="383">
        <v>225</v>
      </c>
      <c r="G20" s="383">
        <v>225</v>
      </c>
      <c r="H20" s="383">
        <f t="shared" si="2"/>
        <v>85</v>
      </c>
      <c r="I20" s="383">
        <v>40</v>
      </c>
      <c r="J20" s="383">
        <v>45</v>
      </c>
      <c r="K20" s="383">
        <v>0</v>
      </c>
      <c r="L20" s="383">
        <f t="shared" si="3"/>
        <v>565</v>
      </c>
      <c r="M20" s="383">
        <f t="shared" si="4"/>
        <v>160</v>
      </c>
      <c r="N20" s="383">
        <f t="shared" si="4"/>
        <v>180</v>
      </c>
      <c r="O20" s="383">
        <f t="shared" si="4"/>
        <v>225</v>
      </c>
      <c r="P20" s="384"/>
    </row>
    <row r="21" spans="1:16" s="375" customFormat="1" ht="25.5" x14ac:dyDescent="0.25">
      <c r="A21" s="376">
        <v>6</v>
      </c>
      <c r="B21" s="377" t="s">
        <v>463</v>
      </c>
      <c r="C21" s="378" t="s">
        <v>554</v>
      </c>
      <c r="D21" s="383">
        <f t="shared" si="1"/>
        <v>650</v>
      </c>
      <c r="E21" s="383">
        <v>200</v>
      </c>
      <c r="F21" s="383">
        <v>225</v>
      </c>
      <c r="G21" s="383">
        <v>225</v>
      </c>
      <c r="H21" s="383">
        <f t="shared" si="2"/>
        <v>85</v>
      </c>
      <c r="I21" s="383">
        <v>40</v>
      </c>
      <c r="J21" s="383">
        <v>45</v>
      </c>
      <c r="K21" s="383">
        <v>0</v>
      </c>
      <c r="L21" s="383">
        <f t="shared" si="3"/>
        <v>565</v>
      </c>
      <c r="M21" s="383">
        <f t="shared" si="4"/>
        <v>160</v>
      </c>
      <c r="N21" s="383">
        <f t="shared" si="4"/>
        <v>180</v>
      </c>
      <c r="O21" s="383">
        <f t="shared" si="4"/>
        <v>225</v>
      </c>
      <c r="P21" s="385"/>
    </row>
    <row r="22" spans="1:16" s="375" customFormat="1" ht="27" customHeight="1" x14ac:dyDescent="0.25">
      <c r="A22" s="376">
        <v>7</v>
      </c>
      <c r="B22" s="377" t="s">
        <v>462</v>
      </c>
      <c r="C22" s="378" t="s">
        <v>552</v>
      </c>
      <c r="D22" s="383">
        <f>E22+F22+G22</f>
        <v>650</v>
      </c>
      <c r="E22" s="383">
        <v>200</v>
      </c>
      <c r="F22" s="383">
        <v>295</v>
      </c>
      <c r="G22" s="383">
        <v>155</v>
      </c>
      <c r="H22" s="383">
        <f t="shared" si="2"/>
        <v>0</v>
      </c>
      <c r="I22" s="383">
        <v>0</v>
      </c>
      <c r="J22" s="383">
        <v>0</v>
      </c>
      <c r="K22" s="383">
        <v>0</v>
      </c>
      <c r="L22" s="383">
        <f t="shared" si="3"/>
        <v>650</v>
      </c>
      <c r="M22" s="383">
        <f t="shared" si="4"/>
        <v>200</v>
      </c>
      <c r="N22" s="383">
        <f t="shared" si="4"/>
        <v>295</v>
      </c>
      <c r="O22" s="383">
        <f t="shared" si="4"/>
        <v>155</v>
      </c>
      <c r="P22" s="385"/>
    </row>
    <row r="23" spans="1:16" s="375" customFormat="1" ht="27" customHeight="1" x14ac:dyDescent="0.25">
      <c r="A23" s="386">
        <v>8</v>
      </c>
      <c r="B23" s="387" t="s">
        <v>461</v>
      </c>
      <c r="C23" s="388" t="s">
        <v>555</v>
      </c>
      <c r="D23" s="389">
        <f t="shared" si="1"/>
        <v>650</v>
      </c>
      <c r="E23" s="389">
        <v>200</v>
      </c>
      <c r="F23" s="389">
        <v>225</v>
      </c>
      <c r="G23" s="389">
        <v>225</v>
      </c>
      <c r="H23" s="389">
        <f t="shared" si="2"/>
        <v>85</v>
      </c>
      <c r="I23" s="389">
        <v>40</v>
      </c>
      <c r="J23" s="389">
        <v>45</v>
      </c>
      <c r="K23" s="389">
        <v>0</v>
      </c>
      <c r="L23" s="389">
        <f t="shared" si="3"/>
        <v>565</v>
      </c>
      <c r="M23" s="389">
        <f t="shared" si="4"/>
        <v>160</v>
      </c>
      <c r="N23" s="389">
        <f t="shared" si="4"/>
        <v>180</v>
      </c>
      <c r="O23" s="389">
        <f t="shared" si="4"/>
        <v>225</v>
      </c>
      <c r="P23" s="390"/>
    </row>
    <row r="24" spans="1:16" s="375" customFormat="1" ht="21" customHeight="1" x14ac:dyDescent="0.25">
      <c r="A24" s="369" t="s">
        <v>18</v>
      </c>
      <c r="B24" s="370" t="s">
        <v>512</v>
      </c>
      <c r="C24" s="371"/>
      <c r="D24" s="372">
        <f>SUM(D25:D33)</f>
        <v>5850</v>
      </c>
      <c r="E24" s="373">
        <f t="shared" ref="E24:O24" si="5">SUM(E25:E33)</f>
        <v>1800</v>
      </c>
      <c r="F24" s="373">
        <f t="shared" si="5"/>
        <v>2155</v>
      </c>
      <c r="G24" s="372">
        <f t="shared" si="5"/>
        <v>1895</v>
      </c>
      <c r="H24" s="373">
        <f t="shared" si="5"/>
        <v>530</v>
      </c>
      <c r="I24" s="373">
        <f t="shared" si="5"/>
        <v>240</v>
      </c>
      <c r="J24" s="372">
        <f t="shared" si="5"/>
        <v>290</v>
      </c>
      <c r="K24" s="372">
        <f t="shared" si="5"/>
        <v>0</v>
      </c>
      <c r="L24" s="373">
        <f t="shared" si="5"/>
        <v>5320</v>
      </c>
      <c r="M24" s="372">
        <f>SUM(M25:M33)</f>
        <v>1560</v>
      </c>
      <c r="N24" s="373">
        <f>SUM(N25:N33)</f>
        <v>1865</v>
      </c>
      <c r="O24" s="372">
        <f t="shared" si="5"/>
        <v>1895</v>
      </c>
      <c r="P24" s="374"/>
    </row>
    <row r="25" spans="1:16" s="375" customFormat="1" ht="18" customHeight="1" x14ac:dyDescent="0.25">
      <c r="A25" s="376">
        <v>1</v>
      </c>
      <c r="B25" s="377" t="s">
        <v>472</v>
      </c>
      <c r="C25" s="378" t="s">
        <v>551</v>
      </c>
      <c r="D25" s="379">
        <f t="shared" ref="D25:D30" si="6">E25+F25+G25</f>
        <v>650</v>
      </c>
      <c r="E25" s="379">
        <v>200</v>
      </c>
      <c r="F25" s="379">
        <v>295</v>
      </c>
      <c r="G25" s="379">
        <v>155</v>
      </c>
      <c r="H25" s="379">
        <f t="shared" ref="H25:H30" si="7">I25+J25+K25</f>
        <v>99</v>
      </c>
      <c r="I25" s="379">
        <f>E25*0.2</f>
        <v>40</v>
      </c>
      <c r="J25" s="379">
        <f>F25*0.2</f>
        <v>59</v>
      </c>
      <c r="K25" s="379">
        <v>0</v>
      </c>
      <c r="L25" s="379">
        <f t="shared" ref="L25:L30" si="8">M25+N25+O25</f>
        <v>551</v>
      </c>
      <c r="M25" s="379">
        <f>E25-I25</f>
        <v>160</v>
      </c>
      <c r="N25" s="379">
        <f>F25-J25</f>
        <v>236</v>
      </c>
      <c r="O25" s="379">
        <f>G25-K25</f>
        <v>155</v>
      </c>
      <c r="P25" s="391"/>
    </row>
    <row r="26" spans="1:16" s="375" customFormat="1" ht="25.5" x14ac:dyDescent="0.25">
      <c r="A26" s="376">
        <v>2</v>
      </c>
      <c r="B26" s="377" t="s">
        <v>468</v>
      </c>
      <c r="C26" s="378" t="s">
        <v>556</v>
      </c>
      <c r="D26" s="379">
        <f t="shared" si="6"/>
        <v>650</v>
      </c>
      <c r="E26" s="379">
        <v>200</v>
      </c>
      <c r="F26" s="379">
        <v>235</v>
      </c>
      <c r="G26" s="379">
        <v>215</v>
      </c>
      <c r="H26" s="379">
        <f t="shared" si="7"/>
        <v>87</v>
      </c>
      <c r="I26" s="379">
        <f>E26*0.2</f>
        <v>40</v>
      </c>
      <c r="J26" s="379">
        <f>F26*0.2</f>
        <v>47</v>
      </c>
      <c r="K26" s="379">
        <v>0</v>
      </c>
      <c r="L26" s="379">
        <f t="shared" si="8"/>
        <v>563</v>
      </c>
      <c r="M26" s="379">
        <f t="shared" ref="M26:O33" si="9">E26-I26</f>
        <v>160</v>
      </c>
      <c r="N26" s="379">
        <f t="shared" si="9"/>
        <v>188</v>
      </c>
      <c r="O26" s="379">
        <f t="shared" si="9"/>
        <v>215</v>
      </c>
      <c r="P26" s="391"/>
    </row>
    <row r="27" spans="1:16" s="375" customFormat="1" ht="19.5" customHeight="1" x14ac:dyDescent="0.25">
      <c r="A27" s="376">
        <v>3</v>
      </c>
      <c r="B27" s="377" t="s">
        <v>469</v>
      </c>
      <c r="C27" s="378" t="s">
        <v>552</v>
      </c>
      <c r="D27" s="379">
        <f t="shared" si="6"/>
        <v>650</v>
      </c>
      <c r="E27" s="379">
        <v>200</v>
      </c>
      <c r="F27" s="379">
        <v>235</v>
      </c>
      <c r="G27" s="379">
        <v>215</v>
      </c>
      <c r="H27" s="379">
        <f t="shared" si="7"/>
        <v>0</v>
      </c>
      <c r="I27" s="379">
        <v>0</v>
      </c>
      <c r="J27" s="379">
        <v>0</v>
      </c>
      <c r="K27" s="379">
        <v>0</v>
      </c>
      <c r="L27" s="379">
        <f t="shared" si="8"/>
        <v>650</v>
      </c>
      <c r="M27" s="379">
        <f t="shared" si="9"/>
        <v>200</v>
      </c>
      <c r="N27" s="379">
        <f t="shared" si="9"/>
        <v>235</v>
      </c>
      <c r="O27" s="379">
        <f t="shared" si="9"/>
        <v>215</v>
      </c>
      <c r="P27" s="391"/>
    </row>
    <row r="28" spans="1:16" s="375" customFormat="1" ht="19.5" customHeight="1" x14ac:dyDescent="0.25">
      <c r="A28" s="376">
        <v>4</v>
      </c>
      <c r="B28" s="381" t="s">
        <v>471</v>
      </c>
      <c r="C28" s="382" t="s">
        <v>557</v>
      </c>
      <c r="D28" s="379">
        <f t="shared" si="6"/>
        <v>650</v>
      </c>
      <c r="E28" s="379">
        <v>200</v>
      </c>
      <c r="F28" s="379">
        <v>235</v>
      </c>
      <c r="G28" s="379">
        <v>215</v>
      </c>
      <c r="H28" s="379">
        <f t="shared" si="7"/>
        <v>87</v>
      </c>
      <c r="I28" s="379">
        <f t="shared" ref="I28:J31" si="10">E28*0.2</f>
        <v>40</v>
      </c>
      <c r="J28" s="379">
        <f t="shared" si="10"/>
        <v>47</v>
      </c>
      <c r="K28" s="379">
        <v>0</v>
      </c>
      <c r="L28" s="379">
        <f t="shared" si="8"/>
        <v>563</v>
      </c>
      <c r="M28" s="379">
        <f t="shared" si="9"/>
        <v>160</v>
      </c>
      <c r="N28" s="379">
        <f t="shared" si="9"/>
        <v>188</v>
      </c>
      <c r="O28" s="379">
        <f t="shared" si="9"/>
        <v>215</v>
      </c>
      <c r="P28" s="392"/>
    </row>
    <row r="29" spans="1:16" s="375" customFormat="1" ht="25.5" x14ac:dyDescent="0.25">
      <c r="A29" s="376">
        <v>5</v>
      </c>
      <c r="B29" s="393" t="s">
        <v>466</v>
      </c>
      <c r="C29" s="394" t="s">
        <v>558</v>
      </c>
      <c r="D29" s="379">
        <f t="shared" si="6"/>
        <v>650</v>
      </c>
      <c r="E29" s="379">
        <v>200</v>
      </c>
      <c r="F29" s="379">
        <v>235</v>
      </c>
      <c r="G29" s="379">
        <v>215</v>
      </c>
      <c r="H29" s="379">
        <f t="shared" si="7"/>
        <v>87</v>
      </c>
      <c r="I29" s="379">
        <f t="shared" si="10"/>
        <v>40</v>
      </c>
      <c r="J29" s="379">
        <f t="shared" si="10"/>
        <v>47</v>
      </c>
      <c r="K29" s="379">
        <v>0</v>
      </c>
      <c r="L29" s="379">
        <f t="shared" si="8"/>
        <v>563</v>
      </c>
      <c r="M29" s="379">
        <f t="shared" si="9"/>
        <v>160</v>
      </c>
      <c r="N29" s="379">
        <f t="shared" si="9"/>
        <v>188</v>
      </c>
      <c r="O29" s="379">
        <f t="shared" si="9"/>
        <v>215</v>
      </c>
      <c r="P29" s="395"/>
    </row>
    <row r="30" spans="1:16" s="375" customFormat="1" ht="25.5" x14ac:dyDescent="0.25">
      <c r="A30" s="376">
        <v>6</v>
      </c>
      <c r="B30" s="393" t="s">
        <v>467</v>
      </c>
      <c r="C30" s="394" t="s">
        <v>554</v>
      </c>
      <c r="D30" s="379">
        <f t="shared" si="6"/>
        <v>650</v>
      </c>
      <c r="E30" s="383">
        <v>200</v>
      </c>
      <c r="F30" s="383">
        <v>225</v>
      </c>
      <c r="G30" s="383">
        <v>225</v>
      </c>
      <c r="H30" s="379">
        <f t="shared" si="7"/>
        <v>85</v>
      </c>
      <c r="I30" s="379">
        <f t="shared" si="10"/>
        <v>40</v>
      </c>
      <c r="J30" s="379">
        <f t="shared" si="10"/>
        <v>45</v>
      </c>
      <c r="K30" s="396">
        <v>0</v>
      </c>
      <c r="L30" s="379">
        <f t="shared" si="8"/>
        <v>565</v>
      </c>
      <c r="M30" s="379">
        <f t="shared" si="9"/>
        <v>160</v>
      </c>
      <c r="N30" s="379">
        <f t="shared" si="9"/>
        <v>180</v>
      </c>
      <c r="O30" s="379">
        <f t="shared" si="9"/>
        <v>225</v>
      </c>
      <c r="P30" s="395"/>
    </row>
    <row r="31" spans="1:16" s="375" customFormat="1" ht="25.5" x14ac:dyDescent="0.25">
      <c r="A31" s="376">
        <v>7</v>
      </c>
      <c r="B31" s="393" t="s">
        <v>465</v>
      </c>
      <c r="C31" s="394" t="s">
        <v>554</v>
      </c>
      <c r="D31" s="383">
        <f>E31+F31+G31</f>
        <v>650</v>
      </c>
      <c r="E31" s="383">
        <v>200</v>
      </c>
      <c r="F31" s="383">
        <v>225</v>
      </c>
      <c r="G31" s="383">
        <v>225</v>
      </c>
      <c r="H31" s="383">
        <f>I31+J31+K31</f>
        <v>85</v>
      </c>
      <c r="I31" s="379">
        <f t="shared" si="10"/>
        <v>40</v>
      </c>
      <c r="J31" s="379">
        <f t="shared" si="10"/>
        <v>45</v>
      </c>
      <c r="K31" s="396">
        <v>0</v>
      </c>
      <c r="L31" s="379">
        <f>M31+N31+O31</f>
        <v>565</v>
      </c>
      <c r="M31" s="379">
        <f t="shared" si="9"/>
        <v>160</v>
      </c>
      <c r="N31" s="379">
        <f t="shared" si="9"/>
        <v>180</v>
      </c>
      <c r="O31" s="379">
        <f t="shared" si="9"/>
        <v>225</v>
      </c>
      <c r="P31" s="397"/>
    </row>
    <row r="32" spans="1:16" s="375" customFormat="1" ht="18" customHeight="1" x14ac:dyDescent="0.25">
      <c r="A32" s="376">
        <v>8</v>
      </c>
      <c r="B32" s="393" t="s">
        <v>473</v>
      </c>
      <c r="C32" s="394" t="s">
        <v>552</v>
      </c>
      <c r="D32" s="383">
        <f>E32+F32+G32</f>
        <v>650</v>
      </c>
      <c r="E32" s="383">
        <v>200</v>
      </c>
      <c r="F32" s="383">
        <v>235</v>
      </c>
      <c r="G32" s="383">
        <v>215</v>
      </c>
      <c r="H32" s="383">
        <f>I32+J32+K32</f>
        <v>0</v>
      </c>
      <c r="I32" s="379">
        <v>0</v>
      </c>
      <c r="J32" s="379">
        <v>0</v>
      </c>
      <c r="K32" s="379">
        <v>0</v>
      </c>
      <c r="L32" s="379">
        <f>M32+N32+O32</f>
        <v>650</v>
      </c>
      <c r="M32" s="379">
        <f t="shared" si="9"/>
        <v>200</v>
      </c>
      <c r="N32" s="379">
        <f t="shared" si="9"/>
        <v>235</v>
      </c>
      <c r="O32" s="379">
        <f t="shared" si="9"/>
        <v>215</v>
      </c>
      <c r="P32" s="398"/>
    </row>
    <row r="33" spans="1:16" s="375" customFormat="1" ht="18" customHeight="1" x14ac:dyDescent="0.25">
      <c r="A33" s="376">
        <v>9</v>
      </c>
      <c r="B33" s="399" t="s">
        <v>470</v>
      </c>
      <c r="C33" s="378" t="s">
        <v>552</v>
      </c>
      <c r="D33" s="379">
        <f>E33+F33+G33</f>
        <v>650</v>
      </c>
      <c r="E33" s="379">
        <v>200</v>
      </c>
      <c r="F33" s="379">
        <v>235</v>
      </c>
      <c r="G33" s="379">
        <v>215</v>
      </c>
      <c r="H33" s="379">
        <f>I33+J33+K33</f>
        <v>0</v>
      </c>
      <c r="I33" s="379">
        <v>0</v>
      </c>
      <c r="J33" s="379">
        <v>0</v>
      </c>
      <c r="K33" s="379">
        <v>0</v>
      </c>
      <c r="L33" s="379">
        <f>M33+N33+O33</f>
        <v>650</v>
      </c>
      <c r="M33" s="379">
        <f t="shared" si="9"/>
        <v>200</v>
      </c>
      <c r="N33" s="379">
        <f t="shared" si="9"/>
        <v>235</v>
      </c>
      <c r="O33" s="379">
        <f t="shared" si="9"/>
        <v>215</v>
      </c>
      <c r="P33" s="400"/>
    </row>
    <row r="34" spans="1:16" s="375" customFormat="1" ht="14.25" thickBot="1" x14ac:dyDescent="0.3">
      <c r="A34" s="881" t="s">
        <v>559</v>
      </c>
      <c r="B34" s="882"/>
      <c r="C34" s="401"/>
      <c r="D34" s="402">
        <f>D24+D15</f>
        <v>11050</v>
      </c>
      <c r="E34" s="403">
        <f t="shared" ref="E34:O34" si="11">E24+E15</f>
        <v>3470</v>
      </c>
      <c r="F34" s="403">
        <f t="shared" si="11"/>
        <v>4170</v>
      </c>
      <c r="G34" s="402">
        <f t="shared" si="11"/>
        <v>3410</v>
      </c>
      <c r="H34" s="402">
        <f t="shared" si="11"/>
        <v>1522</v>
      </c>
      <c r="I34" s="404">
        <f t="shared" si="11"/>
        <v>614</v>
      </c>
      <c r="J34" s="402">
        <f t="shared" si="11"/>
        <v>752</v>
      </c>
      <c r="K34" s="405" t="s">
        <v>560</v>
      </c>
      <c r="L34" s="402">
        <f t="shared" si="11"/>
        <v>9528</v>
      </c>
      <c r="M34" s="403">
        <f t="shared" si="11"/>
        <v>2856</v>
      </c>
      <c r="N34" s="403">
        <f t="shared" si="11"/>
        <v>3418</v>
      </c>
      <c r="O34" s="402">
        <f t="shared" si="11"/>
        <v>3254</v>
      </c>
      <c r="P34" s="406"/>
    </row>
    <row r="35" spans="1:16" ht="17.25" thickTop="1" x14ac:dyDescent="0.25">
      <c r="A35" s="407"/>
      <c r="B35" s="349"/>
      <c r="C35" s="349"/>
      <c r="D35" s="408"/>
      <c r="E35" s="408"/>
      <c r="F35" s="408"/>
      <c r="G35" s="408"/>
      <c r="H35" s="408"/>
      <c r="I35" s="408"/>
      <c r="J35" s="408"/>
      <c r="K35" s="883" t="s">
        <v>567</v>
      </c>
      <c r="L35" s="883"/>
      <c r="M35" s="883"/>
      <c r="N35" s="883"/>
      <c r="O35" s="883"/>
      <c r="P35" s="883"/>
    </row>
    <row r="36" spans="1:16" ht="16.5" x14ac:dyDescent="0.2">
      <c r="A36" s="407"/>
      <c r="B36" s="350"/>
      <c r="C36" s="349"/>
      <c r="E36" s="409"/>
      <c r="F36" s="409"/>
      <c r="G36" s="409"/>
      <c r="H36" s="409"/>
      <c r="I36" s="409"/>
      <c r="J36" s="409"/>
      <c r="K36" s="873" t="s">
        <v>561</v>
      </c>
      <c r="L36" s="873"/>
      <c r="M36" s="873"/>
      <c r="N36" s="873"/>
      <c r="O36" s="873"/>
      <c r="P36" s="873"/>
    </row>
    <row r="37" spans="1:16" ht="16.5" x14ac:dyDescent="0.2">
      <c r="A37" s="410"/>
      <c r="B37" s="410"/>
      <c r="C37" s="410"/>
      <c r="D37" s="410"/>
      <c r="E37" s="410"/>
      <c r="F37" s="410"/>
      <c r="G37" s="410"/>
      <c r="H37" s="410"/>
      <c r="I37" s="410"/>
      <c r="J37" s="410"/>
      <c r="K37" s="873" t="s">
        <v>562</v>
      </c>
      <c r="L37" s="873"/>
      <c r="M37" s="873"/>
      <c r="N37" s="873"/>
      <c r="O37" s="873"/>
      <c r="P37" s="873"/>
    </row>
    <row r="38" spans="1:16" ht="16.5" x14ac:dyDescent="0.25">
      <c r="A38" s="407"/>
      <c r="B38" s="411"/>
      <c r="C38" s="349"/>
      <c r="D38" s="409"/>
      <c r="E38" s="409"/>
      <c r="F38" s="409"/>
      <c r="G38" s="409"/>
      <c r="H38" s="409"/>
      <c r="I38" s="409"/>
      <c r="J38" s="409"/>
      <c r="K38" s="412"/>
      <c r="L38" s="413"/>
      <c r="M38" s="413"/>
      <c r="N38" s="413"/>
      <c r="O38" s="413"/>
      <c r="P38" s="414"/>
    </row>
    <row r="39" spans="1:16" ht="16.5" x14ac:dyDescent="0.25">
      <c r="A39" s="407"/>
      <c r="B39" s="349"/>
      <c r="C39" s="349"/>
      <c r="D39" s="415"/>
      <c r="E39" s="415"/>
      <c r="F39" s="415"/>
      <c r="G39" s="415"/>
      <c r="H39" s="415"/>
      <c r="I39" s="415"/>
      <c r="J39" s="415"/>
      <c r="K39" s="412"/>
      <c r="L39" s="413"/>
      <c r="M39" s="413"/>
      <c r="N39" s="413"/>
      <c r="O39" s="413"/>
      <c r="P39" s="414"/>
    </row>
    <row r="40" spans="1:16" ht="16.5" x14ac:dyDescent="0.25">
      <c r="K40" s="412"/>
      <c r="L40" s="413"/>
      <c r="M40" s="413"/>
      <c r="N40" s="413"/>
      <c r="O40" s="413"/>
      <c r="P40" s="414"/>
    </row>
    <row r="41" spans="1:16" ht="16.5" x14ac:dyDescent="0.25">
      <c r="K41" s="412"/>
      <c r="L41" s="413"/>
      <c r="M41" s="413"/>
      <c r="N41" s="413"/>
      <c r="O41" s="413"/>
      <c r="P41" s="418"/>
    </row>
    <row r="42" spans="1:16" ht="16.5" x14ac:dyDescent="0.2">
      <c r="K42" s="873" t="s">
        <v>563</v>
      </c>
      <c r="L42" s="873"/>
      <c r="M42" s="873"/>
      <c r="N42" s="873"/>
      <c r="O42" s="873"/>
      <c r="P42" s="873"/>
    </row>
  </sheetData>
  <mergeCells count="18">
    <mergeCell ref="K42:P42"/>
    <mergeCell ref="A6:A7"/>
    <mergeCell ref="B6:B7"/>
    <mergeCell ref="C6:C7"/>
    <mergeCell ref="D6:G6"/>
    <mergeCell ref="H6:K6"/>
    <mergeCell ref="L6:O6"/>
    <mergeCell ref="P6:P7"/>
    <mergeCell ref="A34:B34"/>
    <mergeCell ref="K35:P35"/>
    <mergeCell ref="K36:P36"/>
    <mergeCell ref="K37:P37"/>
    <mergeCell ref="G5:P5"/>
    <mergeCell ref="A1:B1"/>
    <mergeCell ref="O1:P1"/>
    <mergeCell ref="A2:B2"/>
    <mergeCell ref="D2:O2"/>
    <mergeCell ref="A4:P4"/>
  </mergeCells>
  <pageMargins left="0.47244094488188981" right="0.19685039370078741" top="0.70866141732283472" bottom="0.19685039370078741" header="0.43307086614173229" footer="0.19685039370078741"/>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48"/>
  <sheetViews>
    <sheetView zoomScaleNormal="100" workbookViewId="0">
      <selection activeCell="H24" sqref="H24"/>
    </sheetView>
  </sheetViews>
  <sheetFormatPr defaultColWidth="8.7109375" defaultRowHeight="15" x14ac:dyDescent="0.25"/>
  <cols>
    <col min="1" max="1" width="4.7109375" style="194" customWidth="1"/>
    <col min="2" max="2" width="58.28515625" style="191" customWidth="1"/>
    <col min="3" max="3" width="8.42578125" style="191" customWidth="1"/>
    <col min="4" max="4" width="7.7109375" style="191" customWidth="1"/>
    <col min="5" max="6" width="15.140625" style="191" customWidth="1"/>
    <col min="7" max="7" width="6.7109375" style="191" customWidth="1"/>
    <col min="8" max="8" width="14.140625" style="191" customWidth="1"/>
    <col min="9" max="10" width="15.28515625" style="199" customWidth="1"/>
    <col min="11" max="11" width="17.7109375" style="9" customWidth="1"/>
    <col min="12" max="16384" width="8.7109375" style="9"/>
  </cols>
  <sheetData>
    <row r="1" spans="1:15" ht="14.25" customHeight="1" x14ac:dyDescent="0.25">
      <c r="A1" s="885" t="s">
        <v>0</v>
      </c>
      <c r="B1" s="885"/>
      <c r="C1" s="839"/>
      <c r="D1" s="839"/>
      <c r="E1" s="839"/>
      <c r="F1" s="839"/>
      <c r="G1" s="839"/>
      <c r="H1" s="839"/>
      <c r="I1" s="87"/>
      <c r="J1" s="87"/>
      <c r="K1" s="11" t="s">
        <v>71</v>
      </c>
      <c r="L1" s="190"/>
      <c r="M1" s="190"/>
      <c r="N1" s="190"/>
      <c r="O1" s="190"/>
    </row>
    <row r="2" spans="1:15" ht="15.75" x14ac:dyDescent="0.25">
      <c r="A2" s="853" t="s">
        <v>698</v>
      </c>
      <c r="B2" s="853"/>
      <c r="C2" s="839"/>
      <c r="D2" s="839"/>
      <c r="E2" s="839"/>
      <c r="F2" s="839"/>
      <c r="G2" s="839"/>
      <c r="H2" s="839"/>
      <c r="I2" s="87"/>
      <c r="J2" s="87"/>
      <c r="K2" s="10"/>
      <c r="L2" s="190"/>
      <c r="M2" s="190"/>
      <c r="N2" s="190"/>
      <c r="O2" s="190"/>
    </row>
    <row r="3" spans="1:15" ht="30" customHeight="1" x14ac:dyDescent="0.25">
      <c r="A3" s="847" t="s">
        <v>441</v>
      </c>
      <c r="B3" s="847"/>
      <c r="C3" s="847"/>
      <c r="D3" s="847"/>
      <c r="E3" s="847"/>
      <c r="F3" s="847"/>
      <c r="G3" s="847"/>
      <c r="H3" s="847"/>
      <c r="I3" s="847"/>
      <c r="J3" s="847"/>
      <c r="K3" s="847"/>
      <c r="L3" s="190"/>
      <c r="M3" s="190"/>
      <c r="N3" s="190"/>
      <c r="O3" s="190"/>
    </row>
    <row r="4" spans="1:15" x14ac:dyDescent="0.25">
      <c r="A4" s="52"/>
      <c r="B4" s="52"/>
      <c r="C4" s="52"/>
      <c r="D4" s="52"/>
      <c r="E4" s="52"/>
      <c r="F4" s="52"/>
      <c r="G4" s="52"/>
      <c r="H4" s="52"/>
      <c r="I4" s="272"/>
      <c r="J4" s="272"/>
      <c r="K4" s="59" t="s">
        <v>72</v>
      </c>
      <c r="L4" s="190"/>
      <c r="M4" s="190"/>
      <c r="N4" s="190"/>
      <c r="O4" s="190"/>
    </row>
    <row r="5" spans="1:15" ht="39.950000000000003" customHeight="1" x14ac:dyDescent="0.25">
      <c r="A5" s="200" t="s">
        <v>3</v>
      </c>
      <c r="B5" s="200" t="s">
        <v>73</v>
      </c>
      <c r="C5" s="200" t="s">
        <v>74</v>
      </c>
      <c r="D5" s="200" t="s">
        <v>75</v>
      </c>
      <c r="E5" s="200" t="s">
        <v>76</v>
      </c>
      <c r="F5" s="247" t="s">
        <v>263</v>
      </c>
      <c r="G5" s="886" t="s">
        <v>265</v>
      </c>
      <c r="H5" s="886"/>
      <c r="I5" s="886"/>
      <c r="J5" s="247" t="s">
        <v>264</v>
      </c>
      <c r="K5" s="200" t="s">
        <v>8</v>
      </c>
      <c r="L5" s="190"/>
      <c r="M5" s="190"/>
      <c r="N5" s="190"/>
      <c r="O5" s="190"/>
    </row>
    <row r="6" spans="1:15" ht="51" x14ac:dyDescent="0.25">
      <c r="A6" s="200"/>
      <c r="B6" s="200"/>
      <c r="C6" s="200"/>
      <c r="D6" s="200"/>
      <c r="E6" s="200"/>
      <c r="F6" s="247"/>
      <c r="G6" s="200" t="s">
        <v>77</v>
      </c>
      <c r="H6" s="200" t="s">
        <v>78</v>
      </c>
      <c r="I6" s="247" t="s">
        <v>262</v>
      </c>
      <c r="J6" s="247"/>
      <c r="K6" s="200"/>
      <c r="L6" s="190"/>
      <c r="M6" s="190"/>
      <c r="N6" s="190"/>
      <c r="O6" s="190"/>
    </row>
    <row r="7" spans="1:15" ht="17.25" customHeight="1" x14ac:dyDescent="0.25">
      <c r="A7" s="430" t="s">
        <v>9</v>
      </c>
      <c r="B7" s="429" t="s">
        <v>581</v>
      </c>
      <c r="C7" s="111"/>
      <c r="D7" s="111"/>
      <c r="E7" s="111"/>
      <c r="F7" s="112">
        <v>0</v>
      </c>
      <c r="G7" s="111"/>
      <c r="H7" s="111"/>
      <c r="I7" s="112">
        <f>SUM(I8)</f>
        <v>0</v>
      </c>
      <c r="J7" s="112"/>
      <c r="K7" s="111"/>
      <c r="L7" s="190"/>
      <c r="M7" s="190"/>
      <c r="N7" s="190"/>
      <c r="O7" s="190"/>
    </row>
    <row r="8" spans="1:15" s="192" customFormat="1" ht="17.25" customHeight="1" x14ac:dyDescent="0.25">
      <c r="A8" s="428" t="s">
        <v>56</v>
      </c>
      <c r="B8" s="427" t="s">
        <v>79</v>
      </c>
      <c r="C8" s="114"/>
      <c r="D8" s="114"/>
      <c r="E8" s="115"/>
      <c r="F8" s="116">
        <v>0</v>
      </c>
      <c r="G8" s="115"/>
      <c r="H8" s="115"/>
      <c r="I8" s="116"/>
      <c r="J8" s="116"/>
      <c r="K8" s="117"/>
      <c r="L8" s="89"/>
      <c r="M8" s="89"/>
      <c r="N8" s="89"/>
      <c r="O8" s="89"/>
    </row>
    <row r="9" spans="1:15" s="192" customFormat="1" ht="17.25" customHeight="1" x14ac:dyDescent="0.25">
      <c r="A9" s="421" t="s">
        <v>11</v>
      </c>
      <c r="B9" s="426" t="s">
        <v>580</v>
      </c>
      <c r="C9" s="114"/>
      <c r="D9" s="114"/>
      <c r="E9" s="115"/>
      <c r="F9" s="116"/>
      <c r="G9" s="115"/>
      <c r="H9" s="115"/>
      <c r="I9" s="116"/>
      <c r="J9" s="116"/>
      <c r="K9" s="117"/>
      <c r="L9" s="89"/>
      <c r="M9" s="89"/>
      <c r="N9" s="89"/>
      <c r="O9" s="89"/>
    </row>
    <row r="10" spans="1:15" s="192" customFormat="1" ht="17.25" customHeight="1" x14ac:dyDescent="0.25">
      <c r="A10" s="425">
        <v>1</v>
      </c>
      <c r="B10" s="424" t="s">
        <v>579</v>
      </c>
      <c r="C10" s="419"/>
      <c r="D10" s="424" t="s">
        <v>574</v>
      </c>
      <c r="E10" s="419" t="s">
        <v>570</v>
      </c>
      <c r="F10" s="423">
        <v>54000</v>
      </c>
      <c r="G10" s="419" t="s">
        <v>11</v>
      </c>
      <c r="H10" s="115"/>
      <c r="I10" s="423">
        <v>54000</v>
      </c>
      <c r="J10" s="116">
        <f>I10-F10</f>
        <v>0</v>
      </c>
      <c r="K10" s="422"/>
      <c r="L10" s="89"/>
      <c r="M10" s="89"/>
      <c r="N10" s="89"/>
      <c r="O10" s="89"/>
    </row>
    <row r="11" spans="1:15" s="193" customFormat="1" ht="18.75" customHeight="1" x14ac:dyDescent="0.25">
      <c r="A11" s="425">
        <v>2</v>
      </c>
      <c r="B11" s="424" t="s">
        <v>578</v>
      </c>
      <c r="C11" s="419"/>
      <c r="D11" s="424" t="s">
        <v>574</v>
      </c>
      <c r="E11" s="419" t="s">
        <v>570</v>
      </c>
      <c r="F11" s="423">
        <v>45000</v>
      </c>
      <c r="G11" s="419" t="s">
        <v>11</v>
      </c>
      <c r="H11" s="113"/>
      <c r="I11" s="423">
        <v>45000</v>
      </c>
      <c r="J11" s="116">
        <f t="shared" ref="J11:J16" si="0">I11-F11</f>
        <v>0</v>
      </c>
      <c r="K11" s="422"/>
      <c r="L11" s="190"/>
      <c r="M11" s="190"/>
      <c r="N11" s="190"/>
      <c r="O11" s="190"/>
    </row>
    <row r="12" spans="1:15" s="193" customFormat="1" ht="25.5" x14ac:dyDescent="0.25">
      <c r="A12" s="425">
        <v>3</v>
      </c>
      <c r="B12" s="424" t="s">
        <v>577</v>
      </c>
      <c r="C12" s="419" t="s">
        <v>193</v>
      </c>
      <c r="D12" s="424" t="s">
        <v>572</v>
      </c>
      <c r="E12" s="419" t="s">
        <v>570</v>
      </c>
      <c r="F12" s="423">
        <v>12000</v>
      </c>
      <c r="G12" s="419" t="s">
        <v>11</v>
      </c>
      <c r="H12" s="113"/>
      <c r="I12" s="423">
        <v>12000</v>
      </c>
      <c r="J12" s="116">
        <f t="shared" si="0"/>
        <v>0</v>
      </c>
      <c r="K12" s="422"/>
      <c r="L12" s="190"/>
      <c r="M12" s="190"/>
      <c r="N12" s="190"/>
      <c r="O12" s="190"/>
    </row>
    <row r="13" spans="1:15" s="193" customFormat="1" ht="12.75" x14ac:dyDescent="0.25">
      <c r="A13" s="425">
        <v>4</v>
      </c>
      <c r="B13" s="424" t="s">
        <v>576</v>
      </c>
      <c r="C13" s="424"/>
      <c r="D13" s="424" t="s">
        <v>574</v>
      </c>
      <c r="E13" s="419" t="s">
        <v>570</v>
      </c>
      <c r="F13" s="423">
        <v>61000</v>
      </c>
      <c r="G13" s="419" t="s">
        <v>11</v>
      </c>
      <c r="H13" s="113"/>
      <c r="I13" s="423">
        <v>61000</v>
      </c>
      <c r="J13" s="116">
        <f t="shared" si="0"/>
        <v>0</v>
      </c>
      <c r="K13" s="422"/>
      <c r="L13" s="190"/>
      <c r="M13" s="190"/>
      <c r="N13" s="190"/>
      <c r="O13" s="190"/>
    </row>
    <row r="14" spans="1:15" s="193" customFormat="1" ht="12.75" x14ac:dyDescent="0.25">
      <c r="A14" s="425">
        <v>5</v>
      </c>
      <c r="B14" s="424" t="s">
        <v>575</v>
      </c>
      <c r="C14" s="424"/>
      <c r="D14" s="424" t="s">
        <v>574</v>
      </c>
      <c r="E14" s="419" t="s">
        <v>570</v>
      </c>
      <c r="F14" s="423">
        <v>27600</v>
      </c>
      <c r="G14" s="419" t="s">
        <v>18</v>
      </c>
      <c r="H14" s="113"/>
      <c r="I14" s="423">
        <v>27600</v>
      </c>
      <c r="J14" s="116">
        <f t="shared" si="0"/>
        <v>0</v>
      </c>
      <c r="K14" s="422"/>
      <c r="L14" s="190"/>
      <c r="M14" s="190"/>
      <c r="N14" s="190"/>
      <c r="O14" s="190"/>
    </row>
    <row r="15" spans="1:15" s="193" customFormat="1" ht="25.5" x14ac:dyDescent="0.25">
      <c r="A15" s="425">
        <v>6</v>
      </c>
      <c r="B15" s="424" t="s">
        <v>573</v>
      </c>
      <c r="C15" s="424"/>
      <c r="D15" s="424" t="s">
        <v>572</v>
      </c>
      <c r="E15" s="419" t="s">
        <v>570</v>
      </c>
      <c r="F15" s="423">
        <v>72000</v>
      </c>
      <c r="G15" s="419" t="s">
        <v>569</v>
      </c>
      <c r="H15" s="113"/>
      <c r="I15" s="423">
        <v>72000</v>
      </c>
      <c r="J15" s="116">
        <f t="shared" si="0"/>
        <v>0</v>
      </c>
      <c r="K15" s="422"/>
      <c r="L15" s="190"/>
      <c r="M15" s="190"/>
      <c r="N15" s="190"/>
      <c r="O15" s="190"/>
    </row>
    <row r="16" spans="1:15" s="193" customFormat="1" ht="25.5" x14ac:dyDescent="0.25">
      <c r="A16" s="425">
        <v>7</v>
      </c>
      <c r="B16" s="424" t="s">
        <v>571</v>
      </c>
      <c r="C16" s="424"/>
      <c r="D16" s="424"/>
      <c r="E16" s="419" t="s">
        <v>570</v>
      </c>
      <c r="F16" s="423">
        <v>60000</v>
      </c>
      <c r="G16" s="419" t="s">
        <v>569</v>
      </c>
      <c r="H16" s="113"/>
      <c r="I16" s="423">
        <v>60000</v>
      </c>
      <c r="J16" s="116">
        <f t="shared" si="0"/>
        <v>0</v>
      </c>
      <c r="K16" s="118"/>
      <c r="L16" s="190"/>
      <c r="M16" s="190"/>
      <c r="N16" s="190"/>
      <c r="O16" s="190"/>
    </row>
    <row r="17" spans="1:15" s="193" customFormat="1" ht="12.75" x14ac:dyDescent="0.25">
      <c r="A17" s="421" t="s">
        <v>18</v>
      </c>
      <c r="B17" s="420" t="s">
        <v>568</v>
      </c>
      <c r="C17" s="114"/>
      <c r="D17" s="114"/>
      <c r="E17" s="113"/>
      <c r="F17" s="119"/>
      <c r="G17" s="113"/>
      <c r="H17" s="113"/>
      <c r="I17" s="119"/>
      <c r="J17" s="119"/>
      <c r="K17" s="118"/>
      <c r="L17" s="190"/>
      <c r="M17" s="190"/>
      <c r="N17" s="190"/>
      <c r="O17" s="190"/>
    </row>
    <row r="18" spans="1:15" x14ac:dyDescent="0.25">
      <c r="A18" s="884" t="s">
        <v>80</v>
      </c>
      <c r="B18" s="884"/>
      <c r="C18" s="120"/>
      <c r="D18" s="120"/>
      <c r="E18" s="38"/>
      <c r="F18" s="121"/>
      <c r="G18" s="38"/>
      <c r="H18" s="38"/>
      <c r="I18" s="121">
        <f>+I7+I11+I16</f>
        <v>105000</v>
      </c>
      <c r="J18" s="121"/>
      <c r="K18" s="122"/>
      <c r="L18" s="190"/>
      <c r="M18" s="190"/>
      <c r="N18" s="190"/>
      <c r="O18" s="190"/>
    </row>
    <row r="19" spans="1:15" ht="22.5" customHeight="1" x14ac:dyDescent="0.25">
      <c r="H19" s="887" t="s">
        <v>705</v>
      </c>
      <c r="I19" s="887"/>
      <c r="J19" s="887"/>
      <c r="K19" s="887"/>
      <c r="L19" s="190"/>
      <c r="M19" s="190"/>
      <c r="N19" s="190"/>
      <c r="O19" s="190"/>
    </row>
    <row r="20" spans="1:15" hidden="1" x14ac:dyDescent="0.25">
      <c r="A20" s="888" t="s">
        <v>81</v>
      </c>
      <c r="B20" s="888"/>
      <c r="C20" s="50"/>
      <c r="D20" s="50"/>
      <c r="E20" s="50"/>
      <c r="F20" s="50"/>
      <c r="G20" s="50"/>
      <c r="H20" s="50"/>
      <c r="I20" s="839" t="s">
        <v>194</v>
      </c>
      <c r="J20" s="839"/>
      <c r="K20" s="839"/>
      <c r="L20" s="190"/>
      <c r="M20" s="190"/>
      <c r="N20" s="190"/>
      <c r="O20" s="190"/>
    </row>
    <row r="21" spans="1:15" hidden="1" x14ac:dyDescent="0.25">
      <c r="A21" s="889" t="s">
        <v>82</v>
      </c>
      <c r="B21" s="890"/>
      <c r="C21" s="890"/>
      <c r="D21" s="890"/>
      <c r="E21" s="890"/>
      <c r="F21" s="890"/>
      <c r="G21" s="890"/>
      <c r="H21" s="890"/>
      <c r="I21" s="890"/>
      <c r="J21" s="890"/>
      <c r="K21" s="890"/>
      <c r="L21" s="190"/>
      <c r="M21" s="190"/>
      <c r="N21" s="190"/>
      <c r="O21" s="190"/>
    </row>
    <row r="22" spans="1:15" hidden="1" x14ac:dyDescent="0.25">
      <c r="A22" s="195" t="s">
        <v>83</v>
      </c>
      <c r="B22" s="13"/>
      <c r="C22" s="13"/>
      <c r="D22" s="13"/>
      <c r="E22" s="13"/>
      <c r="F22" s="13"/>
      <c r="G22" s="13"/>
      <c r="H22" s="13"/>
      <c r="I22" s="189"/>
      <c r="J22" s="189"/>
      <c r="K22" s="12"/>
      <c r="L22" s="190"/>
      <c r="M22" s="190"/>
      <c r="N22" s="190"/>
      <c r="O22" s="190"/>
    </row>
    <row r="23" spans="1:15" s="15" customFormat="1" ht="20.100000000000001" customHeight="1" x14ac:dyDescent="0.25">
      <c r="A23" s="206"/>
      <c r="B23" s="329" t="s">
        <v>487</v>
      </c>
      <c r="C23" s="206"/>
      <c r="D23" s="206"/>
      <c r="E23" s="824" t="s">
        <v>703</v>
      </c>
      <c r="F23" s="824"/>
      <c r="G23" s="206"/>
      <c r="H23" s="206"/>
      <c r="I23" s="824" t="s">
        <v>704</v>
      </c>
      <c r="J23" s="824"/>
      <c r="K23" s="824"/>
    </row>
    <row r="24" spans="1:15" x14ac:dyDescent="0.25">
      <c r="A24" s="12"/>
      <c r="B24" s="13"/>
      <c r="C24" s="13"/>
      <c r="D24" s="13"/>
      <c r="E24" s="13"/>
      <c r="F24" s="13"/>
      <c r="G24" s="13"/>
      <c r="H24" s="10"/>
      <c r="I24" s="87"/>
      <c r="J24" s="87"/>
      <c r="K24" s="57"/>
      <c r="L24" s="190"/>
      <c r="M24" s="190"/>
      <c r="N24" s="190"/>
      <c r="O24" s="190"/>
    </row>
    <row r="25" spans="1:15" x14ac:dyDescent="0.25">
      <c r="A25" s="12"/>
      <c r="B25" s="13"/>
      <c r="C25" s="13"/>
      <c r="D25" s="13"/>
      <c r="E25" s="13"/>
      <c r="F25" s="13"/>
      <c r="G25" s="13"/>
      <c r="H25" s="10"/>
      <c r="I25" s="87"/>
      <c r="J25" s="87"/>
      <c r="K25" s="57"/>
      <c r="L25" s="190"/>
      <c r="M25" s="190"/>
      <c r="N25" s="190"/>
      <c r="O25" s="190"/>
    </row>
    <row r="26" spans="1:15" x14ac:dyDescent="0.25">
      <c r="A26" s="12"/>
      <c r="B26" s="13"/>
      <c r="C26" s="13"/>
      <c r="D26" s="13"/>
      <c r="E26" s="13"/>
      <c r="F26" s="13"/>
      <c r="G26" s="13"/>
      <c r="H26" s="10"/>
      <c r="I26" s="87"/>
      <c r="J26" s="87"/>
      <c r="K26" s="57"/>
      <c r="L26" s="190"/>
      <c r="M26" s="190"/>
      <c r="N26" s="190"/>
      <c r="O26" s="190"/>
    </row>
    <row r="27" spans="1:15" x14ac:dyDescent="0.25">
      <c r="A27" s="12"/>
      <c r="B27" s="13"/>
      <c r="C27" s="13"/>
      <c r="D27" s="13"/>
      <c r="E27" s="13"/>
      <c r="F27" s="13"/>
      <c r="G27" s="13"/>
      <c r="H27" s="10"/>
      <c r="I27" s="87"/>
      <c r="J27" s="87"/>
      <c r="K27" s="57"/>
      <c r="L27" s="190"/>
      <c r="M27" s="190"/>
      <c r="N27" s="190"/>
      <c r="O27" s="190"/>
    </row>
    <row r="28" spans="1:15" x14ac:dyDescent="0.25">
      <c r="A28" s="12"/>
      <c r="B28" s="13"/>
      <c r="C28" s="13"/>
      <c r="D28" s="13"/>
      <c r="E28" s="13"/>
      <c r="F28" s="13"/>
      <c r="G28" s="13"/>
      <c r="H28" s="839"/>
      <c r="I28" s="839"/>
      <c r="J28" s="839"/>
      <c r="K28" s="839"/>
      <c r="L28" s="190"/>
      <c r="M28" s="190"/>
      <c r="N28" s="190"/>
      <c r="O28" s="190"/>
    </row>
    <row r="29" spans="1:15" x14ac:dyDescent="0.25">
      <c r="A29" s="12"/>
      <c r="B29" s="13"/>
      <c r="C29" s="13"/>
      <c r="D29" s="13"/>
      <c r="E29" s="13"/>
      <c r="F29" s="13"/>
      <c r="G29" s="13"/>
      <c r="H29" s="13"/>
      <c r="I29" s="189"/>
      <c r="J29" s="189"/>
      <c r="K29" s="14"/>
      <c r="L29" s="190"/>
      <c r="M29" s="190"/>
      <c r="N29" s="190"/>
      <c r="O29" s="190"/>
    </row>
    <row r="30" spans="1:15" x14ac:dyDescent="0.25">
      <c r="A30" s="12"/>
      <c r="B30" s="13"/>
      <c r="C30" s="13"/>
      <c r="D30" s="13"/>
      <c r="E30" s="13"/>
      <c r="F30" s="13"/>
      <c r="G30" s="13"/>
      <c r="H30" s="13"/>
      <c r="I30" s="189"/>
      <c r="J30" s="189"/>
      <c r="K30" s="14"/>
      <c r="L30" s="190"/>
      <c r="M30" s="190"/>
      <c r="N30" s="190"/>
      <c r="O30" s="190"/>
    </row>
    <row r="31" spans="1:15" x14ac:dyDescent="0.25">
      <c r="A31" s="12"/>
      <c r="B31" s="13"/>
      <c r="C31" s="13"/>
      <c r="D31" s="13"/>
      <c r="E31" s="13"/>
      <c r="F31" s="13"/>
      <c r="G31" s="13"/>
      <c r="H31" s="13"/>
      <c r="I31" s="189"/>
      <c r="J31" s="189"/>
      <c r="K31" s="14"/>
      <c r="L31" s="190"/>
      <c r="M31" s="190"/>
      <c r="N31" s="190"/>
      <c r="O31" s="190"/>
    </row>
    <row r="32" spans="1:15" x14ac:dyDescent="0.25">
      <c r="A32" s="12"/>
      <c r="B32" s="13"/>
      <c r="C32" s="13"/>
      <c r="D32" s="13"/>
      <c r="E32" s="13"/>
      <c r="F32" s="13"/>
      <c r="G32" s="13"/>
      <c r="H32" s="13"/>
      <c r="I32" s="189"/>
      <c r="J32" s="189"/>
      <c r="K32" s="14"/>
      <c r="L32" s="190"/>
      <c r="M32" s="190"/>
      <c r="N32" s="190"/>
      <c r="O32" s="190"/>
    </row>
    <row r="33" spans="1:15" x14ac:dyDescent="0.25">
      <c r="A33" s="12"/>
      <c r="B33" s="13"/>
      <c r="C33" s="13"/>
      <c r="D33" s="13"/>
      <c r="E33" s="13"/>
      <c r="F33" s="13"/>
      <c r="G33" s="13"/>
      <c r="H33" s="13"/>
      <c r="I33" s="189"/>
      <c r="J33" s="189"/>
      <c r="K33" s="14"/>
      <c r="L33" s="190"/>
      <c r="M33" s="190"/>
      <c r="N33" s="190"/>
      <c r="O33" s="190"/>
    </row>
    <row r="34" spans="1:15" x14ac:dyDescent="0.25">
      <c r="A34" s="12"/>
      <c r="B34" s="13"/>
      <c r="C34" s="13"/>
      <c r="D34" s="13"/>
      <c r="E34" s="13"/>
      <c r="F34" s="13"/>
      <c r="G34" s="13"/>
      <c r="H34" s="13"/>
      <c r="I34" s="189"/>
      <c r="J34" s="189"/>
      <c r="K34" s="14"/>
      <c r="L34" s="190"/>
      <c r="M34" s="190"/>
      <c r="N34" s="190"/>
      <c r="O34" s="190"/>
    </row>
    <row r="35" spans="1:15" x14ac:dyDescent="0.25">
      <c r="A35" s="12"/>
      <c r="B35" s="13"/>
      <c r="C35" s="13"/>
      <c r="D35" s="13"/>
      <c r="E35" s="13"/>
      <c r="F35" s="13"/>
      <c r="G35" s="13"/>
      <c r="H35" s="13"/>
      <c r="I35" s="189"/>
      <c r="J35" s="189"/>
      <c r="K35" s="14"/>
      <c r="L35" s="190"/>
      <c r="M35" s="190"/>
      <c r="N35" s="190"/>
      <c r="O35" s="190"/>
    </row>
    <row r="36" spans="1:15" x14ac:dyDescent="0.25">
      <c r="A36" s="12"/>
      <c r="B36" s="13"/>
      <c r="C36" s="13"/>
      <c r="D36" s="13"/>
      <c r="E36" s="13"/>
      <c r="F36" s="13"/>
      <c r="G36" s="13"/>
      <c r="H36" s="13"/>
      <c r="I36" s="189"/>
      <c r="J36" s="189"/>
      <c r="K36" s="14"/>
      <c r="L36" s="190"/>
      <c r="M36" s="190"/>
      <c r="N36" s="190"/>
      <c r="O36" s="190"/>
    </row>
    <row r="37" spans="1:15" x14ac:dyDescent="0.25">
      <c r="A37" s="12"/>
      <c r="B37" s="13"/>
      <c r="C37" s="13"/>
      <c r="D37" s="13"/>
      <c r="E37" s="13"/>
      <c r="F37" s="13"/>
      <c r="G37" s="13"/>
      <c r="H37" s="13"/>
      <c r="I37" s="189"/>
      <c r="J37" s="189"/>
      <c r="K37" s="14"/>
      <c r="L37" s="190"/>
      <c r="M37" s="190"/>
      <c r="N37" s="190"/>
      <c r="O37" s="190"/>
    </row>
    <row r="38" spans="1:15" x14ac:dyDescent="0.25">
      <c r="A38" s="12"/>
      <c r="B38" s="13"/>
      <c r="C38" s="13"/>
      <c r="D38" s="13"/>
      <c r="E38" s="13"/>
      <c r="F38" s="13"/>
      <c r="G38" s="13"/>
      <c r="H38" s="13"/>
      <c r="I38" s="189"/>
      <c r="J38" s="189"/>
      <c r="K38" s="14"/>
      <c r="L38" s="190"/>
      <c r="M38" s="190"/>
      <c r="N38" s="190"/>
      <c r="O38" s="190"/>
    </row>
    <row r="39" spans="1:15" x14ac:dyDescent="0.25">
      <c r="A39" s="12"/>
      <c r="B39" s="13"/>
      <c r="C39" s="13"/>
      <c r="D39" s="13"/>
      <c r="E39" s="13"/>
      <c r="F39" s="13"/>
      <c r="G39" s="13"/>
      <c r="H39" s="13"/>
      <c r="I39" s="189"/>
      <c r="J39" s="189"/>
      <c r="K39" s="14"/>
      <c r="L39" s="190"/>
      <c r="M39" s="190"/>
      <c r="N39" s="190"/>
      <c r="O39" s="190"/>
    </row>
    <row r="40" spans="1:15" x14ac:dyDescent="0.25">
      <c r="A40" s="12"/>
      <c r="B40" s="13"/>
      <c r="C40" s="13"/>
      <c r="D40" s="13"/>
      <c r="E40" s="13"/>
      <c r="F40" s="13"/>
      <c r="G40" s="13"/>
      <c r="H40" s="13"/>
      <c r="I40" s="189"/>
      <c r="J40" s="189"/>
      <c r="K40" s="14"/>
      <c r="L40" s="190"/>
      <c r="M40" s="190"/>
      <c r="N40" s="190"/>
      <c r="O40" s="190"/>
    </row>
    <row r="41" spans="1:15" x14ac:dyDescent="0.25">
      <c r="A41" s="12"/>
      <c r="B41" s="13"/>
      <c r="C41" s="13"/>
      <c r="D41" s="13"/>
      <c r="E41" s="13"/>
      <c r="F41" s="13"/>
      <c r="G41" s="13"/>
      <c r="H41" s="13"/>
      <c r="I41" s="189"/>
      <c r="J41" s="189"/>
      <c r="K41" s="14"/>
    </row>
    <row r="42" spans="1:15" x14ac:dyDescent="0.25">
      <c r="A42" s="12"/>
      <c r="B42" s="13"/>
      <c r="C42" s="13"/>
      <c r="D42" s="13"/>
      <c r="E42" s="13"/>
      <c r="F42" s="13"/>
      <c r="G42" s="13"/>
      <c r="H42" s="13"/>
      <c r="I42" s="189"/>
      <c r="J42" s="189"/>
      <c r="K42" s="14"/>
    </row>
    <row r="43" spans="1:15" x14ac:dyDescent="0.25">
      <c r="A43" s="12"/>
      <c r="B43" s="13"/>
      <c r="C43" s="13"/>
      <c r="D43" s="13"/>
      <c r="E43" s="13"/>
      <c r="F43" s="13"/>
      <c r="G43" s="13"/>
      <c r="H43" s="13"/>
      <c r="I43" s="189"/>
      <c r="J43" s="189"/>
      <c r="K43" s="14"/>
    </row>
    <row r="44" spans="1:15" x14ac:dyDescent="0.25">
      <c r="A44" s="12"/>
      <c r="B44" s="13"/>
      <c r="C44" s="13"/>
      <c r="D44" s="13"/>
      <c r="E44" s="13"/>
      <c r="F44" s="13"/>
      <c r="G44" s="13"/>
      <c r="H44" s="13"/>
      <c r="I44" s="189"/>
      <c r="J44" s="189"/>
      <c r="K44" s="14"/>
    </row>
    <row r="45" spans="1:15" x14ac:dyDescent="0.25">
      <c r="A45" s="12"/>
      <c r="B45" s="13"/>
      <c r="C45" s="13"/>
      <c r="D45" s="13"/>
      <c r="E45" s="13"/>
      <c r="F45" s="13"/>
      <c r="G45" s="13"/>
      <c r="H45" s="13"/>
      <c r="I45" s="189"/>
      <c r="J45" s="189"/>
      <c r="K45" s="14"/>
    </row>
    <row r="46" spans="1:15" x14ac:dyDescent="0.25">
      <c r="A46" s="12"/>
      <c r="B46" s="13"/>
      <c r="C46" s="13"/>
      <c r="D46" s="13"/>
      <c r="E46" s="13"/>
      <c r="F46" s="13"/>
      <c r="G46" s="13"/>
      <c r="H46" s="13"/>
      <c r="I46" s="189"/>
      <c r="J46" s="189"/>
      <c r="K46" s="14"/>
    </row>
    <row r="47" spans="1:15" x14ac:dyDescent="0.25">
      <c r="A47" s="12"/>
      <c r="B47" s="13"/>
      <c r="C47" s="13"/>
      <c r="D47" s="13"/>
      <c r="E47" s="13"/>
      <c r="F47" s="13"/>
      <c r="G47" s="13"/>
      <c r="H47" s="13"/>
      <c r="I47" s="189"/>
      <c r="J47" s="189"/>
      <c r="K47" s="14"/>
    </row>
    <row r="48" spans="1:15" x14ac:dyDescent="0.25">
      <c r="A48" s="196"/>
      <c r="B48" s="197"/>
      <c r="C48" s="197"/>
      <c r="D48" s="197"/>
      <c r="E48" s="197"/>
      <c r="F48" s="197"/>
      <c r="G48" s="197"/>
      <c r="H48" s="197"/>
      <c r="I48" s="198"/>
      <c r="J48" s="198"/>
      <c r="K48" s="190"/>
    </row>
  </sheetData>
  <mergeCells count="14">
    <mergeCell ref="H19:K19"/>
    <mergeCell ref="H28:K28"/>
    <mergeCell ref="A20:B20"/>
    <mergeCell ref="I20:K20"/>
    <mergeCell ref="A21:K21"/>
    <mergeCell ref="E23:F23"/>
    <mergeCell ref="I23:K23"/>
    <mergeCell ref="A18:B18"/>
    <mergeCell ref="A1:B1"/>
    <mergeCell ref="C1:H1"/>
    <mergeCell ref="A2:B2"/>
    <mergeCell ref="C2:H2"/>
    <mergeCell ref="A3:K3"/>
    <mergeCell ref="G5:I5"/>
  </mergeCells>
  <phoneticPr fontId="42" type="noConversion"/>
  <pageMargins left="0.51" right="0.17" top="0.31" bottom="0.17" header="0.3" footer="0.17"/>
  <pageSetup paperSize="9" scale="96"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72"/>
  <sheetViews>
    <sheetView topLeftCell="A14" zoomScaleNormal="100" workbookViewId="0">
      <selection activeCell="H6" sqref="H6"/>
    </sheetView>
  </sheetViews>
  <sheetFormatPr defaultColWidth="9" defaultRowHeight="15" outlineLevelCol="1" x14ac:dyDescent="0.25"/>
  <cols>
    <col min="1" max="1" width="4.7109375" style="80" customWidth="1"/>
    <col min="2" max="2" width="36.7109375" style="74" customWidth="1"/>
    <col min="3" max="3" width="22.140625" style="74" bestFit="1" customWidth="1"/>
    <col min="4" max="4" width="19.42578125" style="74" bestFit="1" customWidth="1"/>
    <col min="5" max="6" width="7.7109375" style="74" customWidth="1" outlineLevel="1"/>
    <col min="7" max="7" width="9.7109375" style="74" customWidth="1" outlineLevel="1"/>
    <col min="8" max="8" width="12.42578125" style="74" customWidth="1"/>
    <col min="9" max="9" width="18.42578125" style="73" customWidth="1"/>
    <col min="10" max="16384" width="9" style="73"/>
  </cols>
  <sheetData>
    <row r="1" spans="1:15" ht="15.75" x14ac:dyDescent="0.25">
      <c r="A1" s="853" t="s">
        <v>0</v>
      </c>
      <c r="B1" s="853"/>
      <c r="C1" s="853"/>
      <c r="D1" s="81"/>
      <c r="I1" s="82" t="s">
        <v>84</v>
      </c>
    </row>
    <row r="2" spans="1:15" ht="14.25" customHeight="1" x14ac:dyDescent="0.25">
      <c r="A2" s="853" t="s">
        <v>698</v>
      </c>
      <c r="B2" s="853"/>
      <c r="C2" s="853"/>
      <c r="D2" s="75"/>
      <c r="E2" s="892"/>
      <c r="F2" s="892"/>
      <c r="G2" s="892"/>
      <c r="H2" s="892"/>
      <c r="I2" s="892"/>
    </row>
    <row r="3" spans="1:15" ht="30" customHeight="1" x14ac:dyDescent="0.25">
      <c r="A3" s="893" t="s">
        <v>423</v>
      </c>
      <c r="B3" s="893"/>
      <c r="C3" s="893"/>
      <c r="D3" s="893"/>
      <c r="E3" s="893"/>
      <c r="F3" s="893"/>
      <c r="G3" s="893"/>
      <c r="H3" s="893"/>
      <c r="I3" s="893"/>
      <c r="N3" s="851"/>
      <c r="O3" s="851"/>
    </row>
    <row r="4" spans="1:15" x14ac:dyDescent="0.25">
      <c r="A4" s="83"/>
      <c r="B4" s="83"/>
      <c r="C4" s="83"/>
      <c r="D4" s="83"/>
      <c r="E4" s="83"/>
      <c r="F4" s="83"/>
      <c r="G4" s="83"/>
      <c r="H4" s="83"/>
      <c r="I4" s="84" t="s">
        <v>72</v>
      </c>
    </row>
    <row r="5" spans="1:15" ht="38.25" customHeight="1" x14ac:dyDescent="0.25">
      <c r="A5" s="507" t="s">
        <v>3</v>
      </c>
      <c r="B5" s="507" t="s">
        <v>85</v>
      </c>
      <c r="C5" s="507" t="s">
        <v>174</v>
      </c>
      <c r="D5" s="507" t="s">
        <v>175</v>
      </c>
      <c r="E5" s="507" t="s">
        <v>5</v>
      </c>
      <c r="F5" s="507" t="s">
        <v>20</v>
      </c>
      <c r="G5" s="507" t="s">
        <v>86</v>
      </c>
      <c r="H5" s="507" t="s">
        <v>87</v>
      </c>
      <c r="I5" s="507" t="s">
        <v>8</v>
      </c>
    </row>
    <row r="6" spans="1:15" ht="38.25" customHeight="1" x14ac:dyDescent="0.25">
      <c r="A6" s="507" t="s">
        <v>11</v>
      </c>
      <c r="B6" s="508" t="s">
        <v>690</v>
      </c>
      <c r="C6" s="507"/>
      <c r="D6" s="507"/>
      <c r="E6" s="507"/>
      <c r="F6" s="507"/>
      <c r="G6" s="507"/>
      <c r="H6" s="507">
        <f>H7+H10+H12+H17</f>
        <v>276640</v>
      </c>
      <c r="I6" s="507"/>
    </row>
    <row r="7" spans="1:15" ht="80.25" customHeight="1" x14ac:dyDescent="0.25">
      <c r="A7" s="509">
        <v>1</v>
      </c>
      <c r="B7" s="510" t="s">
        <v>431</v>
      </c>
      <c r="C7" s="511"/>
      <c r="D7" s="511"/>
      <c r="E7" s="512"/>
      <c r="F7" s="512"/>
      <c r="G7" s="512"/>
      <c r="H7" s="513">
        <f>SUM(H8:H9)</f>
        <v>15000</v>
      </c>
      <c r="I7" s="512"/>
    </row>
    <row r="8" spans="1:15" x14ac:dyDescent="0.25">
      <c r="A8" s="509"/>
      <c r="B8" s="500" t="s">
        <v>582</v>
      </c>
      <c r="C8" s="501" t="s">
        <v>688</v>
      </c>
      <c r="D8" s="514" t="s">
        <v>686</v>
      </c>
      <c r="E8" s="514" t="s">
        <v>583</v>
      </c>
      <c r="F8" s="502">
        <v>1</v>
      </c>
      <c r="G8" s="502">
        <v>5000</v>
      </c>
      <c r="H8" s="502">
        <f>F8*G8</f>
        <v>5000</v>
      </c>
      <c r="I8" s="512"/>
    </row>
    <row r="9" spans="1:15" ht="22.35" customHeight="1" x14ac:dyDescent="0.25">
      <c r="A9" s="509"/>
      <c r="B9" s="500" t="s">
        <v>584</v>
      </c>
      <c r="C9" s="501" t="s">
        <v>688</v>
      </c>
      <c r="D9" s="514" t="s">
        <v>686</v>
      </c>
      <c r="E9" s="514" t="s">
        <v>583</v>
      </c>
      <c r="F9" s="502">
        <v>1</v>
      </c>
      <c r="G9" s="502">
        <v>10000</v>
      </c>
      <c r="H9" s="502">
        <f>F9*G9</f>
        <v>10000</v>
      </c>
      <c r="I9" s="512"/>
    </row>
    <row r="10" spans="1:15" ht="43.5" customHeight="1" x14ac:dyDescent="0.25">
      <c r="A10" s="509">
        <v>2</v>
      </c>
      <c r="B10" s="510" t="s">
        <v>447</v>
      </c>
      <c r="C10" s="511"/>
      <c r="D10" s="511"/>
      <c r="E10" s="512"/>
      <c r="F10" s="512"/>
      <c r="G10" s="512"/>
      <c r="H10" s="513">
        <f>SUM(H11:H11)</f>
        <v>25000</v>
      </c>
      <c r="I10" s="512"/>
    </row>
    <row r="11" spans="1:15" ht="25.5" x14ac:dyDescent="0.25">
      <c r="A11" s="515"/>
      <c r="B11" s="503" t="s">
        <v>585</v>
      </c>
      <c r="C11" s="516" t="s">
        <v>687</v>
      </c>
      <c r="D11" s="514" t="s">
        <v>686</v>
      </c>
      <c r="E11" s="504" t="s">
        <v>588</v>
      </c>
      <c r="F11" s="517">
        <v>50</v>
      </c>
      <c r="G11" s="518">
        <v>500</v>
      </c>
      <c r="H11" s="519">
        <f>G11*F11</f>
        <v>25000</v>
      </c>
      <c r="I11" s="517"/>
    </row>
    <row r="12" spans="1:15" ht="22.35" customHeight="1" x14ac:dyDescent="0.25">
      <c r="A12" s="509">
        <v>3</v>
      </c>
      <c r="B12" s="520" t="s">
        <v>260</v>
      </c>
      <c r="C12" s="511"/>
      <c r="D12" s="511"/>
      <c r="E12" s="512"/>
      <c r="F12" s="512"/>
      <c r="G12" s="512"/>
      <c r="H12" s="513">
        <f>SUM(H13:H16)</f>
        <v>9140</v>
      </c>
      <c r="I12" s="512"/>
    </row>
    <row r="13" spans="1:15" ht="39" customHeight="1" x14ac:dyDescent="0.25">
      <c r="A13" s="509" t="s">
        <v>178</v>
      </c>
      <c r="B13" s="510" t="s">
        <v>448</v>
      </c>
      <c r="C13" s="511"/>
      <c r="D13" s="511"/>
      <c r="E13" s="512"/>
      <c r="F13" s="512"/>
      <c r="G13" s="512"/>
      <c r="H13" s="513"/>
      <c r="I13" s="512"/>
    </row>
    <row r="14" spans="1:15" ht="45" x14ac:dyDescent="0.25">
      <c r="A14" s="521"/>
      <c r="B14" s="522" t="s">
        <v>449</v>
      </c>
      <c r="C14" s="511"/>
      <c r="D14" s="514" t="s">
        <v>686</v>
      </c>
      <c r="E14" s="512" t="s">
        <v>434</v>
      </c>
      <c r="F14" s="512">
        <v>70</v>
      </c>
      <c r="G14" s="523">
        <v>2</v>
      </c>
      <c r="H14" s="524">
        <f>+G14*F14</f>
        <v>140</v>
      </c>
      <c r="I14" s="512" t="s">
        <v>435</v>
      </c>
    </row>
    <row r="15" spans="1:15" x14ac:dyDescent="0.25">
      <c r="A15" s="521"/>
      <c r="B15" s="511" t="s">
        <v>436</v>
      </c>
      <c r="C15" s="511"/>
      <c r="D15" s="514" t="s">
        <v>686</v>
      </c>
      <c r="E15" s="512" t="s">
        <v>437</v>
      </c>
      <c r="F15" s="512">
        <v>18</v>
      </c>
      <c r="G15" s="523">
        <v>200</v>
      </c>
      <c r="H15" s="524">
        <f t="shared" ref="H15:H39" si="0">+G15*F15</f>
        <v>3600</v>
      </c>
      <c r="I15" s="512" t="s">
        <v>435</v>
      </c>
    </row>
    <row r="16" spans="1:15" x14ac:dyDescent="0.25">
      <c r="A16" s="509" t="s">
        <v>179</v>
      </c>
      <c r="B16" s="510" t="s">
        <v>436</v>
      </c>
      <c r="C16" s="511"/>
      <c r="D16" s="514" t="s">
        <v>686</v>
      </c>
      <c r="E16" s="512" t="s">
        <v>437</v>
      </c>
      <c r="F16" s="512">
        <v>18</v>
      </c>
      <c r="G16" s="512">
        <v>300</v>
      </c>
      <c r="H16" s="524">
        <f t="shared" si="0"/>
        <v>5400</v>
      </c>
      <c r="I16" s="512" t="s">
        <v>435</v>
      </c>
    </row>
    <row r="17" spans="1:9" ht="22.35" customHeight="1" x14ac:dyDescent="0.25">
      <c r="A17" s="509">
        <v>4</v>
      </c>
      <c r="B17" s="520" t="s">
        <v>432</v>
      </c>
      <c r="C17" s="511"/>
      <c r="D17" s="511"/>
      <c r="E17" s="525"/>
      <c r="F17" s="525"/>
      <c r="G17" s="523"/>
      <c r="H17" s="513">
        <f>SUM(H18:H40)</f>
        <v>227500</v>
      </c>
      <c r="I17" s="512"/>
    </row>
    <row r="18" spans="1:9" ht="22.35" customHeight="1" x14ac:dyDescent="0.25">
      <c r="A18" s="509"/>
      <c r="B18" s="505" t="s">
        <v>586</v>
      </c>
      <c r="C18" s="511" t="s">
        <v>689</v>
      </c>
      <c r="D18" s="514" t="s">
        <v>686</v>
      </c>
      <c r="E18" s="504" t="s">
        <v>583</v>
      </c>
      <c r="F18" s="504">
        <v>100</v>
      </c>
      <c r="G18" s="502">
        <v>10</v>
      </c>
      <c r="H18" s="524">
        <f t="shared" si="0"/>
        <v>1000</v>
      </c>
      <c r="I18" s="512"/>
    </row>
    <row r="19" spans="1:9" ht="22.35" customHeight="1" x14ac:dyDescent="0.25">
      <c r="A19" s="509"/>
      <c r="B19" s="526" t="s">
        <v>587</v>
      </c>
      <c r="C19" s="511" t="s">
        <v>689</v>
      </c>
      <c r="D19" s="514" t="s">
        <v>686</v>
      </c>
      <c r="E19" s="504" t="s">
        <v>588</v>
      </c>
      <c r="F19" s="504">
        <v>50</v>
      </c>
      <c r="G19" s="502">
        <v>100</v>
      </c>
      <c r="H19" s="524">
        <f t="shared" si="0"/>
        <v>5000</v>
      </c>
      <c r="I19" s="512"/>
    </row>
    <row r="20" spans="1:9" ht="36" customHeight="1" x14ac:dyDescent="0.25">
      <c r="A20" s="509"/>
      <c r="B20" s="526" t="s">
        <v>589</v>
      </c>
      <c r="C20" s="511" t="s">
        <v>689</v>
      </c>
      <c r="D20" s="514" t="s">
        <v>686</v>
      </c>
      <c r="E20" s="504" t="s">
        <v>588</v>
      </c>
      <c r="F20" s="504">
        <v>8</v>
      </c>
      <c r="G20" s="502">
        <v>2500</v>
      </c>
      <c r="H20" s="524">
        <f t="shared" si="0"/>
        <v>20000</v>
      </c>
      <c r="I20" s="512"/>
    </row>
    <row r="21" spans="1:9" ht="22.35" customHeight="1" x14ac:dyDescent="0.25">
      <c r="A21" s="509"/>
      <c r="B21" s="527" t="s">
        <v>590</v>
      </c>
      <c r="C21" s="511" t="s">
        <v>689</v>
      </c>
      <c r="D21" s="514" t="s">
        <v>686</v>
      </c>
      <c r="E21" s="506" t="s">
        <v>591</v>
      </c>
      <c r="F21" s="506">
        <v>50</v>
      </c>
      <c r="G21" s="502">
        <v>80</v>
      </c>
      <c r="H21" s="524">
        <f t="shared" si="0"/>
        <v>4000</v>
      </c>
      <c r="I21" s="512"/>
    </row>
    <row r="22" spans="1:9" ht="22.35" customHeight="1" x14ac:dyDescent="0.25">
      <c r="A22" s="509"/>
      <c r="B22" s="527" t="s">
        <v>592</v>
      </c>
      <c r="C22" s="511" t="s">
        <v>689</v>
      </c>
      <c r="D22" s="514" t="s">
        <v>686</v>
      </c>
      <c r="E22" s="506" t="s">
        <v>583</v>
      </c>
      <c r="F22" s="506">
        <v>20</v>
      </c>
      <c r="G22" s="502">
        <v>80</v>
      </c>
      <c r="H22" s="524">
        <f t="shared" si="0"/>
        <v>1600</v>
      </c>
      <c r="I22" s="512"/>
    </row>
    <row r="23" spans="1:9" ht="22.35" customHeight="1" x14ac:dyDescent="0.25">
      <c r="A23" s="509"/>
      <c r="B23" s="527" t="s">
        <v>593</v>
      </c>
      <c r="C23" s="511" t="s">
        <v>689</v>
      </c>
      <c r="D23" s="514" t="s">
        <v>686</v>
      </c>
      <c r="E23" s="506" t="s">
        <v>583</v>
      </c>
      <c r="F23" s="506">
        <v>50</v>
      </c>
      <c r="G23" s="502">
        <v>250</v>
      </c>
      <c r="H23" s="524">
        <f t="shared" si="0"/>
        <v>12500</v>
      </c>
      <c r="I23" s="512"/>
    </row>
    <row r="24" spans="1:9" ht="22.35" customHeight="1" x14ac:dyDescent="0.25">
      <c r="A24" s="509"/>
      <c r="B24" s="527" t="s">
        <v>594</v>
      </c>
      <c r="C24" s="511" t="s">
        <v>689</v>
      </c>
      <c r="D24" s="514" t="s">
        <v>686</v>
      </c>
      <c r="E24" s="506" t="s">
        <v>583</v>
      </c>
      <c r="F24" s="506">
        <v>8</v>
      </c>
      <c r="G24" s="502">
        <v>500</v>
      </c>
      <c r="H24" s="524">
        <f t="shared" si="0"/>
        <v>4000</v>
      </c>
      <c r="I24" s="512"/>
    </row>
    <row r="25" spans="1:9" ht="22.35" customHeight="1" x14ac:dyDescent="0.25">
      <c r="A25" s="509"/>
      <c r="B25" s="527" t="s">
        <v>595</v>
      </c>
      <c r="C25" s="511" t="s">
        <v>689</v>
      </c>
      <c r="D25" s="514" t="s">
        <v>686</v>
      </c>
      <c r="E25" s="506" t="s">
        <v>583</v>
      </c>
      <c r="F25" s="506">
        <v>3</v>
      </c>
      <c r="G25" s="502">
        <v>20000</v>
      </c>
      <c r="H25" s="524">
        <f t="shared" si="0"/>
        <v>60000</v>
      </c>
      <c r="I25" s="512"/>
    </row>
    <row r="26" spans="1:9" ht="22.35" customHeight="1" x14ac:dyDescent="0.25">
      <c r="A26" s="509"/>
      <c r="B26" s="527" t="s">
        <v>596</v>
      </c>
      <c r="C26" s="511" t="s">
        <v>689</v>
      </c>
      <c r="D26" s="514" t="s">
        <v>686</v>
      </c>
      <c r="E26" s="506" t="s">
        <v>583</v>
      </c>
      <c r="F26" s="506">
        <v>20</v>
      </c>
      <c r="G26" s="502">
        <v>100</v>
      </c>
      <c r="H26" s="524">
        <f t="shared" si="0"/>
        <v>2000</v>
      </c>
      <c r="I26" s="512"/>
    </row>
    <row r="27" spans="1:9" ht="22.35" customHeight="1" x14ac:dyDescent="0.25">
      <c r="A27" s="509"/>
      <c r="B27" s="527" t="s">
        <v>597</v>
      </c>
      <c r="C27" s="511" t="s">
        <v>689</v>
      </c>
      <c r="D27" s="514" t="s">
        <v>686</v>
      </c>
      <c r="E27" s="506" t="s">
        <v>588</v>
      </c>
      <c r="F27" s="506">
        <v>20</v>
      </c>
      <c r="G27" s="502">
        <v>700</v>
      </c>
      <c r="H27" s="524">
        <f t="shared" si="0"/>
        <v>14000</v>
      </c>
      <c r="I27" s="512"/>
    </row>
    <row r="28" spans="1:9" ht="22.35" customHeight="1" x14ac:dyDescent="0.25">
      <c r="A28" s="509"/>
      <c r="B28" s="527" t="s">
        <v>598</v>
      </c>
      <c r="C28" s="511" t="s">
        <v>689</v>
      </c>
      <c r="D28" s="514" t="s">
        <v>686</v>
      </c>
      <c r="E28" s="506" t="s">
        <v>583</v>
      </c>
      <c r="F28" s="506">
        <v>5</v>
      </c>
      <c r="G28" s="502">
        <v>200</v>
      </c>
      <c r="H28" s="524">
        <f t="shared" si="0"/>
        <v>1000</v>
      </c>
      <c r="I28" s="512"/>
    </row>
    <row r="29" spans="1:9" ht="22.35" customHeight="1" x14ac:dyDescent="0.25">
      <c r="A29" s="509"/>
      <c r="B29" s="527" t="s">
        <v>599</v>
      </c>
      <c r="C29" s="511" t="s">
        <v>689</v>
      </c>
      <c r="D29" s="514" t="s">
        <v>686</v>
      </c>
      <c r="E29" s="506" t="s">
        <v>583</v>
      </c>
      <c r="F29" s="506">
        <v>20</v>
      </c>
      <c r="G29" s="502">
        <v>100</v>
      </c>
      <c r="H29" s="524">
        <f t="shared" si="0"/>
        <v>2000</v>
      </c>
      <c r="I29" s="512"/>
    </row>
    <row r="30" spans="1:9" ht="22.35" customHeight="1" x14ac:dyDescent="0.25">
      <c r="A30" s="509"/>
      <c r="B30" s="527" t="s">
        <v>600</v>
      </c>
      <c r="C30" s="511" t="s">
        <v>689</v>
      </c>
      <c r="D30" s="514" t="s">
        <v>686</v>
      </c>
      <c r="E30" s="506" t="s">
        <v>583</v>
      </c>
      <c r="F30" s="506">
        <v>10</v>
      </c>
      <c r="G30" s="502">
        <v>50</v>
      </c>
      <c r="H30" s="524">
        <f t="shared" si="0"/>
        <v>500</v>
      </c>
      <c r="I30" s="512"/>
    </row>
    <row r="31" spans="1:9" ht="22.35" customHeight="1" x14ac:dyDescent="0.25">
      <c r="A31" s="509"/>
      <c r="B31" s="527" t="s">
        <v>601</v>
      </c>
      <c r="C31" s="511" t="s">
        <v>689</v>
      </c>
      <c r="D31" s="514" t="s">
        <v>686</v>
      </c>
      <c r="E31" s="506" t="s">
        <v>583</v>
      </c>
      <c r="F31" s="506">
        <v>10</v>
      </c>
      <c r="G31" s="502">
        <v>50</v>
      </c>
      <c r="H31" s="524">
        <f t="shared" si="0"/>
        <v>500</v>
      </c>
      <c r="I31" s="512"/>
    </row>
    <row r="32" spans="1:9" ht="22.35" customHeight="1" x14ac:dyDescent="0.25">
      <c r="A32" s="509"/>
      <c r="B32" s="527" t="s">
        <v>602</v>
      </c>
      <c r="C32" s="511" t="s">
        <v>689</v>
      </c>
      <c r="D32" s="514" t="s">
        <v>686</v>
      </c>
      <c r="E32" s="506" t="s">
        <v>603</v>
      </c>
      <c r="F32" s="506">
        <v>5</v>
      </c>
      <c r="G32" s="502">
        <v>600</v>
      </c>
      <c r="H32" s="524">
        <f t="shared" si="0"/>
        <v>3000</v>
      </c>
      <c r="I32" s="512"/>
    </row>
    <row r="33" spans="1:9" ht="22.35" customHeight="1" x14ac:dyDescent="0.25">
      <c r="A33" s="509"/>
      <c r="B33" s="527" t="s">
        <v>604</v>
      </c>
      <c r="C33" s="511" t="s">
        <v>689</v>
      </c>
      <c r="D33" s="514" t="s">
        <v>686</v>
      </c>
      <c r="E33" s="506" t="s">
        <v>588</v>
      </c>
      <c r="F33" s="506">
        <v>2</v>
      </c>
      <c r="G33" s="502">
        <v>3000</v>
      </c>
      <c r="H33" s="524">
        <f t="shared" si="0"/>
        <v>6000</v>
      </c>
      <c r="I33" s="512"/>
    </row>
    <row r="34" spans="1:9" ht="22.35" customHeight="1" x14ac:dyDescent="0.25">
      <c r="A34" s="509"/>
      <c r="B34" s="527" t="s">
        <v>605</v>
      </c>
      <c r="C34" s="511" t="s">
        <v>689</v>
      </c>
      <c r="D34" s="514" t="s">
        <v>686</v>
      </c>
      <c r="E34" s="506" t="s">
        <v>588</v>
      </c>
      <c r="F34" s="506">
        <v>2</v>
      </c>
      <c r="G34" s="502">
        <v>200</v>
      </c>
      <c r="H34" s="524">
        <f t="shared" si="0"/>
        <v>400</v>
      </c>
      <c r="I34" s="512"/>
    </row>
    <row r="35" spans="1:9" ht="22.35" customHeight="1" x14ac:dyDescent="0.25">
      <c r="A35" s="509"/>
      <c r="B35" s="527" t="s">
        <v>606</v>
      </c>
      <c r="C35" s="511" t="s">
        <v>689</v>
      </c>
      <c r="D35" s="514" t="s">
        <v>686</v>
      </c>
      <c r="E35" s="506" t="s">
        <v>583</v>
      </c>
      <c r="F35" s="506">
        <v>30</v>
      </c>
      <c r="G35" s="502">
        <v>300</v>
      </c>
      <c r="H35" s="524">
        <f t="shared" si="0"/>
        <v>9000</v>
      </c>
      <c r="I35" s="512"/>
    </row>
    <row r="36" spans="1:9" ht="22.35" customHeight="1" x14ac:dyDescent="0.25">
      <c r="A36" s="509"/>
      <c r="B36" s="527" t="s">
        <v>607</v>
      </c>
      <c r="C36" s="511" t="s">
        <v>689</v>
      </c>
      <c r="D36" s="514" t="s">
        <v>686</v>
      </c>
      <c r="E36" s="506" t="s">
        <v>583</v>
      </c>
      <c r="F36" s="506">
        <v>10</v>
      </c>
      <c r="G36" s="502">
        <v>1000</v>
      </c>
      <c r="H36" s="524">
        <f t="shared" si="0"/>
        <v>10000</v>
      </c>
      <c r="I36" s="512"/>
    </row>
    <row r="37" spans="1:9" ht="22.35" customHeight="1" x14ac:dyDescent="0.25">
      <c r="A37" s="509"/>
      <c r="B37" s="527" t="s">
        <v>608</v>
      </c>
      <c r="C37" s="511" t="s">
        <v>689</v>
      </c>
      <c r="D37" s="514" t="s">
        <v>686</v>
      </c>
      <c r="E37" s="506" t="s">
        <v>583</v>
      </c>
      <c r="F37" s="506">
        <v>10</v>
      </c>
      <c r="G37" s="502">
        <v>100</v>
      </c>
      <c r="H37" s="524">
        <f t="shared" si="0"/>
        <v>1000</v>
      </c>
      <c r="I37" s="512"/>
    </row>
    <row r="38" spans="1:9" s="51" customFormat="1" ht="22.35" customHeight="1" x14ac:dyDescent="0.25">
      <c r="A38" s="509"/>
      <c r="B38" s="527" t="s">
        <v>609</v>
      </c>
      <c r="C38" s="511" t="s">
        <v>689</v>
      </c>
      <c r="D38" s="514" t="s">
        <v>686</v>
      </c>
      <c r="E38" s="506" t="s">
        <v>583</v>
      </c>
      <c r="F38" s="506">
        <v>10</v>
      </c>
      <c r="G38" s="502">
        <v>1000</v>
      </c>
      <c r="H38" s="524">
        <f t="shared" si="0"/>
        <v>10000</v>
      </c>
      <c r="I38" s="511"/>
    </row>
    <row r="39" spans="1:9" s="51" customFormat="1" ht="22.35" customHeight="1" x14ac:dyDescent="0.25">
      <c r="A39" s="521"/>
      <c r="B39" s="527" t="s">
        <v>610</v>
      </c>
      <c r="C39" s="511" t="s">
        <v>689</v>
      </c>
      <c r="D39" s="514" t="s">
        <v>686</v>
      </c>
      <c r="E39" s="506" t="s">
        <v>583</v>
      </c>
      <c r="F39" s="506">
        <v>1000</v>
      </c>
      <c r="G39" s="502">
        <v>60</v>
      </c>
      <c r="H39" s="524">
        <f t="shared" si="0"/>
        <v>60000</v>
      </c>
      <c r="I39" s="511"/>
    </row>
    <row r="40" spans="1:9" s="51" customFormat="1" ht="22.35" customHeight="1" x14ac:dyDescent="0.25">
      <c r="A40" s="528"/>
      <c r="B40" s="527" t="s">
        <v>611</v>
      </c>
      <c r="C40" s="511" t="s">
        <v>689</v>
      </c>
      <c r="D40" s="514" t="s">
        <v>686</v>
      </c>
      <c r="E40" s="506" t="s">
        <v>603</v>
      </c>
      <c r="F40" s="506">
        <v>2</v>
      </c>
      <c r="G40" s="502"/>
      <c r="H40" s="524"/>
      <c r="I40" s="511"/>
    </row>
    <row r="41" spans="1:9" s="85" customFormat="1" ht="42" customHeight="1" x14ac:dyDescent="0.25">
      <c r="A41" s="507" t="s">
        <v>18</v>
      </c>
      <c r="B41" s="508" t="s">
        <v>433</v>
      </c>
      <c r="C41" s="507"/>
      <c r="D41" s="507"/>
      <c r="E41" s="507"/>
      <c r="F41" s="507"/>
      <c r="G41" s="507"/>
      <c r="H41" s="507">
        <f>0</f>
        <v>0</v>
      </c>
      <c r="I41" s="507"/>
    </row>
    <row r="42" spans="1:9" s="79" customFormat="1" ht="18" customHeight="1" x14ac:dyDescent="0.25">
      <c r="A42" s="894" t="s">
        <v>413</v>
      </c>
      <c r="B42" s="894"/>
      <c r="C42" s="529"/>
      <c r="D42" s="529"/>
      <c r="E42" s="530"/>
      <c r="F42" s="530"/>
      <c r="G42" s="530"/>
      <c r="H42" s="531">
        <f>H41+H6</f>
        <v>276640</v>
      </c>
      <c r="I42" s="511"/>
    </row>
    <row r="43" spans="1:9" x14ac:dyDescent="0.25">
      <c r="A43" s="76"/>
      <c r="B43" s="77"/>
      <c r="C43" s="77"/>
      <c r="D43" s="77"/>
      <c r="E43" s="77"/>
      <c r="F43" s="77"/>
      <c r="G43" s="77"/>
      <c r="H43" s="77"/>
      <c r="I43" s="78"/>
    </row>
    <row r="44" spans="1:9" ht="15" customHeight="1" x14ac:dyDescent="0.25">
      <c r="A44" s="73"/>
      <c r="B44" s="73"/>
      <c r="C44" s="73"/>
      <c r="D44" s="73"/>
      <c r="E44" s="73"/>
      <c r="F44" s="891" t="s">
        <v>705</v>
      </c>
      <c r="G44" s="891"/>
      <c r="H44" s="891"/>
      <c r="I44" s="891"/>
    </row>
    <row r="45" spans="1:9" s="15" customFormat="1" ht="30" customHeight="1" x14ac:dyDescent="0.25">
      <c r="A45" s="824" t="s">
        <v>706</v>
      </c>
      <c r="B45" s="824"/>
      <c r="C45" s="824"/>
      <c r="D45" s="824"/>
      <c r="E45" s="824"/>
      <c r="F45" s="824"/>
      <c r="G45" s="824"/>
      <c r="H45" s="824"/>
      <c r="I45" s="824"/>
    </row>
    <row r="46" spans="1:9" s="34" customFormat="1" ht="18.75" x14ac:dyDescent="0.25">
      <c r="B46" s="33"/>
      <c r="C46" s="88"/>
      <c r="D46" s="90"/>
      <c r="E46" s="89"/>
      <c r="F46" s="89"/>
    </row>
    <row r="47" spans="1:9" s="34" customFormat="1" ht="18.75" x14ac:dyDescent="0.25">
      <c r="B47" s="33"/>
      <c r="C47" s="88"/>
      <c r="D47" s="90"/>
      <c r="E47" s="89"/>
      <c r="F47" s="89"/>
    </row>
    <row r="48" spans="1:9" s="34" customFormat="1" ht="18.75" x14ac:dyDescent="0.25">
      <c r="B48" s="33"/>
      <c r="C48" s="88"/>
      <c r="D48" s="90"/>
      <c r="E48" s="89"/>
      <c r="F48" s="89"/>
    </row>
    <row r="49" spans="1:9" x14ac:dyDescent="0.25">
      <c r="A49" s="76"/>
      <c r="B49" s="77"/>
      <c r="C49" s="77"/>
      <c r="D49" s="77"/>
      <c r="E49" s="77"/>
      <c r="F49" s="77"/>
      <c r="G49" s="77"/>
      <c r="H49" s="77"/>
      <c r="I49" s="79"/>
    </row>
    <row r="50" spans="1:9" ht="13.5" customHeight="1" x14ac:dyDescent="0.25">
      <c r="A50" s="76"/>
      <c r="B50" s="77"/>
      <c r="C50" s="77"/>
      <c r="D50" s="77"/>
      <c r="E50" s="77"/>
      <c r="F50" s="77"/>
      <c r="G50" s="892"/>
      <c r="H50" s="892"/>
      <c r="I50" s="892"/>
    </row>
    <row r="51" spans="1:9" x14ac:dyDescent="0.25">
      <c r="A51" s="76"/>
      <c r="B51" s="77"/>
      <c r="C51" s="77"/>
      <c r="D51" s="77"/>
      <c r="E51" s="77"/>
      <c r="F51" s="77"/>
      <c r="G51" s="77"/>
      <c r="H51" s="77"/>
      <c r="I51" s="79"/>
    </row>
    <row r="52" spans="1:9" x14ac:dyDescent="0.25">
      <c r="A52" s="76"/>
      <c r="B52" s="77"/>
      <c r="C52" s="77"/>
      <c r="D52" s="77"/>
      <c r="E52" s="77"/>
      <c r="F52" s="77"/>
      <c r="G52" s="77"/>
      <c r="H52" s="77"/>
      <c r="I52" s="79"/>
    </row>
    <row r="53" spans="1:9" x14ac:dyDescent="0.25">
      <c r="A53" s="76"/>
      <c r="B53" s="77"/>
      <c r="C53" s="77"/>
      <c r="D53" s="77"/>
      <c r="E53" s="77"/>
      <c r="F53" s="77"/>
      <c r="G53" s="77"/>
      <c r="H53" s="77"/>
      <c r="I53" s="79"/>
    </row>
    <row r="54" spans="1:9" x14ac:dyDescent="0.25">
      <c r="A54" s="76"/>
      <c r="B54" s="77"/>
      <c r="C54" s="77"/>
      <c r="D54" s="77"/>
      <c r="E54" s="77"/>
      <c r="F54" s="77"/>
      <c r="G54" s="77"/>
      <c r="H54" s="77"/>
      <c r="I54" s="79"/>
    </row>
    <row r="55" spans="1:9" x14ac:dyDescent="0.25">
      <c r="A55" s="76"/>
      <c r="B55" s="77"/>
      <c r="C55" s="77"/>
      <c r="D55" s="77"/>
      <c r="E55" s="77"/>
      <c r="F55" s="77"/>
      <c r="G55" s="77"/>
      <c r="H55" s="77"/>
      <c r="I55" s="79"/>
    </row>
    <row r="56" spans="1:9" x14ac:dyDescent="0.25">
      <c r="A56" s="76"/>
      <c r="B56" s="77"/>
      <c r="C56" s="77"/>
      <c r="D56" s="77"/>
      <c r="E56" s="77"/>
      <c r="F56" s="77"/>
      <c r="G56" s="77"/>
      <c r="H56" s="77"/>
      <c r="I56" s="79"/>
    </row>
    <row r="57" spans="1:9" x14ac:dyDescent="0.25">
      <c r="A57" s="76"/>
      <c r="B57" s="77"/>
      <c r="C57" s="77"/>
      <c r="D57" s="77"/>
      <c r="E57" s="77"/>
      <c r="F57" s="77"/>
      <c r="G57" s="77"/>
      <c r="H57" s="77"/>
      <c r="I57" s="79"/>
    </row>
    <row r="58" spans="1:9" x14ac:dyDescent="0.25">
      <c r="A58" s="76"/>
      <c r="B58" s="77"/>
      <c r="C58" s="77"/>
      <c r="D58" s="77"/>
      <c r="E58" s="77"/>
      <c r="F58" s="77"/>
      <c r="G58" s="77"/>
      <c r="H58" s="77"/>
      <c r="I58" s="79"/>
    </row>
    <row r="59" spans="1:9" x14ac:dyDescent="0.25">
      <c r="A59" s="76"/>
      <c r="B59" s="77"/>
      <c r="C59" s="77"/>
      <c r="D59" s="77"/>
      <c r="E59" s="77"/>
      <c r="F59" s="77"/>
      <c r="G59" s="77"/>
      <c r="H59" s="77"/>
      <c r="I59" s="79"/>
    </row>
    <row r="60" spans="1:9" x14ac:dyDescent="0.25">
      <c r="A60" s="76"/>
      <c r="B60" s="77"/>
      <c r="C60" s="77"/>
      <c r="D60" s="77"/>
      <c r="E60" s="77"/>
      <c r="F60" s="77"/>
      <c r="G60" s="77"/>
      <c r="H60" s="77"/>
      <c r="I60" s="79"/>
    </row>
    <row r="61" spans="1:9" x14ac:dyDescent="0.25">
      <c r="A61" s="76"/>
      <c r="B61" s="77"/>
      <c r="C61" s="77"/>
      <c r="D61" s="77"/>
      <c r="E61" s="77"/>
      <c r="F61" s="77"/>
      <c r="G61" s="77"/>
      <c r="H61" s="77"/>
      <c r="I61" s="79"/>
    </row>
    <row r="62" spans="1:9" x14ac:dyDescent="0.25">
      <c r="A62" s="76"/>
      <c r="B62" s="77"/>
      <c r="C62" s="77"/>
      <c r="D62" s="77"/>
      <c r="E62" s="77"/>
      <c r="F62" s="77"/>
      <c r="G62" s="77"/>
      <c r="H62" s="77"/>
      <c r="I62" s="79"/>
    </row>
    <row r="63" spans="1:9" x14ac:dyDescent="0.25">
      <c r="A63" s="76"/>
      <c r="B63" s="77"/>
      <c r="C63" s="77"/>
      <c r="D63" s="77"/>
      <c r="E63" s="77"/>
      <c r="F63" s="77"/>
      <c r="G63" s="77"/>
      <c r="H63" s="77"/>
      <c r="I63" s="79"/>
    </row>
    <row r="64" spans="1:9" x14ac:dyDescent="0.25">
      <c r="A64" s="76"/>
      <c r="B64" s="77"/>
      <c r="C64" s="77"/>
      <c r="D64" s="77"/>
      <c r="E64" s="77"/>
      <c r="F64" s="77"/>
      <c r="G64" s="77"/>
      <c r="H64" s="77"/>
      <c r="I64" s="79"/>
    </row>
    <row r="65" spans="1:9" x14ac:dyDescent="0.25">
      <c r="A65" s="76"/>
      <c r="B65" s="77"/>
      <c r="C65" s="77"/>
      <c r="D65" s="77"/>
      <c r="E65" s="77"/>
      <c r="F65" s="77"/>
      <c r="G65" s="77"/>
      <c r="H65" s="77"/>
      <c r="I65" s="79"/>
    </row>
    <row r="66" spans="1:9" x14ac:dyDescent="0.25">
      <c r="A66" s="76"/>
      <c r="B66" s="77"/>
      <c r="C66" s="77"/>
      <c r="D66" s="77"/>
      <c r="E66" s="77"/>
      <c r="F66" s="77"/>
      <c r="G66" s="77"/>
      <c r="H66" s="77"/>
      <c r="I66" s="79"/>
    </row>
    <row r="67" spans="1:9" x14ac:dyDescent="0.25">
      <c r="A67" s="76"/>
      <c r="B67" s="77"/>
      <c r="C67" s="77"/>
      <c r="D67" s="77"/>
      <c r="E67" s="77"/>
      <c r="F67" s="77"/>
      <c r="G67" s="77"/>
      <c r="H67" s="77"/>
      <c r="I67" s="79"/>
    </row>
    <row r="68" spans="1:9" x14ac:dyDescent="0.25">
      <c r="A68" s="76"/>
      <c r="B68" s="77"/>
      <c r="C68" s="77"/>
      <c r="D68" s="77"/>
      <c r="E68" s="77"/>
      <c r="F68" s="77"/>
      <c r="G68" s="77"/>
      <c r="H68" s="77"/>
      <c r="I68" s="79"/>
    </row>
    <row r="69" spans="1:9" x14ac:dyDescent="0.25">
      <c r="A69" s="76"/>
      <c r="B69" s="77"/>
      <c r="C69" s="77"/>
      <c r="D69" s="77"/>
      <c r="E69" s="77"/>
      <c r="F69" s="77"/>
      <c r="G69" s="77"/>
      <c r="H69" s="77"/>
      <c r="I69" s="79"/>
    </row>
    <row r="70" spans="1:9" x14ac:dyDescent="0.25">
      <c r="A70" s="76"/>
      <c r="B70" s="77"/>
      <c r="C70" s="77"/>
      <c r="D70" s="77"/>
      <c r="E70" s="77"/>
      <c r="F70" s="77"/>
      <c r="G70" s="77"/>
      <c r="H70" s="77"/>
      <c r="I70" s="79"/>
    </row>
    <row r="71" spans="1:9" x14ac:dyDescent="0.25">
      <c r="A71" s="76"/>
      <c r="B71" s="77"/>
      <c r="C71" s="77"/>
      <c r="D71" s="77"/>
      <c r="E71" s="77"/>
      <c r="F71" s="77"/>
      <c r="G71" s="77"/>
      <c r="H71" s="77"/>
      <c r="I71" s="79"/>
    </row>
    <row r="72" spans="1:9" x14ac:dyDescent="0.25">
      <c r="A72" s="76"/>
      <c r="B72" s="77"/>
      <c r="C72" s="77"/>
      <c r="D72" s="77"/>
      <c r="E72" s="77"/>
      <c r="F72" s="77"/>
      <c r="G72" s="77"/>
      <c r="H72" s="77"/>
      <c r="I72" s="79"/>
    </row>
  </sheetData>
  <mergeCells count="9">
    <mergeCell ref="G50:I50"/>
    <mergeCell ref="E2:I2"/>
    <mergeCell ref="A3:I3"/>
    <mergeCell ref="A42:B42"/>
    <mergeCell ref="A1:C1"/>
    <mergeCell ref="A2:C2"/>
    <mergeCell ref="A45:I45"/>
    <mergeCell ref="N3:O3"/>
    <mergeCell ref="F44:I44"/>
  </mergeCells>
  <pageMargins left="0" right="0" top="0" bottom="0" header="0" footer="0"/>
  <pageSetup paperSize="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pageSetUpPr fitToPage="1"/>
  </sheetPr>
  <dimension ref="A1:O58"/>
  <sheetViews>
    <sheetView topLeftCell="A27" zoomScale="88" zoomScaleNormal="88" workbookViewId="0">
      <selection activeCell="K38" sqref="K38"/>
    </sheetView>
  </sheetViews>
  <sheetFormatPr defaultRowHeight="12.75" x14ac:dyDescent="0.2"/>
  <cols>
    <col min="1" max="1" width="4.7109375" style="431" customWidth="1"/>
    <col min="2" max="2" width="16.42578125" style="431" customWidth="1"/>
    <col min="3" max="3" width="9.5703125" style="431" customWidth="1"/>
    <col min="4" max="4" width="7.28515625" style="431" customWidth="1"/>
    <col min="5" max="5" width="8.7109375" style="431" customWidth="1"/>
    <col min="6" max="6" width="6.5703125" style="431" customWidth="1"/>
    <col min="7" max="7" width="19.140625" style="431" customWidth="1"/>
    <col min="8" max="8" width="17.140625" style="431" customWidth="1"/>
    <col min="9" max="9" width="10.7109375" style="431" customWidth="1"/>
    <col min="10" max="10" width="11.7109375" style="431" customWidth="1"/>
    <col min="11" max="11" width="13.7109375" style="431" customWidth="1"/>
    <col min="12" max="12" width="11.140625" style="431" customWidth="1"/>
    <col min="13" max="13" width="12.7109375" style="431" customWidth="1"/>
    <col min="14" max="14" width="9.85546875" style="431" customWidth="1"/>
    <col min="15" max="256" width="9.140625" style="431"/>
    <col min="257" max="257" width="4.7109375" style="431" customWidth="1"/>
    <col min="258" max="258" width="16.42578125" style="431" customWidth="1"/>
    <col min="259" max="259" width="9.5703125" style="431" customWidth="1"/>
    <col min="260" max="260" width="7.28515625" style="431" customWidth="1"/>
    <col min="261" max="261" width="8.7109375" style="431" customWidth="1"/>
    <col min="262" max="262" width="6.5703125" style="431" customWidth="1"/>
    <col min="263" max="263" width="19.140625" style="431" customWidth="1"/>
    <col min="264" max="264" width="17.140625" style="431" customWidth="1"/>
    <col min="265" max="265" width="10.7109375" style="431" customWidth="1"/>
    <col min="266" max="266" width="11.7109375" style="431" customWidth="1"/>
    <col min="267" max="267" width="13.7109375" style="431" customWidth="1"/>
    <col min="268" max="268" width="11.140625" style="431" customWidth="1"/>
    <col min="269" max="269" width="12.7109375" style="431" customWidth="1"/>
    <col min="270" max="270" width="9.85546875" style="431" customWidth="1"/>
    <col min="271" max="512" width="9.140625" style="431"/>
    <col min="513" max="513" width="4.7109375" style="431" customWidth="1"/>
    <col min="514" max="514" width="16.42578125" style="431" customWidth="1"/>
    <col min="515" max="515" width="9.5703125" style="431" customWidth="1"/>
    <col min="516" max="516" width="7.28515625" style="431" customWidth="1"/>
    <col min="517" max="517" width="8.7109375" style="431" customWidth="1"/>
    <col min="518" max="518" width="6.5703125" style="431" customWidth="1"/>
    <col min="519" max="519" width="19.140625" style="431" customWidth="1"/>
    <col min="520" max="520" width="17.140625" style="431" customWidth="1"/>
    <col min="521" max="521" width="10.7109375" style="431" customWidth="1"/>
    <col min="522" max="522" width="11.7109375" style="431" customWidth="1"/>
    <col min="523" max="523" width="13.7109375" style="431" customWidth="1"/>
    <col min="524" max="524" width="11.140625" style="431" customWidth="1"/>
    <col min="525" max="525" width="12.7109375" style="431" customWidth="1"/>
    <col min="526" max="526" width="9.85546875" style="431" customWidth="1"/>
    <col min="527" max="768" width="9.140625" style="431"/>
    <col min="769" max="769" width="4.7109375" style="431" customWidth="1"/>
    <col min="770" max="770" width="16.42578125" style="431" customWidth="1"/>
    <col min="771" max="771" width="9.5703125" style="431" customWidth="1"/>
    <col min="772" max="772" width="7.28515625" style="431" customWidth="1"/>
    <col min="773" max="773" width="8.7109375" style="431" customWidth="1"/>
    <col min="774" max="774" width="6.5703125" style="431" customWidth="1"/>
    <col min="775" max="775" width="19.140625" style="431" customWidth="1"/>
    <col min="776" max="776" width="17.140625" style="431" customWidth="1"/>
    <col min="777" max="777" width="10.7109375" style="431" customWidth="1"/>
    <col min="778" max="778" width="11.7109375" style="431" customWidth="1"/>
    <col min="779" max="779" width="13.7109375" style="431" customWidth="1"/>
    <col min="780" max="780" width="11.140625" style="431" customWidth="1"/>
    <col min="781" max="781" width="12.7109375" style="431" customWidth="1"/>
    <col min="782" max="782" width="9.85546875" style="431" customWidth="1"/>
    <col min="783" max="1024" width="9.140625" style="431"/>
    <col min="1025" max="1025" width="4.7109375" style="431" customWidth="1"/>
    <col min="1026" max="1026" width="16.42578125" style="431" customWidth="1"/>
    <col min="1027" max="1027" width="9.5703125" style="431" customWidth="1"/>
    <col min="1028" max="1028" width="7.28515625" style="431" customWidth="1"/>
    <col min="1029" max="1029" width="8.7109375" style="431" customWidth="1"/>
    <col min="1030" max="1030" width="6.5703125" style="431" customWidth="1"/>
    <col min="1031" max="1031" width="19.140625" style="431" customWidth="1"/>
    <col min="1032" max="1032" width="17.140625" style="431" customWidth="1"/>
    <col min="1033" max="1033" width="10.7109375" style="431" customWidth="1"/>
    <col min="1034" max="1034" width="11.7109375" style="431" customWidth="1"/>
    <col min="1035" max="1035" width="13.7109375" style="431" customWidth="1"/>
    <col min="1036" max="1036" width="11.140625" style="431" customWidth="1"/>
    <col min="1037" max="1037" width="12.7109375" style="431" customWidth="1"/>
    <col min="1038" max="1038" width="9.85546875" style="431" customWidth="1"/>
    <col min="1039" max="1280" width="9.140625" style="431"/>
    <col min="1281" max="1281" width="4.7109375" style="431" customWidth="1"/>
    <col min="1282" max="1282" width="16.42578125" style="431" customWidth="1"/>
    <col min="1283" max="1283" width="9.5703125" style="431" customWidth="1"/>
    <col min="1284" max="1284" width="7.28515625" style="431" customWidth="1"/>
    <col min="1285" max="1285" width="8.7109375" style="431" customWidth="1"/>
    <col min="1286" max="1286" width="6.5703125" style="431" customWidth="1"/>
    <col min="1287" max="1287" width="19.140625" style="431" customWidth="1"/>
    <col min="1288" max="1288" width="17.140625" style="431" customWidth="1"/>
    <col min="1289" max="1289" width="10.7109375" style="431" customWidth="1"/>
    <col min="1290" max="1290" width="11.7109375" style="431" customWidth="1"/>
    <col min="1291" max="1291" width="13.7109375" style="431" customWidth="1"/>
    <col min="1292" max="1292" width="11.140625" style="431" customWidth="1"/>
    <col min="1293" max="1293" width="12.7109375" style="431" customWidth="1"/>
    <col min="1294" max="1294" width="9.85546875" style="431" customWidth="1"/>
    <col min="1295" max="1536" width="9.140625" style="431"/>
    <col min="1537" max="1537" width="4.7109375" style="431" customWidth="1"/>
    <col min="1538" max="1538" width="16.42578125" style="431" customWidth="1"/>
    <col min="1539" max="1539" width="9.5703125" style="431" customWidth="1"/>
    <col min="1540" max="1540" width="7.28515625" style="431" customWidth="1"/>
    <col min="1541" max="1541" width="8.7109375" style="431" customWidth="1"/>
    <col min="1542" max="1542" width="6.5703125" style="431" customWidth="1"/>
    <col min="1543" max="1543" width="19.140625" style="431" customWidth="1"/>
    <col min="1544" max="1544" width="17.140625" style="431" customWidth="1"/>
    <col min="1545" max="1545" width="10.7109375" style="431" customWidth="1"/>
    <col min="1546" max="1546" width="11.7109375" style="431" customWidth="1"/>
    <col min="1547" max="1547" width="13.7109375" style="431" customWidth="1"/>
    <col min="1548" max="1548" width="11.140625" style="431" customWidth="1"/>
    <col min="1549" max="1549" width="12.7109375" style="431" customWidth="1"/>
    <col min="1550" max="1550" width="9.85546875" style="431" customWidth="1"/>
    <col min="1551" max="1792" width="9.140625" style="431"/>
    <col min="1793" max="1793" width="4.7109375" style="431" customWidth="1"/>
    <col min="1794" max="1794" width="16.42578125" style="431" customWidth="1"/>
    <col min="1795" max="1795" width="9.5703125" style="431" customWidth="1"/>
    <col min="1796" max="1796" width="7.28515625" style="431" customWidth="1"/>
    <col min="1797" max="1797" width="8.7109375" style="431" customWidth="1"/>
    <col min="1798" max="1798" width="6.5703125" style="431" customWidth="1"/>
    <col min="1799" max="1799" width="19.140625" style="431" customWidth="1"/>
    <col min="1800" max="1800" width="17.140625" style="431" customWidth="1"/>
    <col min="1801" max="1801" width="10.7109375" style="431" customWidth="1"/>
    <col min="1802" max="1802" width="11.7109375" style="431" customWidth="1"/>
    <col min="1803" max="1803" width="13.7109375" style="431" customWidth="1"/>
    <col min="1804" max="1804" width="11.140625" style="431" customWidth="1"/>
    <col min="1805" max="1805" width="12.7109375" style="431" customWidth="1"/>
    <col min="1806" max="1806" width="9.85546875" style="431" customWidth="1"/>
    <col min="1807" max="2048" width="9.140625" style="431"/>
    <col min="2049" max="2049" width="4.7109375" style="431" customWidth="1"/>
    <col min="2050" max="2050" width="16.42578125" style="431" customWidth="1"/>
    <col min="2051" max="2051" width="9.5703125" style="431" customWidth="1"/>
    <col min="2052" max="2052" width="7.28515625" style="431" customWidth="1"/>
    <col min="2053" max="2053" width="8.7109375" style="431" customWidth="1"/>
    <col min="2054" max="2054" width="6.5703125" style="431" customWidth="1"/>
    <col min="2055" max="2055" width="19.140625" style="431" customWidth="1"/>
    <col min="2056" max="2056" width="17.140625" style="431" customWidth="1"/>
    <col min="2057" max="2057" width="10.7109375" style="431" customWidth="1"/>
    <col min="2058" max="2058" width="11.7109375" style="431" customWidth="1"/>
    <col min="2059" max="2059" width="13.7109375" style="431" customWidth="1"/>
    <col min="2060" max="2060" width="11.140625" style="431" customWidth="1"/>
    <col min="2061" max="2061" width="12.7109375" style="431" customWidth="1"/>
    <col min="2062" max="2062" width="9.85546875" style="431" customWidth="1"/>
    <col min="2063" max="2304" width="9.140625" style="431"/>
    <col min="2305" max="2305" width="4.7109375" style="431" customWidth="1"/>
    <col min="2306" max="2306" width="16.42578125" style="431" customWidth="1"/>
    <col min="2307" max="2307" width="9.5703125" style="431" customWidth="1"/>
    <col min="2308" max="2308" width="7.28515625" style="431" customWidth="1"/>
    <col min="2309" max="2309" width="8.7109375" style="431" customWidth="1"/>
    <col min="2310" max="2310" width="6.5703125" style="431" customWidth="1"/>
    <col min="2311" max="2311" width="19.140625" style="431" customWidth="1"/>
    <col min="2312" max="2312" width="17.140625" style="431" customWidth="1"/>
    <col min="2313" max="2313" width="10.7109375" style="431" customWidth="1"/>
    <col min="2314" max="2314" width="11.7109375" style="431" customWidth="1"/>
    <col min="2315" max="2315" width="13.7109375" style="431" customWidth="1"/>
    <col min="2316" max="2316" width="11.140625" style="431" customWidth="1"/>
    <col min="2317" max="2317" width="12.7109375" style="431" customWidth="1"/>
    <col min="2318" max="2318" width="9.85546875" style="431" customWidth="1"/>
    <col min="2319" max="2560" width="9.140625" style="431"/>
    <col min="2561" max="2561" width="4.7109375" style="431" customWidth="1"/>
    <col min="2562" max="2562" width="16.42578125" style="431" customWidth="1"/>
    <col min="2563" max="2563" width="9.5703125" style="431" customWidth="1"/>
    <col min="2564" max="2564" width="7.28515625" style="431" customWidth="1"/>
    <col min="2565" max="2565" width="8.7109375" style="431" customWidth="1"/>
    <col min="2566" max="2566" width="6.5703125" style="431" customWidth="1"/>
    <col min="2567" max="2567" width="19.140625" style="431" customWidth="1"/>
    <col min="2568" max="2568" width="17.140625" style="431" customWidth="1"/>
    <col min="2569" max="2569" width="10.7109375" style="431" customWidth="1"/>
    <col min="2570" max="2570" width="11.7109375" style="431" customWidth="1"/>
    <col min="2571" max="2571" width="13.7109375" style="431" customWidth="1"/>
    <col min="2572" max="2572" width="11.140625" style="431" customWidth="1"/>
    <col min="2573" max="2573" width="12.7109375" style="431" customWidth="1"/>
    <col min="2574" max="2574" width="9.85546875" style="431" customWidth="1"/>
    <col min="2575" max="2816" width="9.140625" style="431"/>
    <col min="2817" max="2817" width="4.7109375" style="431" customWidth="1"/>
    <col min="2818" max="2818" width="16.42578125" style="431" customWidth="1"/>
    <col min="2819" max="2819" width="9.5703125" style="431" customWidth="1"/>
    <col min="2820" max="2820" width="7.28515625" style="431" customWidth="1"/>
    <col min="2821" max="2821" width="8.7109375" style="431" customWidth="1"/>
    <col min="2822" max="2822" width="6.5703125" style="431" customWidth="1"/>
    <col min="2823" max="2823" width="19.140625" style="431" customWidth="1"/>
    <col min="2824" max="2824" width="17.140625" style="431" customWidth="1"/>
    <col min="2825" max="2825" width="10.7109375" style="431" customWidth="1"/>
    <col min="2826" max="2826" width="11.7109375" style="431" customWidth="1"/>
    <col min="2827" max="2827" width="13.7109375" style="431" customWidth="1"/>
    <col min="2828" max="2828" width="11.140625" style="431" customWidth="1"/>
    <col min="2829" max="2829" width="12.7109375" style="431" customWidth="1"/>
    <col min="2830" max="2830" width="9.85546875" style="431" customWidth="1"/>
    <col min="2831" max="3072" width="9.140625" style="431"/>
    <col min="3073" max="3073" width="4.7109375" style="431" customWidth="1"/>
    <col min="3074" max="3074" width="16.42578125" style="431" customWidth="1"/>
    <col min="3075" max="3075" width="9.5703125" style="431" customWidth="1"/>
    <col min="3076" max="3076" width="7.28515625" style="431" customWidth="1"/>
    <col min="3077" max="3077" width="8.7109375" style="431" customWidth="1"/>
    <col min="3078" max="3078" width="6.5703125" style="431" customWidth="1"/>
    <col min="3079" max="3079" width="19.140625" style="431" customWidth="1"/>
    <col min="3080" max="3080" width="17.140625" style="431" customWidth="1"/>
    <col min="3081" max="3081" width="10.7109375" style="431" customWidth="1"/>
    <col min="3082" max="3082" width="11.7109375" style="431" customWidth="1"/>
    <col min="3083" max="3083" width="13.7109375" style="431" customWidth="1"/>
    <col min="3084" max="3084" width="11.140625" style="431" customWidth="1"/>
    <col min="3085" max="3085" width="12.7109375" style="431" customWidth="1"/>
    <col min="3086" max="3086" width="9.85546875" style="431" customWidth="1"/>
    <col min="3087" max="3328" width="9.140625" style="431"/>
    <col min="3329" max="3329" width="4.7109375" style="431" customWidth="1"/>
    <col min="3330" max="3330" width="16.42578125" style="431" customWidth="1"/>
    <col min="3331" max="3331" width="9.5703125" style="431" customWidth="1"/>
    <col min="3332" max="3332" width="7.28515625" style="431" customWidth="1"/>
    <col min="3333" max="3333" width="8.7109375" style="431" customWidth="1"/>
    <col min="3334" max="3334" width="6.5703125" style="431" customWidth="1"/>
    <col min="3335" max="3335" width="19.140625" style="431" customWidth="1"/>
    <col min="3336" max="3336" width="17.140625" style="431" customWidth="1"/>
    <col min="3337" max="3337" width="10.7109375" style="431" customWidth="1"/>
    <col min="3338" max="3338" width="11.7109375" style="431" customWidth="1"/>
    <col min="3339" max="3339" width="13.7109375" style="431" customWidth="1"/>
    <col min="3340" max="3340" width="11.140625" style="431" customWidth="1"/>
    <col min="3341" max="3341" width="12.7109375" style="431" customWidth="1"/>
    <col min="3342" max="3342" width="9.85546875" style="431" customWidth="1"/>
    <col min="3343" max="3584" width="9.140625" style="431"/>
    <col min="3585" max="3585" width="4.7109375" style="431" customWidth="1"/>
    <col min="3586" max="3586" width="16.42578125" style="431" customWidth="1"/>
    <col min="3587" max="3587" width="9.5703125" style="431" customWidth="1"/>
    <col min="3588" max="3588" width="7.28515625" style="431" customWidth="1"/>
    <col min="3589" max="3589" width="8.7109375" style="431" customWidth="1"/>
    <col min="3590" max="3590" width="6.5703125" style="431" customWidth="1"/>
    <col min="3591" max="3591" width="19.140625" style="431" customWidth="1"/>
    <col min="3592" max="3592" width="17.140625" style="431" customWidth="1"/>
    <col min="3593" max="3593" width="10.7109375" style="431" customWidth="1"/>
    <col min="3594" max="3594" width="11.7109375" style="431" customWidth="1"/>
    <col min="3595" max="3595" width="13.7109375" style="431" customWidth="1"/>
    <col min="3596" max="3596" width="11.140625" style="431" customWidth="1"/>
    <col min="3597" max="3597" width="12.7109375" style="431" customWidth="1"/>
    <col min="3598" max="3598" width="9.85546875" style="431" customWidth="1"/>
    <col min="3599" max="3840" width="9.140625" style="431"/>
    <col min="3841" max="3841" width="4.7109375" style="431" customWidth="1"/>
    <col min="3842" max="3842" width="16.42578125" style="431" customWidth="1"/>
    <col min="3843" max="3843" width="9.5703125" style="431" customWidth="1"/>
    <col min="3844" max="3844" width="7.28515625" style="431" customWidth="1"/>
    <col min="3845" max="3845" width="8.7109375" style="431" customWidth="1"/>
    <col min="3846" max="3846" width="6.5703125" style="431" customWidth="1"/>
    <col min="3847" max="3847" width="19.140625" style="431" customWidth="1"/>
    <col min="3848" max="3848" width="17.140625" style="431" customWidth="1"/>
    <col min="3849" max="3849" width="10.7109375" style="431" customWidth="1"/>
    <col min="3850" max="3850" width="11.7109375" style="431" customWidth="1"/>
    <col min="3851" max="3851" width="13.7109375" style="431" customWidth="1"/>
    <col min="3852" max="3852" width="11.140625" style="431" customWidth="1"/>
    <col min="3853" max="3853" width="12.7109375" style="431" customWidth="1"/>
    <col min="3854" max="3854" width="9.85546875" style="431" customWidth="1"/>
    <col min="3855" max="4096" width="9.140625" style="431"/>
    <col min="4097" max="4097" width="4.7109375" style="431" customWidth="1"/>
    <col min="4098" max="4098" width="16.42578125" style="431" customWidth="1"/>
    <col min="4099" max="4099" width="9.5703125" style="431" customWidth="1"/>
    <col min="4100" max="4100" width="7.28515625" style="431" customWidth="1"/>
    <col min="4101" max="4101" width="8.7109375" style="431" customWidth="1"/>
    <col min="4102" max="4102" width="6.5703125" style="431" customWidth="1"/>
    <col min="4103" max="4103" width="19.140625" style="431" customWidth="1"/>
    <col min="4104" max="4104" width="17.140625" style="431" customWidth="1"/>
    <col min="4105" max="4105" width="10.7109375" style="431" customWidth="1"/>
    <col min="4106" max="4106" width="11.7109375" style="431" customWidth="1"/>
    <col min="4107" max="4107" width="13.7109375" style="431" customWidth="1"/>
    <col min="4108" max="4108" width="11.140625" style="431" customWidth="1"/>
    <col min="4109" max="4109" width="12.7109375" style="431" customWidth="1"/>
    <col min="4110" max="4110" width="9.85546875" style="431" customWidth="1"/>
    <col min="4111" max="4352" width="9.140625" style="431"/>
    <col min="4353" max="4353" width="4.7109375" style="431" customWidth="1"/>
    <col min="4354" max="4354" width="16.42578125" style="431" customWidth="1"/>
    <col min="4355" max="4355" width="9.5703125" style="431" customWidth="1"/>
    <col min="4356" max="4356" width="7.28515625" style="431" customWidth="1"/>
    <col min="4357" max="4357" width="8.7109375" style="431" customWidth="1"/>
    <col min="4358" max="4358" width="6.5703125" style="431" customWidth="1"/>
    <col min="4359" max="4359" width="19.140625" style="431" customWidth="1"/>
    <col min="4360" max="4360" width="17.140625" style="431" customWidth="1"/>
    <col min="4361" max="4361" width="10.7109375" style="431" customWidth="1"/>
    <col min="4362" max="4362" width="11.7109375" style="431" customWidth="1"/>
    <col min="4363" max="4363" width="13.7109375" style="431" customWidth="1"/>
    <col min="4364" max="4364" width="11.140625" style="431" customWidth="1"/>
    <col min="4365" max="4365" width="12.7109375" style="431" customWidth="1"/>
    <col min="4366" max="4366" width="9.85546875" style="431" customWidth="1"/>
    <col min="4367" max="4608" width="9.140625" style="431"/>
    <col min="4609" max="4609" width="4.7109375" style="431" customWidth="1"/>
    <col min="4610" max="4610" width="16.42578125" style="431" customWidth="1"/>
    <col min="4611" max="4611" width="9.5703125" style="431" customWidth="1"/>
    <col min="4612" max="4612" width="7.28515625" style="431" customWidth="1"/>
    <col min="4613" max="4613" width="8.7109375" style="431" customWidth="1"/>
    <col min="4614" max="4614" width="6.5703125" style="431" customWidth="1"/>
    <col min="4615" max="4615" width="19.140625" style="431" customWidth="1"/>
    <col min="4616" max="4616" width="17.140625" style="431" customWidth="1"/>
    <col min="4617" max="4617" width="10.7109375" style="431" customWidth="1"/>
    <col min="4618" max="4618" width="11.7109375" style="431" customWidth="1"/>
    <col min="4619" max="4619" width="13.7109375" style="431" customWidth="1"/>
    <col min="4620" max="4620" width="11.140625" style="431" customWidth="1"/>
    <col min="4621" max="4621" width="12.7109375" style="431" customWidth="1"/>
    <col min="4622" max="4622" width="9.85546875" style="431" customWidth="1"/>
    <col min="4623" max="4864" width="9.140625" style="431"/>
    <col min="4865" max="4865" width="4.7109375" style="431" customWidth="1"/>
    <col min="4866" max="4866" width="16.42578125" style="431" customWidth="1"/>
    <col min="4867" max="4867" width="9.5703125" style="431" customWidth="1"/>
    <col min="4868" max="4868" width="7.28515625" style="431" customWidth="1"/>
    <col min="4869" max="4869" width="8.7109375" style="431" customWidth="1"/>
    <col min="4870" max="4870" width="6.5703125" style="431" customWidth="1"/>
    <col min="4871" max="4871" width="19.140625" style="431" customWidth="1"/>
    <col min="4872" max="4872" width="17.140625" style="431" customWidth="1"/>
    <col min="4873" max="4873" width="10.7109375" style="431" customWidth="1"/>
    <col min="4874" max="4874" width="11.7109375" style="431" customWidth="1"/>
    <col min="4875" max="4875" width="13.7109375" style="431" customWidth="1"/>
    <col min="4876" max="4876" width="11.140625" style="431" customWidth="1"/>
    <col min="4877" max="4877" width="12.7109375" style="431" customWidth="1"/>
    <col min="4878" max="4878" width="9.85546875" style="431" customWidth="1"/>
    <col min="4879" max="5120" width="9.140625" style="431"/>
    <col min="5121" max="5121" width="4.7109375" style="431" customWidth="1"/>
    <col min="5122" max="5122" width="16.42578125" style="431" customWidth="1"/>
    <col min="5123" max="5123" width="9.5703125" style="431" customWidth="1"/>
    <col min="5124" max="5124" width="7.28515625" style="431" customWidth="1"/>
    <col min="5125" max="5125" width="8.7109375" style="431" customWidth="1"/>
    <col min="5126" max="5126" width="6.5703125" style="431" customWidth="1"/>
    <col min="5127" max="5127" width="19.140625" style="431" customWidth="1"/>
    <col min="5128" max="5128" width="17.140625" style="431" customWidth="1"/>
    <col min="5129" max="5129" width="10.7109375" style="431" customWidth="1"/>
    <col min="5130" max="5130" width="11.7109375" style="431" customWidth="1"/>
    <col min="5131" max="5131" width="13.7109375" style="431" customWidth="1"/>
    <col min="5132" max="5132" width="11.140625" style="431" customWidth="1"/>
    <col min="5133" max="5133" width="12.7109375" style="431" customWidth="1"/>
    <col min="5134" max="5134" width="9.85546875" style="431" customWidth="1"/>
    <col min="5135" max="5376" width="9.140625" style="431"/>
    <col min="5377" max="5377" width="4.7109375" style="431" customWidth="1"/>
    <col min="5378" max="5378" width="16.42578125" style="431" customWidth="1"/>
    <col min="5379" max="5379" width="9.5703125" style="431" customWidth="1"/>
    <col min="5380" max="5380" width="7.28515625" style="431" customWidth="1"/>
    <col min="5381" max="5381" width="8.7109375" style="431" customWidth="1"/>
    <col min="5382" max="5382" width="6.5703125" style="431" customWidth="1"/>
    <col min="5383" max="5383" width="19.140625" style="431" customWidth="1"/>
    <col min="5384" max="5384" width="17.140625" style="431" customWidth="1"/>
    <col min="5385" max="5385" width="10.7109375" style="431" customWidth="1"/>
    <col min="5386" max="5386" width="11.7109375" style="431" customWidth="1"/>
    <col min="5387" max="5387" width="13.7109375" style="431" customWidth="1"/>
    <col min="5388" max="5388" width="11.140625" style="431" customWidth="1"/>
    <col min="5389" max="5389" width="12.7109375" style="431" customWidth="1"/>
    <col min="5390" max="5390" width="9.85546875" style="431" customWidth="1"/>
    <col min="5391" max="5632" width="9.140625" style="431"/>
    <col min="5633" max="5633" width="4.7109375" style="431" customWidth="1"/>
    <col min="5634" max="5634" width="16.42578125" style="431" customWidth="1"/>
    <col min="5635" max="5635" width="9.5703125" style="431" customWidth="1"/>
    <col min="5636" max="5636" width="7.28515625" style="431" customWidth="1"/>
    <col min="5637" max="5637" width="8.7109375" style="431" customWidth="1"/>
    <col min="5638" max="5638" width="6.5703125" style="431" customWidth="1"/>
    <col min="5639" max="5639" width="19.140625" style="431" customWidth="1"/>
    <col min="5640" max="5640" width="17.140625" style="431" customWidth="1"/>
    <col min="5641" max="5641" width="10.7109375" style="431" customWidth="1"/>
    <col min="5642" max="5642" width="11.7109375" style="431" customWidth="1"/>
    <col min="5643" max="5643" width="13.7109375" style="431" customWidth="1"/>
    <col min="5644" max="5644" width="11.140625" style="431" customWidth="1"/>
    <col min="5645" max="5645" width="12.7109375" style="431" customWidth="1"/>
    <col min="5646" max="5646" width="9.85546875" style="431" customWidth="1"/>
    <col min="5647" max="5888" width="9.140625" style="431"/>
    <col min="5889" max="5889" width="4.7109375" style="431" customWidth="1"/>
    <col min="5890" max="5890" width="16.42578125" style="431" customWidth="1"/>
    <col min="5891" max="5891" width="9.5703125" style="431" customWidth="1"/>
    <col min="5892" max="5892" width="7.28515625" style="431" customWidth="1"/>
    <col min="5893" max="5893" width="8.7109375" style="431" customWidth="1"/>
    <col min="5894" max="5894" width="6.5703125" style="431" customWidth="1"/>
    <col min="5895" max="5895" width="19.140625" style="431" customWidth="1"/>
    <col min="5896" max="5896" width="17.140625" style="431" customWidth="1"/>
    <col min="5897" max="5897" width="10.7109375" style="431" customWidth="1"/>
    <col min="5898" max="5898" width="11.7109375" style="431" customWidth="1"/>
    <col min="5899" max="5899" width="13.7109375" style="431" customWidth="1"/>
    <col min="5900" max="5900" width="11.140625" style="431" customWidth="1"/>
    <col min="5901" max="5901" width="12.7109375" style="431" customWidth="1"/>
    <col min="5902" max="5902" width="9.85546875" style="431" customWidth="1"/>
    <col min="5903" max="6144" width="9.140625" style="431"/>
    <col min="6145" max="6145" width="4.7109375" style="431" customWidth="1"/>
    <col min="6146" max="6146" width="16.42578125" style="431" customWidth="1"/>
    <col min="6147" max="6147" width="9.5703125" style="431" customWidth="1"/>
    <col min="6148" max="6148" width="7.28515625" style="431" customWidth="1"/>
    <col min="6149" max="6149" width="8.7109375" style="431" customWidth="1"/>
    <col min="6150" max="6150" width="6.5703125" style="431" customWidth="1"/>
    <col min="6151" max="6151" width="19.140625" style="431" customWidth="1"/>
    <col min="6152" max="6152" width="17.140625" style="431" customWidth="1"/>
    <col min="6153" max="6153" width="10.7109375" style="431" customWidth="1"/>
    <col min="6154" max="6154" width="11.7109375" style="431" customWidth="1"/>
    <col min="6155" max="6155" width="13.7109375" style="431" customWidth="1"/>
    <col min="6156" max="6156" width="11.140625" style="431" customWidth="1"/>
    <col min="6157" max="6157" width="12.7109375" style="431" customWidth="1"/>
    <col min="6158" max="6158" width="9.85546875" style="431" customWidth="1"/>
    <col min="6159" max="6400" width="9.140625" style="431"/>
    <col min="6401" max="6401" width="4.7109375" style="431" customWidth="1"/>
    <col min="6402" max="6402" width="16.42578125" style="431" customWidth="1"/>
    <col min="6403" max="6403" width="9.5703125" style="431" customWidth="1"/>
    <col min="6404" max="6404" width="7.28515625" style="431" customWidth="1"/>
    <col min="6405" max="6405" width="8.7109375" style="431" customWidth="1"/>
    <col min="6406" max="6406" width="6.5703125" style="431" customWidth="1"/>
    <col min="6407" max="6407" width="19.140625" style="431" customWidth="1"/>
    <col min="6408" max="6408" width="17.140625" style="431" customWidth="1"/>
    <col min="6409" max="6409" width="10.7109375" style="431" customWidth="1"/>
    <col min="6410" max="6410" width="11.7109375" style="431" customWidth="1"/>
    <col min="6411" max="6411" width="13.7109375" style="431" customWidth="1"/>
    <col min="6412" max="6412" width="11.140625" style="431" customWidth="1"/>
    <col min="6413" max="6413" width="12.7109375" style="431" customWidth="1"/>
    <col min="6414" max="6414" width="9.85546875" style="431" customWidth="1"/>
    <col min="6415" max="6656" width="9.140625" style="431"/>
    <col min="6657" max="6657" width="4.7109375" style="431" customWidth="1"/>
    <col min="6658" max="6658" width="16.42578125" style="431" customWidth="1"/>
    <col min="6659" max="6659" width="9.5703125" style="431" customWidth="1"/>
    <col min="6660" max="6660" width="7.28515625" style="431" customWidth="1"/>
    <col min="6661" max="6661" width="8.7109375" style="431" customWidth="1"/>
    <col min="6662" max="6662" width="6.5703125" style="431" customWidth="1"/>
    <col min="6663" max="6663" width="19.140625" style="431" customWidth="1"/>
    <col min="6664" max="6664" width="17.140625" style="431" customWidth="1"/>
    <col min="6665" max="6665" width="10.7109375" style="431" customWidth="1"/>
    <col min="6666" max="6666" width="11.7109375" style="431" customWidth="1"/>
    <col min="6667" max="6667" width="13.7109375" style="431" customWidth="1"/>
    <col min="6668" max="6668" width="11.140625" style="431" customWidth="1"/>
    <col min="6669" max="6669" width="12.7109375" style="431" customWidth="1"/>
    <col min="6670" max="6670" width="9.85546875" style="431" customWidth="1"/>
    <col min="6671" max="6912" width="9.140625" style="431"/>
    <col min="6913" max="6913" width="4.7109375" style="431" customWidth="1"/>
    <col min="6914" max="6914" width="16.42578125" style="431" customWidth="1"/>
    <col min="6915" max="6915" width="9.5703125" style="431" customWidth="1"/>
    <col min="6916" max="6916" width="7.28515625" style="431" customWidth="1"/>
    <col min="6917" max="6917" width="8.7109375" style="431" customWidth="1"/>
    <col min="6918" max="6918" width="6.5703125" style="431" customWidth="1"/>
    <col min="6919" max="6919" width="19.140625" style="431" customWidth="1"/>
    <col min="6920" max="6920" width="17.140625" style="431" customWidth="1"/>
    <col min="6921" max="6921" width="10.7109375" style="431" customWidth="1"/>
    <col min="6922" max="6922" width="11.7109375" style="431" customWidth="1"/>
    <col min="6923" max="6923" width="13.7109375" style="431" customWidth="1"/>
    <col min="6924" max="6924" width="11.140625" style="431" customWidth="1"/>
    <col min="6925" max="6925" width="12.7109375" style="431" customWidth="1"/>
    <col min="6926" max="6926" width="9.85546875" style="431" customWidth="1"/>
    <col min="6927" max="7168" width="9.140625" style="431"/>
    <col min="7169" max="7169" width="4.7109375" style="431" customWidth="1"/>
    <col min="7170" max="7170" width="16.42578125" style="431" customWidth="1"/>
    <col min="7171" max="7171" width="9.5703125" style="431" customWidth="1"/>
    <col min="7172" max="7172" width="7.28515625" style="431" customWidth="1"/>
    <col min="7173" max="7173" width="8.7109375" style="431" customWidth="1"/>
    <col min="7174" max="7174" width="6.5703125" style="431" customWidth="1"/>
    <col min="7175" max="7175" width="19.140625" style="431" customWidth="1"/>
    <col min="7176" max="7176" width="17.140625" style="431" customWidth="1"/>
    <col min="7177" max="7177" width="10.7109375" style="431" customWidth="1"/>
    <col min="7178" max="7178" width="11.7109375" style="431" customWidth="1"/>
    <col min="7179" max="7179" width="13.7109375" style="431" customWidth="1"/>
    <col min="7180" max="7180" width="11.140625" style="431" customWidth="1"/>
    <col min="7181" max="7181" width="12.7109375" style="431" customWidth="1"/>
    <col min="7182" max="7182" width="9.85546875" style="431" customWidth="1"/>
    <col min="7183" max="7424" width="9.140625" style="431"/>
    <col min="7425" max="7425" width="4.7109375" style="431" customWidth="1"/>
    <col min="7426" max="7426" width="16.42578125" style="431" customWidth="1"/>
    <col min="7427" max="7427" width="9.5703125" style="431" customWidth="1"/>
    <col min="7428" max="7428" width="7.28515625" style="431" customWidth="1"/>
    <col min="7429" max="7429" width="8.7109375" style="431" customWidth="1"/>
    <col min="7430" max="7430" width="6.5703125" style="431" customWidth="1"/>
    <col min="7431" max="7431" width="19.140625" style="431" customWidth="1"/>
    <col min="7432" max="7432" width="17.140625" style="431" customWidth="1"/>
    <col min="7433" max="7433" width="10.7109375" style="431" customWidth="1"/>
    <col min="7434" max="7434" width="11.7109375" style="431" customWidth="1"/>
    <col min="7435" max="7435" width="13.7109375" style="431" customWidth="1"/>
    <col min="7436" max="7436" width="11.140625" style="431" customWidth="1"/>
    <col min="7437" max="7437" width="12.7109375" style="431" customWidth="1"/>
    <col min="7438" max="7438" width="9.85546875" style="431" customWidth="1"/>
    <col min="7439" max="7680" width="9.140625" style="431"/>
    <col min="7681" max="7681" width="4.7109375" style="431" customWidth="1"/>
    <col min="7682" max="7682" width="16.42578125" style="431" customWidth="1"/>
    <col min="7683" max="7683" width="9.5703125" style="431" customWidth="1"/>
    <col min="7684" max="7684" width="7.28515625" style="431" customWidth="1"/>
    <col min="7685" max="7685" width="8.7109375" style="431" customWidth="1"/>
    <col min="7686" max="7686" width="6.5703125" style="431" customWidth="1"/>
    <col min="7687" max="7687" width="19.140625" style="431" customWidth="1"/>
    <col min="7688" max="7688" width="17.140625" style="431" customWidth="1"/>
    <col min="7689" max="7689" width="10.7109375" style="431" customWidth="1"/>
    <col min="7690" max="7690" width="11.7109375" style="431" customWidth="1"/>
    <col min="7691" max="7691" width="13.7109375" style="431" customWidth="1"/>
    <col min="7692" max="7692" width="11.140625" style="431" customWidth="1"/>
    <col min="7693" max="7693" width="12.7109375" style="431" customWidth="1"/>
    <col min="7694" max="7694" width="9.85546875" style="431" customWidth="1"/>
    <col min="7695" max="7936" width="9.140625" style="431"/>
    <col min="7937" max="7937" width="4.7109375" style="431" customWidth="1"/>
    <col min="7938" max="7938" width="16.42578125" style="431" customWidth="1"/>
    <col min="7939" max="7939" width="9.5703125" style="431" customWidth="1"/>
    <col min="7940" max="7940" width="7.28515625" style="431" customWidth="1"/>
    <col min="7941" max="7941" width="8.7109375" style="431" customWidth="1"/>
    <col min="7942" max="7942" width="6.5703125" style="431" customWidth="1"/>
    <col min="7943" max="7943" width="19.140625" style="431" customWidth="1"/>
    <col min="7944" max="7944" width="17.140625" style="431" customWidth="1"/>
    <col min="7945" max="7945" width="10.7109375" style="431" customWidth="1"/>
    <col min="7946" max="7946" width="11.7109375" style="431" customWidth="1"/>
    <col min="7947" max="7947" width="13.7109375" style="431" customWidth="1"/>
    <col min="7948" max="7948" width="11.140625" style="431" customWidth="1"/>
    <col min="7949" max="7949" width="12.7109375" style="431" customWidth="1"/>
    <col min="7950" max="7950" width="9.85546875" style="431" customWidth="1"/>
    <col min="7951" max="8192" width="9.140625" style="431"/>
    <col min="8193" max="8193" width="4.7109375" style="431" customWidth="1"/>
    <col min="8194" max="8194" width="16.42578125" style="431" customWidth="1"/>
    <col min="8195" max="8195" width="9.5703125" style="431" customWidth="1"/>
    <col min="8196" max="8196" width="7.28515625" style="431" customWidth="1"/>
    <col min="8197" max="8197" width="8.7109375" style="431" customWidth="1"/>
    <col min="8198" max="8198" width="6.5703125" style="431" customWidth="1"/>
    <col min="8199" max="8199" width="19.140625" style="431" customWidth="1"/>
    <col min="8200" max="8200" width="17.140625" style="431" customWidth="1"/>
    <col min="8201" max="8201" width="10.7109375" style="431" customWidth="1"/>
    <col min="8202" max="8202" width="11.7109375" style="431" customWidth="1"/>
    <col min="8203" max="8203" width="13.7109375" style="431" customWidth="1"/>
    <col min="8204" max="8204" width="11.140625" style="431" customWidth="1"/>
    <col min="8205" max="8205" width="12.7109375" style="431" customWidth="1"/>
    <col min="8206" max="8206" width="9.85546875" style="431" customWidth="1"/>
    <col min="8207" max="8448" width="9.140625" style="431"/>
    <col min="8449" max="8449" width="4.7109375" style="431" customWidth="1"/>
    <col min="8450" max="8450" width="16.42578125" style="431" customWidth="1"/>
    <col min="8451" max="8451" width="9.5703125" style="431" customWidth="1"/>
    <col min="8452" max="8452" width="7.28515625" style="431" customWidth="1"/>
    <col min="8453" max="8453" width="8.7109375" style="431" customWidth="1"/>
    <col min="8454" max="8454" width="6.5703125" style="431" customWidth="1"/>
    <col min="8455" max="8455" width="19.140625" style="431" customWidth="1"/>
    <col min="8456" max="8456" width="17.140625" style="431" customWidth="1"/>
    <col min="8457" max="8457" width="10.7109375" style="431" customWidth="1"/>
    <col min="8458" max="8458" width="11.7109375" style="431" customWidth="1"/>
    <col min="8459" max="8459" width="13.7109375" style="431" customWidth="1"/>
    <col min="8460" max="8460" width="11.140625" style="431" customWidth="1"/>
    <col min="8461" max="8461" width="12.7109375" style="431" customWidth="1"/>
    <col min="8462" max="8462" width="9.85546875" style="431" customWidth="1"/>
    <col min="8463" max="8704" width="9.140625" style="431"/>
    <col min="8705" max="8705" width="4.7109375" style="431" customWidth="1"/>
    <col min="8706" max="8706" width="16.42578125" style="431" customWidth="1"/>
    <col min="8707" max="8707" width="9.5703125" style="431" customWidth="1"/>
    <col min="8708" max="8708" width="7.28515625" style="431" customWidth="1"/>
    <col min="8709" max="8709" width="8.7109375" style="431" customWidth="1"/>
    <col min="8710" max="8710" width="6.5703125" style="431" customWidth="1"/>
    <col min="8711" max="8711" width="19.140625" style="431" customWidth="1"/>
    <col min="8712" max="8712" width="17.140625" style="431" customWidth="1"/>
    <col min="8713" max="8713" width="10.7109375" style="431" customWidth="1"/>
    <col min="8714" max="8714" width="11.7109375" style="431" customWidth="1"/>
    <col min="8715" max="8715" width="13.7109375" style="431" customWidth="1"/>
    <col min="8716" max="8716" width="11.140625" style="431" customWidth="1"/>
    <col min="8717" max="8717" width="12.7109375" style="431" customWidth="1"/>
    <col min="8718" max="8718" width="9.85546875" style="431" customWidth="1"/>
    <col min="8719" max="8960" width="9.140625" style="431"/>
    <col min="8961" max="8961" width="4.7109375" style="431" customWidth="1"/>
    <col min="8962" max="8962" width="16.42578125" style="431" customWidth="1"/>
    <col min="8963" max="8963" width="9.5703125" style="431" customWidth="1"/>
    <col min="8964" max="8964" width="7.28515625" style="431" customWidth="1"/>
    <col min="8965" max="8965" width="8.7109375" style="431" customWidth="1"/>
    <col min="8966" max="8966" width="6.5703125" style="431" customWidth="1"/>
    <col min="8967" max="8967" width="19.140625" style="431" customWidth="1"/>
    <col min="8968" max="8968" width="17.140625" style="431" customWidth="1"/>
    <col min="8969" max="8969" width="10.7109375" style="431" customWidth="1"/>
    <col min="8970" max="8970" width="11.7109375" style="431" customWidth="1"/>
    <col min="8971" max="8971" width="13.7109375" style="431" customWidth="1"/>
    <col min="8972" max="8972" width="11.140625" style="431" customWidth="1"/>
    <col min="8973" max="8973" width="12.7109375" style="431" customWidth="1"/>
    <col min="8974" max="8974" width="9.85546875" style="431" customWidth="1"/>
    <col min="8975" max="9216" width="9.140625" style="431"/>
    <col min="9217" max="9217" width="4.7109375" style="431" customWidth="1"/>
    <col min="9218" max="9218" width="16.42578125" style="431" customWidth="1"/>
    <col min="9219" max="9219" width="9.5703125" style="431" customWidth="1"/>
    <col min="9220" max="9220" width="7.28515625" style="431" customWidth="1"/>
    <col min="9221" max="9221" width="8.7109375" style="431" customWidth="1"/>
    <col min="9222" max="9222" width="6.5703125" style="431" customWidth="1"/>
    <col min="9223" max="9223" width="19.140625" style="431" customWidth="1"/>
    <col min="9224" max="9224" width="17.140625" style="431" customWidth="1"/>
    <col min="9225" max="9225" width="10.7109375" style="431" customWidth="1"/>
    <col min="9226" max="9226" width="11.7109375" style="431" customWidth="1"/>
    <col min="9227" max="9227" width="13.7109375" style="431" customWidth="1"/>
    <col min="9228" max="9228" width="11.140625" style="431" customWidth="1"/>
    <col min="9229" max="9229" width="12.7109375" style="431" customWidth="1"/>
    <col min="9230" max="9230" width="9.85546875" style="431" customWidth="1"/>
    <col min="9231" max="9472" width="9.140625" style="431"/>
    <col min="9473" max="9473" width="4.7109375" style="431" customWidth="1"/>
    <col min="9474" max="9474" width="16.42578125" style="431" customWidth="1"/>
    <col min="9475" max="9475" width="9.5703125" style="431" customWidth="1"/>
    <col min="9476" max="9476" width="7.28515625" style="431" customWidth="1"/>
    <col min="9477" max="9477" width="8.7109375" style="431" customWidth="1"/>
    <col min="9478" max="9478" width="6.5703125" style="431" customWidth="1"/>
    <col min="9479" max="9479" width="19.140625" style="431" customWidth="1"/>
    <col min="9480" max="9480" width="17.140625" style="431" customWidth="1"/>
    <col min="9481" max="9481" width="10.7109375" style="431" customWidth="1"/>
    <col min="9482" max="9482" width="11.7109375" style="431" customWidth="1"/>
    <col min="9483" max="9483" width="13.7109375" style="431" customWidth="1"/>
    <col min="9484" max="9484" width="11.140625" style="431" customWidth="1"/>
    <col min="9485" max="9485" width="12.7109375" style="431" customWidth="1"/>
    <col min="9486" max="9486" width="9.85546875" style="431" customWidth="1"/>
    <col min="9487" max="9728" width="9.140625" style="431"/>
    <col min="9729" max="9729" width="4.7109375" style="431" customWidth="1"/>
    <col min="9730" max="9730" width="16.42578125" style="431" customWidth="1"/>
    <col min="9731" max="9731" width="9.5703125" style="431" customWidth="1"/>
    <col min="9732" max="9732" width="7.28515625" style="431" customWidth="1"/>
    <col min="9733" max="9733" width="8.7109375" style="431" customWidth="1"/>
    <col min="9734" max="9734" width="6.5703125" style="431" customWidth="1"/>
    <col min="9735" max="9735" width="19.140625" style="431" customWidth="1"/>
    <col min="9736" max="9736" width="17.140625" style="431" customWidth="1"/>
    <col min="9737" max="9737" width="10.7109375" style="431" customWidth="1"/>
    <col min="9738" max="9738" width="11.7109375" style="431" customWidth="1"/>
    <col min="9739" max="9739" width="13.7109375" style="431" customWidth="1"/>
    <col min="9740" max="9740" width="11.140625" style="431" customWidth="1"/>
    <col min="9741" max="9741" width="12.7109375" style="431" customWidth="1"/>
    <col min="9742" max="9742" width="9.85546875" style="431" customWidth="1"/>
    <col min="9743" max="9984" width="9.140625" style="431"/>
    <col min="9985" max="9985" width="4.7109375" style="431" customWidth="1"/>
    <col min="9986" max="9986" width="16.42578125" style="431" customWidth="1"/>
    <col min="9987" max="9987" width="9.5703125" style="431" customWidth="1"/>
    <col min="9988" max="9988" width="7.28515625" style="431" customWidth="1"/>
    <col min="9989" max="9989" width="8.7109375" style="431" customWidth="1"/>
    <col min="9990" max="9990" width="6.5703125" style="431" customWidth="1"/>
    <col min="9991" max="9991" width="19.140625" style="431" customWidth="1"/>
    <col min="9992" max="9992" width="17.140625" style="431" customWidth="1"/>
    <col min="9993" max="9993" width="10.7109375" style="431" customWidth="1"/>
    <col min="9994" max="9994" width="11.7109375" style="431" customWidth="1"/>
    <col min="9995" max="9995" width="13.7109375" style="431" customWidth="1"/>
    <col min="9996" max="9996" width="11.140625" style="431" customWidth="1"/>
    <col min="9997" max="9997" width="12.7109375" style="431" customWidth="1"/>
    <col min="9998" max="9998" width="9.85546875" style="431" customWidth="1"/>
    <col min="9999" max="10240" width="9.140625" style="431"/>
    <col min="10241" max="10241" width="4.7109375" style="431" customWidth="1"/>
    <col min="10242" max="10242" width="16.42578125" style="431" customWidth="1"/>
    <col min="10243" max="10243" width="9.5703125" style="431" customWidth="1"/>
    <col min="10244" max="10244" width="7.28515625" style="431" customWidth="1"/>
    <col min="10245" max="10245" width="8.7109375" style="431" customWidth="1"/>
    <col min="10246" max="10246" width="6.5703125" style="431" customWidth="1"/>
    <col min="10247" max="10247" width="19.140625" style="431" customWidth="1"/>
    <col min="10248" max="10248" width="17.140625" style="431" customWidth="1"/>
    <col min="10249" max="10249" width="10.7109375" style="431" customWidth="1"/>
    <col min="10250" max="10250" width="11.7109375" style="431" customWidth="1"/>
    <col min="10251" max="10251" width="13.7109375" style="431" customWidth="1"/>
    <col min="10252" max="10252" width="11.140625" style="431" customWidth="1"/>
    <col min="10253" max="10253" width="12.7109375" style="431" customWidth="1"/>
    <col min="10254" max="10254" width="9.85546875" style="431" customWidth="1"/>
    <col min="10255" max="10496" width="9.140625" style="431"/>
    <col min="10497" max="10497" width="4.7109375" style="431" customWidth="1"/>
    <col min="10498" max="10498" width="16.42578125" style="431" customWidth="1"/>
    <col min="10499" max="10499" width="9.5703125" style="431" customWidth="1"/>
    <col min="10500" max="10500" width="7.28515625" style="431" customWidth="1"/>
    <col min="10501" max="10501" width="8.7109375" style="431" customWidth="1"/>
    <col min="10502" max="10502" width="6.5703125" style="431" customWidth="1"/>
    <col min="10503" max="10503" width="19.140625" style="431" customWidth="1"/>
    <col min="10504" max="10504" width="17.140625" style="431" customWidth="1"/>
    <col min="10505" max="10505" width="10.7109375" style="431" customWidth="1"/>
    <col min="10506" max="10506" width="11.7109375" style="431" customWidth="1"/>
    <col min="10507" max="10507" width="13.7109375" style="431" customWidth="1"/>
    <col min="10508" max="10508" width="11.140625" style="431" customWidth="1"/>
    <col min="10509" max="10509" width="12.7109375" style="431" customWidth="1"/>
    <col min="10510" max="10510" width="9.85546875" style="431" customWidth="1"/>
    <col min="10511" max="10752" width="9.140625" style="431"/>
    <col min="10753" max="10753" width="4.7109375" style="431" customWidth="1"/>
    <col min="10754" max="10754" width="16.42578125" style="431" customWidth="1"/>
    <col min="10755" max="10755" width="9.5703125" style="431" customWidth="1"/>
    <col min="10756" max="10756" width="7.28515625" style="431" customWidth="1"/>
    <col min="10757" max="10757" width="8.7109375" style="431" customWidth="1"/>
    <col min="10758" max="10758" width="6.5703125" style="431" customWidth="1"/>
    <col min="10759" max="10759" width="19.140625" style="431" customWidth="1"/>
    <col min="10760" max="10760" width="17.140625" style="431" customWidth="1"/>
    <col min="10761" max="10761" width="10.7109375" style="431" customWidth="1"/>
    <col min="10762" max="10762" width="11.7109375" style="431" customWidth="1"/>
    <col min="10763" max="10763" width="13.7109375" style="431" customWidth="1"/>
    <col min="10764" max="10764" width="11.140625" style="431" customWidth="1"/>
    <col min="10765" max="10765" width="12.7109375" style="431" customWidth="1"/>
    <col min="10766" max="10766" width="9.85546875" style="431" customWidth="1"/>
    <col min="10767" max="11008" width="9.140625" style="431"/>
    <col min="11009" max="11009" width="4.7109375" style="431" customWidth="1"/>
    <col min="11010" max="11010" width="16.42578125" style="431" customWidth="1"/>
    <col min="11011" max="11011" width="9.5703125" style="431" customWidth="1"/>
    <col min="11012" max="11012" width="7.28515625" style="431" customWidth="1"/>
    <col min="11013" max="11013" width="8.7109375" style="431" customWidth="1"/>
    <col min="11014" max="11014" width="6.5703125" style="431" customWidth="1"/>
    <col min="11015" max="11015" width="19.140625" style="431" customWidth="1"/>
    <col min="11016" max="11016" width="17.140625" style="431" customWidth="1"/>
    <col min="11017" max="11017" width="10.7109375" style="431" customWidth="1"/>
    <col min="11018" max="11018" width="11.7109375" style="431" customWidth="1"/>
    <col min="11019" max="11019" width="13.7109375" style="431" customWidth="1"/>
    <col min="11020" max="11020" width="11.140625" style="431" customWidth="1"/>
    <col min="11021" max="11021" width="12.7109375" style="431" customWidth="1"/>
    <col min="11022" max="11022" width="9.85546875" style="431" customWidth="1"/>
    <col min="11023" max="11264" width="9.140625" style="431"/>
    <col min="11265" max="11265" width="4.7109375" style="431" customWidth="1"/>
    <col min="11266" max="11266" width="16.42578125" style="431" customWidth="1"/>
    <col min="11267" max="11267" width="9.5703125" style="431" customWidth="1"/>
    <col min="11268" max="11268" width="7.28515625" style="431" customWidth="1"/>
    <col min="11269" max="11269" width="8.7109375" style="431" customWidth="1"/>
    <col min="11270" max="11270" width="6.5703125" style="431" customWidth="1"/>
    <col min="11271" max="11271" width="19.140625" style="431" customWidth="1"/>
    <col min="11272" max="11272" width="17.140625" style="431" customWidth="1"/>
    <col min="11273" max="11273" width="10.7109375" style="431" customWidth="1"/>
    <col min="11274" max="11274" width="11.7109375" style="431" customWidth="1"/>
    <col min="11275" max="11275" width="13.7109375" style="431" customWidth="1"/>
    <col min="11276" max="11276" width="11.140625" style="431" customWidth="1"/>
    <col min="11277" max="11277" width="12.7109375" style="431" customWidth="1"/>
    <col min="11278" max="11278" width="9.85546875" style="431" customWidth="1"/>
    <col min="11279" max="11520" width="9.140625" style="431"/>
    <col min="11521" max="11521" width="4.7109375" style="431" customWidth="1"/>
    <col min="11522" max="11522" width="16.42578125" style="431" customWidth="1"/>
    <col min="11523" max="11523" width="9.5703125" style="431" customWidth="1"/>
    <col min="11524" max="11524" width="7.28515625" style="431" customWidth="1"/>
    <col min="11525" max="11525" width="8.7109375" style="431" customWidth="1"/>
    <col min="11526" max="11526" width="6.5703125" style="431" customWidth="1"/>
    <col min="11527" max="11527" width="19.140625" style="431" customWidth="1"/>
    <col min="11528" max="11528" width="17.140625" style="431" customWidth="1"/>
    <col min="11529" max="11529" width="10.7109375" style="431" customWidth="1"/>
    <col min="11530" max="11530" width="11.7109375" style="431" customWidth="1"/>
    <col min="11531" max="11531" width="13.7109375" style="431" customWidth="1"/>
    <col min="11532" max="11532" width="11.140625" style="431" customWidth="1"/>
    <col min="11533" max="11533" width="12.7109375" style="431" customWidth="1"/>
    <col min="11534" max="11534" width="9.85546875" style="431" customWidth="1"/>
    <col min="11535" max="11776" width="9.140625" style="431"/>
    <col min="11777" max="11777" width="4.7109375" style="431" customWidth="1"/>
    <col min="11778" max="11778" width="16.42578125" style="431" customWidth="1"/>
    <col min="11779" max="11779" width="9.5703125" style="431" customWidth="1"/>
    <col min="11780" max="11780" width="7.28515625" style="431" customWidth="1"/>
    <col min="11781" max="11781" width="8.7109375" style="431" customWidth="1"/>
    <col min="11782" max="11782" width="6.5703125" style="431" customWidth="1"/>
    <col min="11783" max="11783" width="19.140625" style="431" customWidth="1"/>
    <col min="11784" max="11784" width="17.140625" style="431" customWidth="1"/>
    <col min="11785" max="11785" width="10.7109375" style="431" customWidth="1"/>
    <col min="11786" max="11786" width="11.7109375" style="431" customWidth="1"/>
    <col min="11787" max="11787" width="13.7109375" style="431" customWidth="1"/>
    <col min="11788" max="11788" width="11.140625" style="431" customWidth="1"/>
    <col min="11789" max="11789" width="12.7109375" style="431" customWidth="1"/>
    <col min="11790" max="11790" width="9.85546875" style="431" customWidth="1"/>
    <col min="11791" max="12032" width="9.140625" style="431"/>
    <col min="12033" max="12033" width="4.7109375" style="431" customWidth="1"/>
    <col min="12034" max="12034" width="16.42578125" style="431" customWidth="1"/>
    <col min="12035" max="12035" width="9.5703125" style="431" customWidth="1"/>
    <col min="12036" max="12036" width="7.28515625" style="431" customWidth="1"/>
    <col min="12037" max="12037" width="8.7109375" style="431" customWidth="1"/>
    <col min="12038" max="12038" width="6.5703125" style="431" customWidth="1"/>
    <col min="12039" max="12039" width="19.140625" style="431" customWidth="1"/>
    <col min="12040" max="12040" width="17.140625" style="431" customWidth="1"/>
    <col min="12041" max="12041" width="10.7109375" style="431" customWidth="1"/>
    <col min="12042" max="12042" width="11.7109375" style="431" customWidth="1"/>
    <col min="12043" max="12043" width="13.7109375" style="431" customWidth="1"/>
    <col min="12044" max="12044" width="11.140625" style="431" customWidth="1"/>
    <col min="12045" max="12045" width="12.7109375" style="431" customWidth="1"/>
    <col min="12046" max="12046" width="9.85546875" style="431" customWidth="1"/>
    <col min="12047" max="12288" width="9.140625" style="431"/>
    <col min="12289" max="12289" width="4.7109375" style="431" customWidth="1"/>
    <col min="12290" max="12290" width="16.42578125" style="431" customWidth="1"/>
    <col min="12291" max="12291" width="9.5703125" style="431" customWidth="1"/>
    <col min="12292" max="12292" width="7.28515625" style="431" customWidth="1"/>
    <col min="12293" max="12293" width="8.7109375" style="431" customWidth="1"/>
    <col min="12294" max="12294" width="6.5703125" style="431" customWidth="1"/>
    <col min="12295" max="12295" width="19.140625" style="431" customWidth="1"/>
    <col min="12296" max="12296" width="17.140625" style="431" customWidth="1"/>
    <col min="12297" max="12297" width="10.7109375" style="431" customWidth="1"/>
    <col min="12298" max="12298" width="11.7109375" style="431" customWidth="1"/>
    <col min="12299" max="12299" width="13.7109375" style="431" customWidth="1"/>
    <col min="12300" max="12300" width="11.140625" style="431" customWidth="1"/>
    <col min="12301" max="12301" width="12.7109375" style="431" customWidth="1"/>
    <col min="12302" max="12302" width="9.85546875" style="431" customWidth="1"/>
    <col min="12303" max="12544" width="9.140625" style="431"/>
    <col min="12545" max="12545" width="4.7109375" style="431" customWidth="1"/>
    <col min="12546" max="12546" width="16.42578125" style="431" customWidth="1"/>
    <col min="12547" max="12547" width="9.5703125" style="431" customWidth="1"/>
    <col min="12548" max="12548" width="7.28515625" style="431" customWidth="1"/>
    <col min="12549" max="12549" width="8.7109375" style="431" customWidth="1"/>
    <col min="12550" max="12550" width="6.5703125" style="431" customWidth="1"/>
    <col min="12551" max="12551" width="19.140625" style="431" customWidth="1"/>
    <col min="12552" max="12552" width="17.140625" style="431" customWidth="1"/>
    <col min="12553" max="12553" width="10.7109375" style="431" customWidth="1"/>
    <col min="12554" max="12554" width="11.7109375" style="431" customWidth="1"/>
    <col min="12555" max="12555" width="13.7109375" style="431" customWidth="1"/>
    <col min="12556" max="12556" width="11.140625" style="431" customWidth="1"/>
    <col min="12557" max="12557" width="12.7109375" style="431" customWidth="1"/>
    <col min="12558" max="12558" width="9.85546875" style="431" customWidth="1"/>
    <col min="12559" max="12800" width="9.140625" style="431"/>
    <col min="12801" max="12801" width="4.7109375" style="431" customWidth="1"/>
    <col min="12802" max="12802" width="16.42578125" style="431" customWidth="1"/>
    <col min="12803" max="12803" width="9.5703125" style="431" customWidth="1"/>
    <col min="12804" max="12804" width="7.28515625" style="431" customWidth="1"/>
    <col min="12805" max="12805" width="8.7109375" style="431" customWidth="1"/>
    <col min="12806" max="12806" width="6.5703125" style="431" customWidth="1"/>
    <col min="12807" max="12807" width="19.140625" style="431" customWidth="1"/>
    <col min="12808" max="12808" width="17.140625" style="431" customWidth="1"/>
    <col min="12809" max="12809" width="10.7109375" style="431" customWidth="1"/>
    <col min="12810" max="12810" width="11.7109375" style="431" customWidth="1"/>
    <col min="12811" max="12811" width="13.7109375" style="431" customWidth="1"/>
    <col min="12812" max="12812" width="11.140625" style="431" customWidth="1"/>
    <col min="12813" max="12813" width="12.7109375" style="431" customWidth="1"/>
    <col min="12814" max="12814" width="9.85546875" style="431" customWidth="1"/>
    <col min="12815" max="13056" width="9.140625" style="431"/>
    <col min="13057" max="13057" width="4.7109375" style="431" customWidth="1"/>
    <col min="13058" max="13058" width="16.42578125" style="431" customWidth="1"/>
    <col min="13059" max="13059" width="9.5703125" style="431" customWidth="1"/>
    <col min="13060" max="13060" width="7.28515625" style="431" customWidth="1"/>
    <col min="13061" max="13061" width="8.7109375" style="431" customWidth="1"/>
    <col min="13062" max="13062" width="6.5703125" style="431" customWidth="1"/>
    <col min="13063" max="13063" width="19.140625" style="431" customWidth="1"/>
    <col min="13064" max="13064" width="17.140625" style="431" customWidth="1"/>
    <col min="13065" max="13065" width="10.7109375" style="431" customWidth="1"/>
    <col min="13066" max="13066" width="11.7109375" style="431" customWidth="1"/>
    <col min="13067" max="13067" width="13.7109375" style="431" customWidth="1"/>
    <col min="13068" max="13068" width="11.140625" style="431" customWidth="1"/>
    <col min="13069" max="13069" width="12.7109375" style="431" customWidth="1"/>
    <col min="13070" max="13070" width="9.85546875" style="431" customWidth="1"/>
    <col min="13071" max="13312" width="9.140625" style="431"/>
    <col min="13313" max="13313" width="4.7109375" style="431" customWidth="1"/>
    <col min="13314" max="13314" width="16.42578125" style="431" customWidth="1"/>
    <col min="13315" max="13315" width="9.5703125" style="431" customWidth="1"/>
    <col min="13316" max="13316" width="7.28515625" style="431" customWidth="1"/>
    <col min="13317" max="13317" width="8.7109375" style="431" customWidth="1"/>
    <col min="13318" max="13318" width="6.5703125" style="431" customWidth="1"/>
    <col min="13319" max="13319" width="19.140625" style="431" customWidth="1"/>
    <col min="13320" max="13320" width="17.140625" style="431" customWidth="1"/>
    <col min="13321" max="13321" width="10.7109375" style="431" customWidth="1"/>
    <col min="13322" max="13322" width="11.7109375" style="431" customWidth="1"/>
    <col min="13323" max="13323" width="13.7109375" style="431" customWidth="1"/>
    <col min="13324" max="13324" width="11.140625" style="431" customWidth="1"/>
    <col min="13325" max="13325" width="12.7109375" style="431" customWidth="1"/>
    <col min="13326" max="13326" width="9.85546875" style="431" customWidth="1"/>
    <col min="13327" max="13568" width="9.140625" style="431"/>
    <col min="13569" max="13569" width="4.7109375" style="431" customWidth="1"/>
    <col min="13570" max="13570" width="16.42578125" style="431" customWidth="1"/>
    <col min="13571" max="13571" width="9.5703125" style="431" customWidth="1"/>
    <col min="13572" max="13572" width="7.28515625" style="431" customWidth="1"/>
    <col min="13573" max="13573" width="8.7109375" style="431" customWidth="1"/>
    <col min="13574" max="13574" width="6.5703125" style="431" customWidth="1"/>
    <col min="13575" max="13575" width="19.140625" style="431" customWidth="1"/>
    <col min="13576" max="13576" width="17.140625" style="431" customWidth="1"/>
    <col min="13577" max="13577" width="10.7109375" style="431" customWidth="1"/>
    <col min="13578" max="13578" width="11.7109375" style="431" customWidth="1"/>
    <col min="13579" max="13579" width="13.7109375" style="431" customWidth="1"/>
    <col min="13580" max="13580" width="11.140625" style="431" customWidth="1"/>
    <col min="13581" max="13581" width="12.7109375" style="431" customWidth="1"/>
    <col min="13582" max="13582" width="9.85546875" style="431" customWidth="1"/>
    <col min="13583" max="13824" width="9.140625" style="431"/>
    <col min="13825" max="13825" width="4.7109375" style="431" customWidth="1"/>
    <col min="13826" max="13826" width="16.42578125" style="431" customWidth="1"/>
    <col min="13827" max="13827" width="9.5703125" style="431" customWidth="1"/>
    <col min="13828" max="13828" width="7.28515625" style="431" customWidth="1"/>
    <col min="13829" max="13829" width="8.7109375" style="431" customWidth="1"/>
    <col min="13830" max="13830" width="6.5703125" style="431" customWidth="1"/>
    <col min="13831" max="13831" width="19.140625" style="431" customWidth="1"/>
    <col min="13832" max="13832" width="17.140625" style="431" customWidth="1"/>
    <col min="13833" max="13833" width="10.7109375" style="431" customWidth="1"/>
    <col min="13834" max="13834" width="11.7109375" style="431" customWidth="1"/>
    <col min="13835" max="13835" width="13.7109375" style="431" customWidth="1"/>
    <col min="13836" max="13836" width="11.140625" style="431" customWidth="1"/>
    <col min="13837" max="13837" width="12.7109375" style="431" customWidth="1"/>
    <col min="13838" max="13838" width="9.85546875" style="431" customWidth="1"/>
    <col min="13839" max="14080" width="9.140625" style="431"/>
    <col min="14081" max="14081" width="4.7109375" style="431" customWidth="1"/>
    <col min="14082" max="14082" width="16.42578125" style="431" customWidth="1"/>
    <col min="14083" max="14083" width="9.5703125" style="431" customWidth="1"/>
    <col min="14084" max="14084" width="7.28515625" style="431" customWidth="1"/>
    <col min="14085" max="14085" width="8.7109375" style="431" customWidth="1"/>
    <col min="14086" max="14086" width="6.5703125" style="431" customWidth="1"/>
    <col min="14087" max="14087" width="19.140625" style="431" customWidth="1"/>
    <col min="14088" max="14088" width="17.140625" style="431" customWidth="1"/>
    <col min="14089" max="14089" width="10.7109375" style="431" customWidth="1"/>
    <col min="14090" max="14090" width="11.7109375" style="431" customWidth="1"/>
    <col min="14091" max="14091" width="13.7109375" style="431" customWidth="1"/>
    <col min="14092" max="14092" width="11.140625" style="431" customWidth="1"/>
    <col min="14093" max="14093" width="12.7109375" style="431" customWidth="1"/>
    <col min="14094" max="14094" width="9.85546875" style="431" customWidth="1"/>
    <col min="14095" max="14336" width="9.140625" style="431"/>
    <col min="14337" max="14337" width="4.7109375" style="431" customWidth="1"/>
    <col min="14338" max="14338" width="16.42578125" style="431" customWidth="1"/>
    <col min="14339" max="14339" width="9.5703125" style="431" customWidth="1"/>
    <col min="14340" max="14340" width="7.28515625" style="431" customWidth="1"/>
    <col min="14341" max="14341" width="8.7109375" style="431" customWidth="1"/>
    <col min="14342" max="14342" width="6.5703125" style="431" customWidth="1"/>
    <col min="14343" max="14343" width="19.140625" style="431" customWidth="1"/>
    <col min="14344" max="14344" width="17.140625" style="431" customWidth="1"/>
    <col min="14345" max="14345" width="10.7109375" style="431" customWidth="1"/>
    <col min="14346" max="14346" width="11.7109375" style="431" customWidth="1"/>
    <col min="14347" max="14347" width="13.7109375" style="431" customWidth="1"/>
    <col min="14348" max="14348" width="11.140625" style="431" customWidth="1"/>
    <col min="14349" max="14349" width="12.7109375" style="431" customWidth="1"/>
    <col min="14350" max="14350" width="9.85546875" style="431" customWidth="1"/>
    <col min="14351" max="14592" width="9.140625" style="431"/>
    <col min="14593" max="14593" width="4.7109375" style="431" customWidth="1"/>
    <col min="14594" max="14594" width="16.42578125" style="431" customWidth="1"/>
    <col min="14595" max="14595" width="9.5703125" style="431" customWidth="1"/>
    <col min="14596" max="14596" width="7.28515625" style="431" customWidth="1"/>
    <col min="14597" max="14597" width="8.7109375" style="431" customWidth="1"/>
    <col min="14598" max="14598" width="6.5703125" style="431" customWidth="1"/>
    <col min="14599" max="14599" width="19.140625" style="431" customWidth="1"/>
    <col min="14600" max="14600" width="17.140625" style="431" customWidth="1"/>
    <col min="14601" max="14601" width="10.7109375" style="431" customWidth="1"/>
    <col min="14602" max="14602" width="11.7109375" style="431" customWidth="1"/>
    <col min="14603" max="14603" width="13.7109375" style="431" customWidth="1"/>
    <col min="14604" max="14604" width="11.140625" style="431" customWidth="1"/>
    <col min="14605" max="14605" width="12.7109375" style="431" customWidth="1"/>
    <col min="14606" max="14606" width="9.85546875" style="431" customWidth="1"/>
    <col min="14607" max="14848" width="9.140625" style="431"/>
    <col min="14849" max="14849" width="4.7109375" style="431" customWidth="1"/>
    <col min="14850" max="14850" width="16.42578125" style="431" customWidth="1"/>
    <col min="14851" max="14851" width="9.5703125" style="431" customWidth="1"/>
    <col min="14852" max="14852" width="7.28515625" style="431" customWidth="1"/>
    <col min="14853" max="14853" width="8.7109375" style="431" customWidth="1"/>
    <col min="14854" max="14854" width="6.5703125" style="431" customWidth="1"/>
    <col min="14855" max="14855" width="19.140625" style="431" customWidth="1"/>
    <col min="14856" max="14856" width="17.140625" style="431" customWidth="1"/>
    <col min="14857" max="14857" width="10.7109375" style="431" customWidth="1"/>
    <col min="14858" max="14858" width="11.7109375" style="431" customWidth="1"/>
    <col min="14859" max="14859" width="13.7109375" style="431" customWidth="1"/>
    <col min="14860" max="14860" width="11.140625" style="431" customWidth="1"/>
    <col min="14861" max="14861" width="12.7109375" style="431" customWidth="1"/>
    <col min="14862" max="14862" width="9.85546875" style="431" customWidth="1"/>
    <col min="14863" max="15104" width="9.140625" style="431"/>
    <col min="15105" max="15105" width="4.7109375" style="431" customWidth="1"/>
    <col min="15106" max="15106" width="16.42578125" style="431" customWidth="1"/>
    <col min="15107" max="15107" width="9.5703125" style="431" customWidth="1"/>
    <col min="15108" max="15108" width="7.28515625" style="431" customWidth="1"/>
    <col min="15109" max="15109" width="8.7109375" style="431" customWidth="1"/>
    <col min="15110" max="15110" width="6.5703125" style="431" customWidth="1"/>
    <col min="15111" max="15111" width="19.140625" style="431" customWidth="1"/>
    <col min="15112" max="15112" width="17.140625" style="431" customWidth="1"/>
    <col min="15113" max="15113" width="10.7109375" style="431" customWidth="1"/>
    <col min="15114" max="15114" width="11.7109375" style="431" customWidth="1"/>
    <col min="15115" max="15115" width="13.7109375" style="431" customWidth="1"/>
    <col min="15116" max="15116" width="11.140625" style="431" customWidth="1"/>
    <col min="15117" max="15117" width="12.7109375" style="431" customWidth="1"/>
    <col min="15118" max="15118" width="9.85546875" style="431" customWidth="1"/>
    <col min="15119" max="15360" width="9.140625" style="431"/>
    <col min="15361" max="15361" width="4.7109375" style="431" customWidth="1"/>
    <col min="15362" max="15362" width="16.42578125" style="431" customWidth="1"/>
    <col min="15363" max="15363" width="9.5703125" style="431" customWidth="1"/>
    <col min="15364" max="15364" width="7.28515625" style="431" customWidth="1"/>
    <col min="15365" max="15365" width="8.7109375" style="431" customWidth="1"/>
    <col min="15366" max="15366" width="6.5703125" style="431" customWidth="1"/>
    <col min="15367" max="15367" width="19.140625" style="431" customWidth="1"/>
    <col min="15368" max="15368" width="17.140625" style="431" customWidth="1"/>
    <col min="15369" max="15369" width="10.7109375" style="431" customWidth="1"/>
    <col min="15370" max="15370" width="11.7109375" style="431" customWidth="1"/>
    <col min="15371" max="15371" width="13.7109375" style="431" customWidth="1"/>
    <col min="15372" max="15372" width="11.140625" style="431" customWidth="1"/>
    <col min="15373" max="15373" width="12.7109375" style="431" customWidth="1"/>
    <col min="15374" max="15374" width="9.85546875" style="431" customWidth="1"/>
    <col min="15375" max="15616" width="9.140625" style="431"/>
    <col min="15617" max="15617" width="4.7109375" style="431" customWidth="1"/>
    <col min="15618" max="15618" width="16.42578125" style="431" customWidth="1"/>
    <col min="15619" max="15619" width="9.5703125" style="431" customWidth="1"/>
    <col min="15620" max="15620" width="7.28515625" style="431" customWidth="1"/>
    <col min="15621" max="15621" width="8.7109375" style="431" customWidth="1"/>
    <col min="15622" max="15622" width="6.5703125" style="431" customWidth="1"/>
    <col min="15623" max="15623" width="19.140625" style="431" customWidth="1"/>
    <col min="15624" max="15624" width="17.140625" style="431" customWidth="1"/>
    <col min="15625" max="15625" width="10.7109375" style="431" customWidth="1"/>
    <col min="15626" max="15626" width="11.7109375" style="431" customWidth="1"/>
    <col min="15627" max="15627" width="13.7109375" style="431" customWidth="1"/>
    <col min="15628" max="15628" width="11.140625" style="431" customWidth="1"/>
    <col min="15629" max="15629" width="12.7109375" style="431" customWidth="1"/>
    <col min="15630" max="15630" width="9.85546875" style="431" customWidth="1"/>
    <col min="15631" max="15872" width="9.140625" style="431"/>
    <col min="15873" max="15873" width="4.7109375" style="431" customWidth="1"/>
    <col min="15874" max="15874" width="16.42578125" style="431" customWidth="1"/>
    <col min="15875" max="15875" width="9.5703125" style="431" customWidth="1"/>
    <col min="15876" max="15876" width="7.28515625" style="431" customWidth="1"/>
    <col min="15877" max="15877" width="8.7109375" style="431" customWidth="1"/>
    <col min="15878" max="15878" width="6.5703125" style="431" customWidth="1"/>
    <col min="15879" max="15879" width="19.140625" style="431" customWidth="1"/>
    <col min="15880" max="15880" width="17.140625" style="431" customWidth="1"/>
    <col min="15881" max="15881" width="10.7109375" style="431" customWidth="1"/>
    <col min="15882" max="15882" width="11.7109375" style="431" customWidth="1"/>
    <col min="15883" max="15883" width="13.7109375" style="431" customWidth="1"/>
    <col min="15884" max="15884" width="11.140625" style="431" customWidth="1"/>
    <col min="15885" max="15885" width="12.7109375" style="431" customWidth="1"/>
    <col min="15886" max="15886" width="9.85546875" style="431" customWidth="1"/>
    <col min="15887" max="16128" width="9.140625" style="431"/>
    <col min="16129" max="16129" width="4.7109375" style="431" customWidth="1"/>
    <col min="16130" max="16130" width="16.42578125" style="431" customWidth="1"/>
    <col min="16131" max="16131" width="9.5703125" style="431" customWidth="1"/>
    <col min="16132" max="16132" width="7.28515625" style="431" customWidth="1"/>
    <col min="16133" max="16133" width="8.7109375" style="431" customWidth="1"/>
    <col min="16134" max="16134" width="6.5703125" style="431" customWidth="1"/>
    <col min="16135" max="16135" width="19.140625" style="431" customWidth="1"/>
    <col min="16136" max="16136" width="17.140625" style="431" customWidth="1"/>
    <col min="16137" max="16137" width="10.7109375" style="431" customWidth="1"/>
    <col min="16138" max="16138" width="11.7109375" style="431" customWidth="1"/>
    <col min="16139" max="16139" width="13.7109375" style="431" customWidth="1"/>
    <col min="16140" max="16140" width="11.140625" style="431" customWidth="1"/>
    <col min="16141" max="16141" width="12.7109375" style="431" customWidth="1"/>
    <col min="16142" max="16142" width="9.85546875" style="431" customWidth="1"/>
    <col min="16143" max="16384" width="9.140625" style="431"/>
  </cols>
  <sheetData>
    <row r="1" spans="1:15" ht="15" customHeight="1" x14ac:dyDescent="0.2">
      <c r="N1" s="432" t="s">
        <v>612</v>
      </c>
    </row>
    <row r="2" spans="1:15" ht="18.75" x14ac:dyDescent="0.3">
      <c r="B2" s="895" t="s">
        <v>0</v>
      </c>
      <c r="C2" s="895"/>
      <c r="D2" s="895"/>
      <c r="E2" s="895"/>
      <c r="F2" s="895"/>
      <c r="G2" s="896"/>
      <c r="H2" s="897"/>
      <c r="I2" s="897"/>
      <c r="J2" s="897"/>
      <c r="K2" s="897"/>
      <c r="L2" s="897"/>
      <c r="M2" s="897"/>
      <c r="N2" s="433"/>
    </row>
    <row r="3" spans="1:15" ht="18.75" x14ac:dyDescent="0.3">
      <c r="B3" s="898" t="s">
        <v>487</v>
      </c>
      <c r="C3" s="895"/>
      <c r="D3" s="895"/>
      <c r="E3" s="895"/>
      <c r="F3" s="895"/>
      <c r="G3" s="896"/>
      <c r="H3" s="897"/>
      <c r="I3" s="897"/>
      <c r="J3" s="897"/>
      <c r="K3" s="897"/>
      <c r="L3" s="897"/>
      <c r="M3" s="897"/>
    </row>
    <row r="5" spans="1:15" ht="9" customHeight="1" x14ac:dyDescent="0.2"/>
    <row r="6" spans="1:15" ht="23.45" customHeight="1" x14ac:dyDescent="0.2">
      <c r="A6" s="899" t="s">
        <v>613</v>
      </c>
      <c r="B6" s="899"/>
      <c r="C6" s="899"/>
      <c r="D6" s="899"/>
      <c r="E6" s="899"/>
      <c r="F6" s="899"/>
      <c r="G6" s="899"/>
      <c r="H6" s="899"/>
      <c r="I6" s="899"/>
      <c r="J6" s="899"/>
      <c r="K6" s="899"/>
      <c r="L6" s="899"/>
      <c r="M6" s="899"/>
      <c r="N6" s="899"/>
      <c r="O6" s="724" t="s">
        <v>712</v>
      </c>
    </row>
    <row r="7" spans="1:15" ht="9" customHeight="1" x14ac:dyDescent="0.2"/>
    <row r="8" spans="1:15" s="435" customFormat="1" ht="18.75" x14ac:dyDescent="0.25">
      <c r="A8" s="434">
        <v>1</v>
      </c>
      <c r="B8" s="900" t="s">
        <v>614</v>
      </c>
      <c r="C8" s="901"/>
      <c r="D8" s="901"/>
      <c r="E8" s="901"/>
      <c r="F8" s="901"/>
      <c r="G8" s="901"/>
      <c r="H8" s="901"/>
      <c r="I8" s="901"/>
      <c r="J8" s="901"/>
      <c r="K8" s="901"/>
      <c r="L8" s="901"/>
      <c r="M8" s="901"/>
      <c r="N8" s="902"/>
    </row>
    <row r="9" spans="1:15" s="438" customFormat="1" ht="31.5" x14ac:dyDescent="0.25">
      <c r="A9" s="436" t="s">
        <v>95</v>
      </c>
      <c r="B9" s="903" t="s">
        <v>615</v>
      </c>
      <c r="C9" s="904"/>
      <c r="D9" s="437" t="s">
        <v>20</v>
      </c>
      <c r="E9" s="905" t="s">
        <v>145</v>
      </c>
      <c r="F9" s="905"/>
      <c r="G9" s="906" t="s">
        <v>616</v>
      </c>
      <c r="H9" s="906"/>
      <c r="I9" s="906"/>
      <c r="J9" s="906" t="s">
        <v>146</v>
      </c>
      <c r="K9" s="906"/>
      <c r="L9" s="906"/>
      <c r="M9" s="905" t="s">
        <v>8</v>
      </c>
      <c r="N9" s="905"/>
    </row>
    <row r="10" spans="1:15" s="438" customFormat="1" ht="22.5" customHeight="1" x14ac:dyDescent="0.25">
      <c r="A10" s="439">
        <v>1</v>
      </c>
      <c r="B10" s="907" t="s">
        <v>617</v>
      </c>
      <c r="C10" s="907"/>
      <c r="D10" s="440">
        <v>1</v>
      </c>
      <c r="E10" s="908" t="s">
        <v>618</v>
      </c>
      <c r="F10" s="908"/>
      <c r="G10" s="908" t="s">
        <v>619</v>
      </c>
      <c r="H10" s="908"/>
      <c r="I10" s="908"/>
      <c r="J10" s="909" t="s">
        <v>187</v>
      </c>
      <c r="K10" s="910"/>
      <c r="L10" s="911"/>
      <c r="M10" s="912"/>
      <c r="N10" s="912"/>
    </row>
    <row r="11" spans="1:15" s="438" customFormat="1" ht="22.5" customHeight="1" x14ac:dyDescent="0.25">
      <c r="A11" s="441">
        <v>2</v>
      </c>
      <c r="B11" s="913" t="s">
        <v>620</v>
      </c>
      <c r="C11" s="913"/>
      <c r="D11" s="442">
        <v>1</v>
      </c>
      <c r="E11" s="914" t="s">
        <v>618</v>
      </c>
      <c r="F11" s="915"/>
      <c r="G11" s="916" t="s">
        <v>619</v>
      </c>
      <c r="H11" s="916"/>
      <c r="I11" s="916"/>
      <c r="J11" s="914" t="s">
        <v>187</v>
      </c>
      <c r="K11" s="917"/>
      <c r="L11" s="915"/>
      <c r="M11" s="918"/>
      <c r="N11" s="919"/>
    </row>
    <row r="12" spans="1:15" s="438" customFormat="1" ht="15.75" x14ac:dyDescent="0.25">
      <c r="A12" s="443"/>
      <c r="B12" s="920" t="s">
        <v>80</v>
      </c>
      <c r="C12" s="920"/>
      <c r="D12" s="444">
        <v>2</v>
      </c>
      <c r="E12" s="920"/>
      <c r="F12" s="920"/>
      <c r="G12" s="920"/>
      <c r="H12" s="920"/>
      <c r="I12" s="920"/>
      <c r="J12" s="921"/>
      <c r="K12" s="922"/>
      <c r="L12" s="923"/>
      <c r="M12" s="920"/>
      <c r="N12" s="920"/>
    </row>
    <row r="13" spans="1:15" s="435" customFormat="1" ht="18.75" x14ac:dyDescent="0.25">
      <c r="A13" s="445">
        <v>2</v>
      </c>
      <c r="B13" s="930" t="s">
        <v>621</v>
      </c>
      <c r="C13" s="931"/>
      <c r="D13" s="931"/>
      <c r="E13" s="931"/>
      <c r="F13" s="931"/>
      <c r="G13" s="931"/>
      <c r="H13" s="931"/>
      <c r="I13" s="931"/>
      <c r="J13" s="931"/>
      <c r="K13" s="931"/>
      <c r="L13" s="931"/>
      <c r="M13" s="931"/>
      <c r="N13" s="932"/>
    </row>
    <row r="14" spans="1:15" s="438" customFormat="1" ht="15.75" x14ac:dyDescent="0.25">
      <c r="A14" s="924" t="s">
        <v>95</v>
      </c>
      <c r="B14" s="926" t="s">
        <v>57</v>
      </c>
      <c r="C14" s="927"/>
      <c r="D14" s="906" t="s">
        <v>147</v>
      </c>
      <c r="E14" s="906"/>
      <c r="F14" s="924" t="s">
        <v>148</v>
      </c>
      <c r="G14" s="924" t="s">
        <v>149</v>
      </c>
      <c r="H14" s="924" t="s">
        <v>150</v>
      </c>
      <c r="I14" s="924" t="s">
        <v>58</v>
      </c>
      <c r="J14" s="924" t="s">
        <v>89</v>
      </c>
      <c r="K14" s="924" t="s">
        <v>145</v>
      </c>
      <c r="L14" s="924" t="s">
        <v>151</v>
      </c>
      <c r="M14" s="926" t="s">
        <v>8</v>
      </c>
      <c r="N14" s="927"/>
    </row>
    <row r="15" spans="1:15" s="438" customFormat="1" ht="15.75" x14ac:dyDescent="0.25">
      <c r="A15" s="925"/>
      <c r="B15" s="928"/>
      <c r="C15" s="929"/>
      <c r="D15" s="437" t="s">
        <v>152</v>
      </c>
      <c r="E15" s="437" t="s">
        <v>153</v>
      </c>
      <c r="F15" s="925"/>
      <c r="G15" s="925"/>
      <c r="H15" s="925"/>
      <c r="I15" s="925"/>
      <c r="J15" s="925"/>
      <c r="K15" s="925"/>
      <c r="L15" s="925"/>
      <c r="M15" s="928"/>
      <c r="N15" s="933"/>
    </row>
    <row r="16" spans="1:15" s="438" customFormat="1" ht="15.75" x14ac:dyDescent="0.25">
      <c r="A16" s="446">
        <v>1</v>
      </c>
      <c r="B16" s="447"/>
      <c r="C16" s="448"/>
      <c r="D16" s="449"/>
      <c r="E16" s="450"/>
      <c r="F16" s="451"/>
      <c r="G16" s="451"/>
      <c r="H16" s="451"/>
      <c r="I16" s="451"/>
      <c r="J16" s="451"/>
      <c r="K16" s="451"/>
      <c r="L16" s="452"/>
      <c r="M16" s="934"/>
      <c r="N16" s="935"/>
    </row>
    <row r="17" spans="1:14" s="435" customFormat="1" ht="18.75" x14ac:dyDescent="0.25">
      <c r="A17" s="453">
        <v>3</v>
      </c>
      <c r="B17" s="930" t="s">
        <v>622</v>
      </c>
      <c r="C17" s="931"/>
      <c r="D17" s="931"/>
      <c r="E17" s="931"/>
      <c r="F17" s="931"/>
      <c r="G17" s="931"/>
      <c r="H17" s="931"/>
      <c r="I17" s="931"/>
      <c r="J17" s="931"/>
      <c r="K17" s="931"/>
      <c r="L17" s="931"/>
      <c r="M17" s="931"/>
      <c r="N17" s="932"/>
    </row>
    <row r="18" spans="1:14" s="438" customFormat="1" ht="24" customHeight="1" x14ac:dyDescent="0.25">
      <c r="A18" s="924" t="s">
        <v>95</v>
      </c>
      <c r="B18" s="926" t="s">
        <v>57</v>
      </c>
      <c r="C18" s="927"/>
      <c r="D18" s="903" t="s">
        <v>147</v>
      </c>
      <c r="E18" s="904"/>
      <c r="F18" s="924" t="s">
        <v>148</v>
      </c>
      <c r="G18" s="924" t="s">
        <v>149</v>
      </c>
      <c r="H18" s="924" t="s">
        <v>150</v>
      </c>
      <c r="I18" s="924" t="s">
        <v>58</v>
      </c>
      <c r="J18" s="924" t="s">
        <v>89</v>
      </c>
      <c r="K18" s="924" t="s">
        <v>145</v>
      </c>
      <c r="L18" s="924" t="s">
        <v>450</v>
      </c>
      <c r="M18" s="926" t="s">
        <v>8</v>
      </c>
      <c r="N18" s="927"/>
    </row>
    <row r="19" spans="1:14" s="438" customFormat="1" ht="22.5" customHeight="1" x14ac:dyDescent="0.25">
      <c r="A19" s="925"/>
      <c r="B19" s="928"/>
      <c r="C19" s="929"/>
      <c r="D19" s="437" t="s">
        <v>152</v>
      </c>
      <c r="E19" s="437" t="s">
        <v>153</v>
      </c>
      <c r="F19" s="925"/>
      <c r="G19" s="925"/>
      <c r="H19" s="925"/>
      <c r="I19" s="925"/>
      <c r="J19" s="925"/>
      <c r="K19" s="925"/>
      <c r="L19" s="925"/>
      <c r="M19" s="928"/>
      <c r="N19" s="933"/>
    </row>
    <row r="20" spans="1:14" s="438" customFormat="1" ht="15.75" x14ac:dyDescent="0.25">
      <c r="A20" s="446">
        <v>1</v>
      </c>
      <c r="B20" s="447"/>
      <c r="C20" s="448"/>
      <c r="D20" s="451"/>
      <c r="E20" s="451"/>
      <c r="F20" s="451"/>
      <c r="G20" s="451"/>
      <c r="H20" s="451"/>
      <c r="I20" s="451"/>
      <c r="J20" s="451"/>
      <c r="K20" s="451"/>
      <c r="L20" s="451"/>
      <c r="M20" s="934"/>
      <c r="N20" s="935"/>
    </row>
    <row r="21" spans="1:14" s="435" customFormat="1" ht="18.75" x14ac:dyDescent="0.25">
      <c r="A21" s="453">
        <v>4</v>
      </c>
      <c r="B21" s="930" t="s">
        <v>623</v>
      </c>
      <c r="C21" s="931"/>
      <c r="D21" s="931"/>
      <c r="E21" s="931"/>
      <c r="F21" s="931"/>
      <c r="G21" s="931"/>
      <c r="H21" s="931"/>
      <c r="I21" s="931"/>
      <c r="J21" s="931"/>
      <c r="K21" s="931"/>
      <c r="L21" s="931"/>
      <c r="M21" s="931"/>
      <c r="N21" s="932"/>
    </row>
    <row r="22" spans="1:14" s="438" customFormat="1" ht="15.75" x14ac:dyDescent="0.25">
      <c r="A22" s="906" t="s">
        <v>95</v>
      </c>
      <c r="B22" s="906" t="s">
        <v>57</v>
      </c>
      <c r="C22" s="906"/>
      <c r="D22" s="906" t="s">
        <v>147</v>
      </c>
      <c r="E22" s="906"/>
      <c r="F22" s="906" t="s">
        <v>148</v>
      </c>
      <c r="G22" s="906" t="s">
        <v>154</v>
      </c>
      <c r="H22" s="906" t="s">
        <v>155</v>
      </c>
      <c r="I22" s="906" t="s">
        <v>156</v>
      </c>
      <c r="J22" s="906"/>
      <c r="K22" s="906"/>
      <c r="L22" s="936" t="s">
        <v>451</v>
      </c>
      <c r="M22" s="906" t="s">
        <v>157</v>
      </c>
      <c r="N22" s="906" t="s">
        <v>8</v>
      </c>
    </row>
    <row r="23" spans="1:14" s="438" customFormat="1" ht="42" customHeight="1" x14ac:dyDescent="0.25">
      <c r="A23" s="906"/>
      <c r="B23" s="906"/>
      <c r="C23" s="906"/>
      <c r="D23" s="437" t="s">
        <v>152</v>
      </c>
      <c r="E23" s="437" t="s">
        <v>153</v>
      </c>
      <c r="F23" s="906"/>
      <c r="G23" s="906"/>
      <c r="H23" s="906"/>
      <c r="I23" s="437" t="s">
        <v>158</v>
      </c>
      <c r="J23" s="437" t="s">
        <v>159</v>
      </c>
      <c r="K23" s="437" t="s">
        <v>160</v>
      </c>
      <c r="L23" s="936"/>
      <c r="M23" s="906"/>
      <c r="N23" s="906"/>
    </row>
    <row r="24" spans="1:14" s="458" customFormat="1" ht="20.100000000000001" customHeight="1" x14ac:dyDescent="0.25">
      <c r="A24" s="454">
        <v>1</v>
      </c>
      <c r="B24" s="455" t="s">
        <v>624</v>
      </c>
      <c r="C24" s="456" t="s">
        <v>625</v>
      </c>
      <c r="D24" s="454">
        <v>1995</v>
      </c>
      <c r="E24" s="454"/>
      <c r="F24" s="457"/>
      <c r="G24" s="454" t="s">
        <v>626</v>
      </c>
      <c r="H24" s="454" t="s">
        <v>627</v>
      </c>
      <c r="I24" s="454" t="s">
        <v>452</v>
      </c>
      <c r="J24" s="454"/>
      <c r="K24" s="446"/>
      <c r="L24" s="446"/>
      <c r="M24" s="446"/>
      <c r="N24" s="446"/>
    </row>
    <row r="25" spans="1:14" s="458" customFormat="1" ht="20.100000000000001" customHeight="1" x14ac:dyDescent="0.25">
      <c r="A25" s="459">
        <v>2</v>
      </c>
      <c r="B25" s="460" t="s">
        <v>632</v>
      </c>
      <c r="C25" s="461" t="s">
        <v>633</v>
      </c>
      <c r="D25" s="459">
        <v>1973</v>
      </c>
      <c r="E25" s="459"/>
      <c r="F25" s="462"/>
      <c r="G25" s="459" t="s">
        <v>454</v>
      </c>
      <c r="H25" s="459" t="s">
        <v>634</v>
      </c>
      <c r="I25" s="459"/>
      <c r="J25" s="459" t="s">
        <v>635</v>
      </c>
      <c r="K25" s="459"/>
      <c r="L25" s="459"/>
      <c r="M25" s="459"/>
      <c r="N25" s="463"/>
    </row>
    <row r="26" spans="1:14" s="458" customFormat="1" ht="20.100000000000001" customHeight="1" x14ac:dyDescent="0.25">
      <c r="A26" s="454">
        <v>3</v>
      </c>
      <c r="B26" s="464" t="s">
        <v>636</v>
      </c>
      <c r="C26" s="461" t="s">
        <v>637</v>
      </c>
      <c r="D26" s="459">
        <v>1988</v>
      </c>
      <c r="E26" s="459"/>
      <c r="F26" s="462"/>
      <c r="G26" s="459" t="s">
        <v>454</v>
      </c>
      <c r="H26" s="459" t="s">
        <v>456</v>
      </c>
      <c r="I26" s="459"/>
      <c r="J26" s="459" t="s">
        <v>635</v>
      </c>
      <c r="K26" s="459"/>
      <c r="L26" s="459"/>
      <c r="M26" s="459"/>
      <c r="N26" s="463"/>
    </row>
    <row r="27" spans="1:14" s="458" customFormat="1" ht="20.100000000000001" customHeight="1" x14ac:dyDescent="0.25">
      <c r="A27" s="459">
        <v>4</v>
      </c>
      <c r="B27" s="464" t="s">
        <v>638</v>
      </c>
      <c r="C27" s="461" t="s">
        <v>639</v>
      </c>
      <c r="D27" s="459">
        <v>1987</v>
      </c>
      <c r="E27" s="459"/>
      <c r="F27" s="462"/>
      <c r="G27" s="459" t="s">
        <v>454</v>
      </c>
      <c r="H27" s="459" t="s">
        <v>456</v>
      </c>
      <c r="I27" s="459"/>
      <c r="J27" s="459" t="s">
        <v>635</v>
      </c>
      <c r="K27" s="459"/>
      <c r="L27" s="459"/>
      <c r="M27" s="459"/>
      <c r="N27" s="463"/>
    </row>
    <row r="28" spans="1:14" s="458" customFormat="1" ht="20.100000000000001" customHeight="1" x14ac:dyDescent="0.25">
      <c r="A28" s="454">
        <v>5</v>
      </c>
      <c r="B28" s="466" t="s">
        <v>640</v>
      </c>
      <c r="C28" s="467" t="s">
        <v>641</v>
      </c>
      <c r="D28" s="465">
        <v>1987</v>
      </c>
      <c r="E28" s="465"/>
      <c r="F28" s="468"/>
      <c r="G28" s="465" t="s">
        <v>454</v>
      </c>
      <c r="H28" s="465" t="s">
        <v>456</v>
      </c>
      <c r="I28" s="465"/>
      <c r="J28" s="465" t="s">
        <v>635</v>
      </c>
      <c r="K28" s="465"/>
      <c r="L28" s="465"/>
      <c r="M28" s="465"/>
      <c r="N28" s="469"/>
    </row>
    <row r="29" spans="1:14" s="458" customFormat="1" ht="15.75" x14ac:dyDescent="0.25">
      <c r="A29" s="937" t="s">
        <v>80</v>
      </c>
      <c r="B29" s="937"/>
      <c r="C29" s="937"/>
      <c r="D29" s="937"/>
      <c r="E29" s="937"/>
      <c r="F29" s="937"/>
      <c r="G29" s="937"/>
      <c r="H29" s="937"/>
      <c r="I29" s="470">
        <v>3</v>
      </c>
      <c r="J29" s="470">
        <v>4</v>
      </c>
      <c r="K29" s="470"/>
      <c r="L29" s="470"/>
      <c r="M29" s="470"/>
      <c r="N29" s="470"/>
    </row>
    <row r="30" spans="1:14" s="435" customFormat="1" ht="18.75" x14ac:dyDescent="0.25">
      <c r="A30" s="471">
        <v>5</v>
      </c>
      <c r="B30" s="938" t="s">
        <v>642</v>
      </c>
      <c r="C30" s="938"/>
      <c r="D30" s="938"/>
      <c r="E30" s="938"/>
      <c r="F30" s="938"/>
      <c r="G30" s="938"/>
      <c r="H30" s="938"/>
      <c r="I30" s="938"/>
      <c r="J30" s="938"/>
      <c r="K30" s="938"/>
      <c r="L30" s="938"/>
      <c r="M30" s="938"/>
      <c r="N30" s="938"/>
    </row>
    <row r="31" spans="1:14" s="438" customFormat="1" ht="20.25" customHeight="1" x14ac:dyDescent="0.25">
      <c r="A31" s="939" t="s">
        <v>95</v>
      </c>
      <c r="B31" s="939" t="s">
        <v>57</v>
      </c>
      <c r="C31" s="939"/>
      <c r="D31" s="939" t="s">
        <v>147</v>
      </c>
      <c r="E31" s="939"/>
      <c r="F31" s="939" t="s">
        <v>148</v>
      </c>
      <c r="G31" s="939" t="s">
        <v>162</v>
      </c>
      <c r="H31" s="939" t="s">
        <v>163</v>
      </c>
      <c r="I31" s="939" t="s">
        <v>164</v>
      </c>
      <c r="J31" s="939"/>
      <c r="K31" s="939"/>
      <c r="L31" s="939" t="s">
        <v>453</v>
      </c>
      <c r="M31" s="939" t="s">
        <v>165</v>
      </c>
      <c r="N31" s="939" t="s">
        <v>8</v>
      </c>
    </row>
    <row r="32" spans="1:14" s="438" customFormat="1" ht="31.5" x14ac:dyDescent="0.25">
      <c r="A32" s="939"/>
      <c r="B32" s="939"/>
      <c r="C32" s="939"/>
      <c r="D32" s="472" t="s">
        <v>152</v>
      </c>
      <c r="E32" s="472" t="s">
        <v>153</v>
      </c>
      <c r="F32" s="939"/>
      <c r="G32" s="939"/>
      <c r="H32" s="939"/>
      <c r="I32" s="472" t="s">
        <v>166</v>
      </c>
      <c r="J32" s="472" t="s">
        <v>159</v>
      </c>
      <c r="K32" s="472" t="s">
        <v>160</v>
      </c>
      <c r="L32" s="939"/>
      <c r="M32" s="939"/>
      <c r="N32" s="939"/>
    </row>
    <row r="33" spans="1:14" s="458" customFormat="1" ht="15.75" x14ac:dyDescent="0.25">
      <c r="A33" s="473">
        <v>1</v>
      </c>
      <c r="B33" s="466" t="s">
        <v>636</v>
      </c>
      <c r="C33" s="467" t="s">
        <v>637</v>
      </c>
      <c r="D33" s="465">
        <v>1988</v>
      </c>
      <c r="E33" s="473"/>
      <c r="F33" s="474" t="s">
        <v>643</v>
      </c>
      <c r="G33" s="473" t="s">
        <v>644</v>
      </c>
      <c r="H33" s="473"/>
      <c r="I33" s="473" t="s">
        <v>455</v>
      </c>
      <c r="J33" s="473"/>
      <c r="K33" s="473"/>
      <c r="L33" s="473"/>
      <c r="M33" s="473"/>
      <c r="N33" s="473"/>
    </row>
    <row r="34" spans="1:14" s="458" customFormat="1" ht="15.75" x14ac:dyDescent="0.25">
      <c r="A34" s="465">
        <v>2</v>
      </c>
      <c r="B34" s="466" t="s">
        <v>645</v>
      </c>
      <c r="C34" s="467" t="s">
        <v>646</v>
      </c>
      <c r="D34" s="465">
        <v>1984</v>
      </c>
      <c r="E34" s="465"/>
      <c r="F34" s="468" t="s">
        <v>643</v>
      </c>
      <c r="G34" s="465" t="s">
        <v>644</v>
      </c>
      <c r="H34" s="465"/>
      <c r="I34" s="465" t="s">
        <v>455</v>
      </c>
      <c r="J34" s="465"/>
      <c r="K34" s="465"/>
      <c r="L34" s="475"/>
      <c r="M34" s="465"/>
      <c r="N34" s="465"/>
    </row>
    <row r="35" spans="1:14" s="458" customFormat="1" ht="15.75" x14ac:dyDescent="0.25">
      <c r="A35" s="465">
        <v>3</v>
      </c>
      <c r="B35" s="466" t="s">
        <v>640</v>
      </c>
      <c r="C35" s="467" t="s">
        <v>641</v>
      </c>
      <c r="D35" s="465">
        <v>1987</v>
      </c>
      <c r="E35" s="468"/>
      <c r="F35" s="468" t="s">
        <v>643</v>
      </c>
      <c r="G35" s="465" t="s">
        <v>644</v>
      </c>
      <c r="H35" s="465"/>
      <c r="I35" s="465" t="s">
        <v>455</v>
      </c>
      <c r="J35" s="465"/>
      <c r="K35" s="465"/>
      <c r="L35" s="465"/>
      <c r="M35" s="465"/>
      <c r="N35" s="465"/>
    </row>
    <row r="36" spans="1:14" s="458" customFormat="1" ht="15.75" x14ac:dyDescent="0.25">
      <c r="A36" s="465">
        <v>4</v>
      </c>
      <c r="B36" s="466" t="s">
        <v>632</v>
      </c>
      <c r="C36" s="467" t="s">
        <v>647</v>
      </c>
      <c r="D36" s="465">
        <v>1988</v>
      </c>
      <c r="E36" s="468"/>
      <c r="F36" s="468" t="s">
        <v>643</v>
      </c>
      <c r="G36" s="465" t="s">
        <v>644</v>
      </c>
      <c r="H36" s="465"/>
      <c r="I36" s="465" t="s">
        <v>455</v>
      </c>
      <c r="J36" s="465"/>
      <c r="K36" s="465"/>
      <c r="L36" s="465"/>
      <c r="M36" s="465"/>
      <c r="N36" s="465"/>
    </row>
    <row r="37" spans="1:14" s="458" customFormat="1" ht="15.75" x14ac:dyDescent="0.25">
      <c r="A37" s="465">
        <v>5</v>
      </c>
      <c r="B37" s="466" t="s">
        <v>648</v>
      </c>
      <c r="C37" s="467" t="s">
        <v>649</v>
      </c>
      <c r="D37" s="465">
        <v>1991</v>
      </c>
      <c r="E37" s="468"/>
      <c r="F37" s="468" t="s">
        <v>643</v>
      </c>
      <c r="G37" s="465" t="s">
        <v>644</v>
      </c>
      <c r="H37" s="465"/>
      <c r="I37" s="465" t="s">
        <v>455</v>
      </c>
      <c r="J37" s="465"/>
      <c r="K37" s="465"/>
      <c r="L37" s="465"/>
      <c r="M37" s="465"/>
      <c r="N37" s="465"/>
    </row>
    <row r="38" spans="1:14" s="458" customFormat="1" ht="15.75" x14ac:dyDescent="0.25">
      <c r="A38" s="465">
        <v>6</v>
      </c>
      <c r="B38" s="466" t="s">
        <v>624</v>
      </c>
      <c r="C38" s="467" t="s">
        <v>625</v>
      </c>
      <c r="D38" s="465">
        <v>1995</v>
      </c>
      <c r="E38" s="468"/>
      <c r="F38" s="468" t="s">
        <v>643</v>
      </c>
      <c r="G38" s="465" t="s">
        <v>644</v>
      </c>
      <c r="H38" s="465"/>
      <c r="I38" s="465" t="s">
        <v>455</v>
      </c>
      <c r="J38" s="465"/>
      <c r="K38" s="465"/>
      <c r="L38" s="465"/>
      <c r="M38" s="465"/>
      <c r="N38" s="465"/>
    </row>
    <row r="39" spans="1:14" s="458" customFormat="1" ht="31.5" x14ac:dyDescent="0.25">
      <c r="A39" s="465">
        <v>7</v>
      </c>
      <c r="B39" s="476" t="s">
        <v>628</v>
      </c>
      <c r="C39" s="467" t="s">
        <v>629</v>
      </c>
      <c r="D39" s="468"/>
      <c r="E39" s="468">
        <v>1997</v>
      </c>
      <c r="F39" s="468" t="s">
        <v>643</v>
      </c>
      <c r="G39" s="465" t="s">
        <v>650</v>
      </c>
      <c r="H39" s="465"/>
      <c r="I39" s="465" t="s">
        <v>455</v>
      </c>
      <c r="J39" s="465"/>
      <c r="K39" s="465"/>
      <c r="L39" s="465"/>
      <c r="M39" s="465"/>
      <c r="N39" s="465"/>
    </row>
    <row r="40" spans="1:14" s="458" customFormat="1" ht="31.5" x14ac:dyDescent="0.25">
      <c r="A40" s="465">
        <v>8</v>
      </c>
      <c r="B40" s="476" t="s">
        <v>630</v>
      </c>
      <c r="C40" s="467" t="s">
        <v>631</v>
      </c>
      <c r="D40" s="468"/>
      <c r="E40" s="468">
        <v>1996</v>
      </c>
      <c r="F40" s="468" t="s">
        <v>643</v>
      </c>
      <c r="G40" s="465" t="s">
        <v>650</v>
      </c>
      <c r="H40" s="465"/>
      <c r="I40" s="465" t="s">
        <v>455</v>
      </c>
      <c r="J40" s="465"/>
      <c r="K40" s="465"/>
      <c r="L40" s="465"/>
      <c r="M40" s="465"/>
      <c r="N40" s="465"/>
    </row>
    <row r="41" spans="1:14" s="458" customFormat="1" ht="15.75" x14ac:dyDescent="0.25">
      <c r="A41" s="937" t="s">
        <v>80</v>
      </c>
      <c r="B41" s="937"/>
      <c r="C41" s="937"/>
      <c r="D41" s="937"/>
      <c r="E41" s="937"/>
      <c r="F41" s="937"/>
      <c r="G41" s="937"/>
      <c r="H41" s="937"/>
      <c r="I41" s="470">
        <v>8</v>
      </c>
      <c r="J41" s="470"/>
      <c r="K41" s="470"/>
      <c r="L41" s="470"/>
      <c r="M41" s="470"/>
      <c r="N41" s="477"/>
    </row>
    <row r="42" spans="1:14" s="435" customFormat="1" ht="18.75" x14ac:dyDescent="0.25">
      <c r="A42" s="471">
        <v>6</v>
      </c>
      <c r="B42" s="938" t="s">
        <v>651</v>
      </c>
      <c r="C42" s="938"/>
      <c r="D42" s="938"/>
      <c r="E42" s="938"/>
      <c r="F42" s="938"/>
      <c r="G42" s="938"/>
      <c r="H42" s="938"/>
      <c r="I42" s="938"/>
      <c r="J42" s="938"/>
      <c r="K42" s="938"/>
      <c r="L42" s="938"/>
      <c r="M42" s="938"/>
      <c r="N42" s="938"/>
    </row>
    <row r="43" spans="1:14" s="438" customFormat="1" ht="15.6" customHeight="1" x14ac:dyDescent="0.25">
      <c r="A43" s="939" t="s">
        <v>95</v>
      </c>
      <c r="B43" s="939" t="s">
        <v>57</v>
      </c>
      <c r="C43" s="939"/>
      <c r="D43" s="939" t="s">
        <v>147</v>
      </c>
      <c r="E43" s="939"/>
      <c r="F43" s="939" t="s">
        <v>148</v>
      </c>
      <c r="G43" s="939" t="s">
        <v>167</v>
      </c>
      <c r="H43" s="939" t="s">
        <v>168</v>
      </c>
      <c r="I43" s="939" t="s">
        <v>169</v>
      </c>
      <c r="J43" s="939"/>
      <c r="K43" s="939"/>
      <c r="L43" s="939" t="s">
        <v>453</v>
      </c>
      <c r="M43" s="939" t="s">
        <v>165</v>
      </c>
      <c r="N43" s="939" t="s">
        <v>8</v>
      </c>
    </row>
    <row r="44" spans="1:14" s="438" customFormat="1" ht="31.5" x14ac:dyDescent="0.25">
      <c r="A44" s="939"/>
      <c r="B44" s="939"/>
      <c r="C44" s="939"/>
      <c r="D44" s="472" t="s">
        <v>152</v>
      </c>
      <c r="E44" s="472" t="s">
        <v>153</v>
      </c>
      <c r="F44" s="939"/>
      <c r="G44" s="939"/>
      <c r="H44" s="939"/>
      <c r="I44" s="472" t="s">
        <v>166</v>
      </c>
      <c r="J44" s="472" t="s">
        <v>159</v>
      </c>
      <c r="K44" s="472" t="s">
        <v>160</v>
      </c>
      <c r="L44" s="939"/>
      <c r="M44" s="939"/>
      <c r="N44" s="939"/>
    </row>
    <row r="45" spans="1:14" s="458" customFormat="1" ht="15.75" x14ac:dyDescent="0.25">
      <c r="A45" s="473">
        <v>1</v>
      </c>
      <c r="B45" s="478"/>
      <c r="C45" s="479"/>
      <c r="D45" s="473"/>
      <c r="E45" s="473"/>
      <c r="F45" s="474"/>
      <c r="G45" s="473"/>
      <c r="H45" s="480"/>
      <c r="I45" s="473"/>
      <c r="J45" s="473"/>
      <c r="K45" s="473"/>
      <c r="L45" s="473"/>
      <c r="M45" s="473"/>
      <c r="N45" s="473"/>
    </row>
    <row r="46" spans="1:14" s="458" customFormat="1" ht="15.75" x14ac:dyDescent="0.25">
      <c r="A46" s="940" t="s">
        <v>80</v>
      </c>
      <c r="B46" s="941"/>
      <c r="C46" s="941"/>
      <c r="D46" s="941"/>
      <c r="E46" s="941"/>
      <c r="F46" s="941"/>
      <c r="G46" s="941"/>
      <c r="H46" s="942"/>
      <c r="I46" s="470"/>
      <c r="J46" s="470"/>
      <c r="K46" s="470"/>
      <c r="L46" s="470"/>
      <c r="M46" s="470"/>
      <c r="N46" s="477"/>
    </row>
    <row r="47" spans="1:14" s="481" customFormat="1" ht="27" customHeight="1" x14ac:dyDescent="0.3">
      <c r="A47" s="471">
        <v>7</v>
      </c>
      <c r="B47" s="946" t="s">
        <v>652</v>
      </c>
      <c r="C47" s="947"/>
      <c r="D47" s="947"/>
      <c r="E47" s="947"/>
      <c r="F47" s="947"/>
      <c r="G47" s="947"/>
      <c r="H47" s="947"/>
      <c r="I47" s="947"/>
      <c r="J47" s="947"/>
      <c r="K47" s="947"/>
      <c r="L47" s="947"/>
      <c r="M47" s="947"/>
      <c r="N47" s="948"/>
    </row>
    <row r="48" spans="1:14" s="482" customFormat="1" ht="31.5" customHeight="1" x14ac:dyDescent="0.25">
      <c r="A48" s="949" t="s">
        <v>95</v>
      </c>
      <c r="B48" s="951" t="s">
        <v>57</v>
      </c>
      <c r="C48" s="952"/>
      <c r="D48" s="939" t="s">
        <v>147</v>
      </c>
      <c r="E48" s="939"/>
      <c r="F48" s="949" t="s">
        <v>148</v>
      </c>
      <c r="G48" s="949" t="s">
        <v>145</v>
      </c>
      <c r="H48" s="951" t="s">
        <v>170</v>
      </c>
      <c r="I48" s="952"/>
      <c r="J48" s="951" t="s">
        <v>171</v>
      </c>
      <c r="K48" s="952"/>
      <c r="L48" s="939" t="s">
        <v>172</v>
      </c>
      <c r="M48" s="939"/>
      <c r="N48" s="472" t="s">
        <v>8</v>
      </c>
    </row>
    <row r="49" spans="1:14" s="482" customFormat="1" ht="31.5" customHeight="1" x14ac:dyDescent="0.25">
      <c r="A49" s="950"/>
      <c r="B49" s="953"/>
      <c r="C49" s="954"/>
      <c r="D49" s="472" t="s">
        <v>152</v>
      </c>
      <c r="E49" s="472" t="s">
        <v>153</v>
      </c>
      <c r="F49" s="950"/>
      <c r="G49" s="950"/>
      <c r="H49" s="953"/>
      <c r="I49" s="954"/>
      <c r="J49" s="953"/>
      <c r="K49" s="954"/>
      <c r="L49" s="472" t="s">
        <v>58</v>
      </c>
      <c r="M49" s="472" t="s">
        <v>173</v>
      </c>
      <c r="N49" s="472"/>
    </row>
    <row r="50" spans="1:14" s="458" customFormat="1" ht="20.100000000000001" customHeight="1" x14ac:dyDescent="0.25">
      <c r="A50" s="483">
        <v>1</v>
      </c>
      <c r="B50" s="484"/>
      <c r="C50" s="485"/>
      <c r="D50" s="472"/>
      <c r="E50" s="472"/>
      <c r="F50" s="472"/>
      <c r="G50" s="486"/>
      <c r="H50" s="939"/>
      <c r="I50" s="939"/>
      <c r="J50" s="943"/>
      <c r="K50" s="943"/>
      <c r="L50" s="483"/>
      <c r="M50" s="483"/>
      <c r="N50" s="472"/>
    </row>
    <row r="51" spans="1:14" ht="16.5" x14ac:dyDescent="0.25">
      <c r="A51" s="487"/>
      <c r="B51" s="487"/>
      <c r="C51" s="487"/>
      <c r="D51" s="487"/>
      <c r="E51" s="487"/>
      <c r="F51" s="487"/>
      <c r="G51" s="487"/>
      <c r="H51" s="487"/>
      <c r="I51" s="487"/>
      <c r="J51" s="944" t="s">
        <v>653</v>
      </c>
      <c r="K51" s="944"/>
      <c r="L51" s="944"/>
      <c r="M51" s="944"/>
      <c r="N51" s="944"/>
    </row>
    <row r="52" spans="1:14" ht="16.5" x14ac:dyDescent="0.2">
      <c r="A52" s="487"/>
      <c r="B52" s="487"/>
      <c r="C52" s="487"/>
      <c r="D52" s="487"/>
      <c r="E52" s="487"/>
      <c r="F52" s="487"/>
      <c r="G52" s="487"/>
      <c r="H52" s="487"/>
      <c r="I52" s="487"/>
      <c r="J52" s="945" t="s">
        <v>561</v>
      </c>
      <c r="K52" s="945"/>
      <c r="L52" s="945"/>
      <c r="M52" s="945"/>
      <c r="N52" s="945"/>
    </row>
    <row r="53" spans="1:14" ht="16.5" x14ac:dyDescent="0.2">
      <c r="J53" s="873" t="s">
        <v>562</v>
      </c>
      <c r="K53" s="873"/>
      <c r="L53" s="873"/>
      <c r="M53" s="873"/>
      <c r="N53" s="873"/>
    </row>
    <row r="54" spans="1:14" ht="16.5" x14ac:dyDescent="0.25">
      <c r="J54" s="412"/>
      <c r="K54" s="413"/>
      <c r="L54" s="413"/>
      <c r="M54" s="413"/>
      <c r="N54" s="413"/>
    </row>
    <row r="55" spans="1:14" ht="16.5" x14ac:dyDescent="0.25">
      <c r="J55" s="412"/>
      <c r="K55" s="413"/>
      <c r="L55" s="413"/>
      <c r="M55" s="413"/>
      <c r="N55" s="413"/>
    </row>
    <row r="56" spans="1:14" ht="16.5" x14ac:dyDescent="0.25">
      <c r="J56" s="412"/>
      <c r="K56" s="413"/>
      <c r="L56" s="413"/>
      <c r="M56" s="413"/>
      <c r="N56" s="413"/>
    </row>
    <row r="57" spans="1:14" ht="16.5" x14ac:dyDescent="0.25">
      <c r="J57" s="412"/>
      <c r="K57" s="413"/>
      <c r="L57" s="413"/>
      <c r="M57" s="413"/>
      <c r="N57" s="413"/>
    </row>
    <row r="58" spans="1:14" ht="16.5" x14ac:dyDescent="0.2">
      <c r="J58" s="873" t="s">
        <v>563</v>
      </c>
      <c r="K58" s="873"/>
      <c r="L58" s="873"/>
      <c r="M58" s="873"/>
      <c r="N58" s="873"/>
    </row>
  </sheetData>
  <mergeCells count="103">
    <mergeCell ref="H50:I50"/>
    <mergeCell ref="J50:K50"/>
    <mergeCell ref="J51:N51"/>
    <mergeCell ref="J52:N52"/>
    <mergeCell ref="J53:N53"/>
    <mergeCell ref="J58:N58"/>
    <mergeCell ref="B47:N47"/>
    <mergeCell ref="A48:A49"/>
    <mergeCell ref="B48:C49"/>
    <mergeCell ref="D48:E48"/>
    <mergeCell ref="F48:F49"/>
    <mergeCell ref="G48:G49"/>
    <mergeCell ref="H48:I49"/>
    <mergeCell ref="J48:K49"/>
    <mergeCell ref="L48:M48"/>
    <mergeCell ref="H43:H44"/>
    <mergeCell ref="I43:K43"/>
    <mergeCell ref="L43:L44"/>
    <mergeCell ref="M43:M44"/>
    <mergeCell ref="N43:N44"/>
    <mergeCell ref="A46:H46"/>
    <mergeCell ref="L31:L32"/>
    <mergeCell ref="M31:M32"/>
    <mergeCell ref="N31:N32"/>
    <mergeCell ref="A41:H41"/>
    <mergeCell ref="B42:N42"/>
    <mergeCell ref="A43:A44"/>
    <mergeCell ref="B43:C44"/>
    <mergeCell ref="D43:E43"/>
    <mergeCell ref="F43:F44"/>
    <mergeCell ref="G43:G44"/>
    <mergeCell ref="A29:H29"/>
    <mergeCell ref="B30:N30"/>
    <mergeCell ref="A31:A32"/>
    <mergeCell ref="B31:C32"/>
    <mergeCell ref="D31:E31"/>
    <mergeCell ref="F31:F32"/>
    <mergeCell ref="G31:G32"/>
    <mergeCell ref="H31:H32"/>
    <mergeCell ref="I31:K31"/>
    <mergeCell ref="L18:L19"/>
    <mergeCell ref="M18:N19"/>
    <mergeCell ref="M20:N20"/>
    <mergeCell ref="L14:L15"/>
    <mergeCell ref="M14:N15"/>
    <mergeCell ref="M16:N16"/>
    <mergeCell ref="B17:N17"/>
    <mergeCell ref="B21:N21"/>
    <mergeCell ref="A22:A23"/>
    <mergeCell ref="B22:C23"/>
    <mergeCell ref="D22:E22"/>
    <mergeCell ref="F22:F23"/>
    <mergeCell ref="G22:G23"/>
    <mergeCell ref="H22:H23"/>
    <mergeCell ref="I22:K22"/>
    <mergeCell ref="L22:L23"/>
    <mergeCell ref="M22:M23"/>
    <mergeCell ref="N22:N23"/>
    <mergeCell ref="B12:C12"/>
    <mergeCell ref="E12:F12"/>
    <mergeCell ref="G12:I12"/>
    <mergeCell ref="J12:L12"/>
    <mergeCell ref="M12:N12"/>
    <mergeCell ref="A18:A19"/>
    <mergeCell ref="B18:C19"/>
    <mergeCell ref="D18:E18"/>
    <mergeCell ref="F18:F19"/>
    <mergeCell ref="G18:G19"/>
    <mergeCell ref="H18:H19"/>
    <mergeCell ref="B13:N13"/>
    <mergeCell ref="A14:A15"/>
    <mergeCell ref="B14:C15"/>
    <mergeCell ref="D14:E14"/>
    <mergeCell ref="F14:F15"/>
    <mergeCell ref="G14:G15"/>
    <mergeCell ref="H14:H15"/>
    <mergeCell ref="I14:I15"/>
    <mergeCell ref="J14:J15"/>
    <mergeCell ref="K14:K15"/>
    <mergeCell ref="I18:I19"/>
    <mergeCell ref="J18:J19"/>
    <mergeCell ref="K18:K19"/>
    <mergeCell ref="B10:C10"/>
    <mergeCell ref="E10:F10"/>
    <mergeCell ref="G10:I10"/>
    <mergeCell ref="J10:L10"/>
    <mergeCell ref="M10:N10"/>
    <mergeCell ref="B11:C11"/>
    <mergeCell ref="E11:F11"/>
    <mergeCell ref="G11:I11"/>
    <mergeCell ref="J11:L11"/>
    <mergeCell ref="M11:N11"/>
    <mergeCell ref="B2:F2"/>
    <mergeCell ref="G2:M2"/>
    <mergeCell ref="B3:F3"/>
    <mergeCell ref="G3:M3"/>
    <mergeCell ref="A6:N6"/>
    <mergeCell ref="B8:N8"/>
    <mergeCell ref="B9:C9"/>
    <mergeCell ref="E9:F9"/>
    <mergeCell ref="G9:I9"/>
    <mergeCell ref="J9:L9"/>
    <mergeCell ref="M9:N9"/>
  </mergeCells>
  <pageMargins left="0.43307086614173229" right="0.15748031496062992" top="0.6692913385826772" bottom="0.19685039370078741" header="0.31496062992125984" footer="0.31496062992125984"/>
  <pageSetup paperSize="9" scale="9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Trang tính</vt:lpstr>
      </vt:variant>
      <vt:variant>
        <vt:i4>17</vt:i4>
      </vt:variant>
      <vt:variant>
        <vt:lpstr>Phạm vi Có tên</vt:lpstr>
      </vt:variant>
      <vt:variant>
        <vt:i4>13</vt:i4>
      </vt:variant>
    </vt:vector>
  </HeadingPairs>
  <TitlesOfParts>
    <vt:vector size="30" baseType="lpstr">
      <vt:lpstr>Bieu 1-Tong hop quy mo</vt:lpstr>
      <vt:lpstr>Bieu 1a - Quy mo Chinh quy</vt:lpstr>
      <vt:lpstr>Bieu 1c- Quy mo VLVH - TX</vt:lpstr>
      <vt:lpstr>Bieu 2 tong hop</vt:lpstr>
      <vt:lpstr>Bieu 2a - Khoa ........</vt:lpstr>
      <vt:lpstr>Bieu3 </vt:lpstr>
      <vt:lpstr>Bieu 4a-KP thuc hanh thi nghiem</vt:lpstr>
      <vt:lpstr>Bieu5-Nhu cau mua sam sua chua</vt:lpstr>
      <vt:lpstr>Bieu 6 P.TCCB - mẫu cũ</vt:lpstr>
      <vt:lpstr>Biểu 6 mẫu mới</vt:lpstr>
      <vt:lpstr>Bieu7a-ke hoach NCKH</vt:lpstr>
      <vt:lpstr>Bieu 7b Ke hoach cong bo</vt:lpstr>
      <vt:lpstr>Bieu 8 mẫu mới</vt:lpstr>
      <vt:lpstr>Bieu 9 Ke hoach boi duong</vt:lpstr>
      <vt:lpstr>Bieu 8b ĐBCL</vt:lpstr>
      <vt:lpstr>Biểu 10 Ke hoạch chi</vt:lpstr>
      <vt:lpstr>Bieu so lieu ThuNhap 2021</vt:lpstr>
      <vt:lpstr>'Biểu 10 Ke hoạch chi'!Print_Titles</vt:lpstr>
      <vt:lpstr>'Bieu 1a - Quy mo Chinh quy'!Print_Titles</vt:lpstr>
      <vt:lpstr>'Bieu 1c- Quy mo VLVH - TX'!Print_Titles</vt:lpstr>
      <vt:lpstr>'Bieu3 '!Print_Titles</vt:lpstr>
      <vt:lpstr>'Bieu5-Nhu cau mua sam sua chua'!Print_Titles</vt:lpstr>
      <vt:lpstr>'Bieu7a-ke hoach NCKH'!Print_Titles</vt:lpstr>
      <vt:lpstr>'Biểu 10 Ke hoạch chi'!Vùng_In</vt:lpstr>
      <vt:lpstr>'Bieu 1a - Quy mo Chinh quy'!Vùng_In</vt:lpstr>
      <vt:lpstr>'Bieu 1c- Quy mo VLVH - TX'!Vùng_In</vt:lpstr>
      <vt:lpstr>'Bieu 2a - Khoa ........'!Vùng_In</vt:lpstr>
      <vt:lpstr>'Bieu 4a-KP thuc hanh thi nghiem'!Vùng_In</vt:lpstr>
      <vt:lpstr>'Bieu5-Nhu cau mua sam sua chua'!Vùng_In</vt:lpstr>
      <vt:lpstr>'Bieu7a-ke hoach NCKH'!Vùng_In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APH</cp:lastModifiedBy>
  <cp:lastPrinted>2022-10-17T08:52:17Z</cp:lastPrinted>
  <dcterms:created xsi:type="dcterms:W3CDTF">2021-10-22T06:56:26Z</dcterms:created>
  <dcterms:modified xsi:type="dcterms:W3CDTF">2022-11-27T02:32:02Z</dcterms:modified>
</cp:coreProperties>
</file>