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thanhdd_vinhuni_edu_vn/Documents/Đánh giá chương trình đào tạo/Tiêu chuẩn 6 - Chính thức/Tiêu chí 6.2/H6.06.02.12/"/>
    </mc:Choice>
  </mc:AlternateContent>
  <xr:revisionPtr revIDLastSave="0" documentId="8_{BF3DF0F4-F627-4F2E-A0FC-2B371202654A}" xr6:coauthVersionLast="47" xr6:coauthVersionMax="47" xr10:uidLastSave="{00000000-0000-0000-0000-000000000000}"/>
  <bookViews>
    <workbookView xWindow="-108" yWindow="-108" windowWidth="23256" windowHeight="12456" xr2:uid="{7D0ABBAC-99A8-4A72-B5C4-02F8D7C51F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5" i="1" l="1"/>
  <c r="S75" i="1"/>
  <c r="R75" i="1"/>
  <c r="T74" i="1"/>
  <c r="S74" i="1"/>
  <c r="R74" i="1"/>
  <c r="T73" i="1"/>
  <c r="S73" i="1"/>
  <c r="R73" i="1"/>
  <c r="T72" i="1"/>
  <c r="S72" i="1"/>
  <c r="R72" i="1"/>
  <c r="T71" i="1"/>
  <c r="S71" i="1"/>
  <c r="R71" i="1"/>
  <c r="T70" i="1"/>
  <c r="S70" i="1"/>
  <c r="R70" i="1"/>
  <c r="T69" i="1"/>
  <c r="S69" i="1"/>
  <c r="R69" i="1"/>
  <c r="Q68" i="1"/>
  <c r="P68" i="1"/>
  <c r="O68" i="1"/>
  <c r="N68" i="1"/>
  <c r="M68" i="1"/>
  <c r="L68" i="1"/>
  <c r="T68" i="1" s="1"/>
  <c r="K68" i="1"/>
  <c r="S68" i="1" s="1"/>
  <c r="J68" i="1"/>
  <c r="R68" i="1" s="1"/>
  <c r="I68" i="1"/>
  <c r="S66" i="1"/>
  <c r="R66" i="1"/>
  <c r="P66" i="1"/>
  <c r="T66" i="1" s="1"/>
  <c r="O66" i="1"/>
  <c r="N66" i="1"/>
  <c r="M66" i="1"/>
  <c r="I66" i="1"/>
  <c r="Q66" i="1" s="1"/>
  <c r="T65" i="1"/>
  <c r="P65" i="1"/>
  <c r="O65" i="1"/>
  <c r="S65" i="1" s="1"/>
  <c r="N65" i="1"/>
  <c r="R65" i="1" s="1"/>
  <c r="I65" i="1"/>
  <c r="P64" i="1"/>
  <c r="T64" i="1" s="1"/>
  <c r="O64" i="1"/>
  <c r="S64" i="1" s="1"/>
  <c r="N64" i="1"/>
  <c r="R64" i="1" s="1"/>
  <c r="M64" i="1"/>
  <c r="I64" i="1"/>
  <c r="Q64" i="1" s="1"/>
  <c r="T63" i="1"/>
  <c r="S63" i="1"/>
  <c r="P63" i="1"/>
  <c r="O63" i="1"/>
  <c r="N63" i="1"/>
  <c r="R63" i="1" s="1"/>
  <c r="I63" i="1"/>
  <c r="T62" i="1"/>
  <c r="S62" i="1"/>
  <c r="R62" i="1"/>
  <c r="M62" i="1"/>
  <c r="Q62" i="1" s="1"/>
  <c r="I62" i="1"/>
  <c r="P61" i="1"/>
  <c r="T61" i="1" s="1"/>
  <c r="O61" i="1"/>
  <c r="S61" i="1" s="1"/>
  <c r="N61" i="1"/>
  <c r="R61" i="1" s="1"/>
  <c r="I61" i="1"/>
  <c r="P60" i="1"/>
  <c r="T60" i="1" s="1"/>
  <c r="O60" i="1"/>
  <c r="S60" i="1" s="1"/>
  <c r="N60" i="1"/>
  <c r="R60" i="1" s="1"/>
  <c r="M60" i="1"/>
  <c r="I60" i="1"/>
  <c r="Q60" i="1" s="1"/>
  <c r="T59" i="1"/>
  <c r="P59" i="1"/>
  <c r="O59" i="1"/>
  <c r="L59" i="1"/>
  <c r="K59" i="1"/>
  <c r="S59" i="1" s="1"/>
  <c r="J59" i="1"/>
  <c r="T57" i="1"/>
  <c r="S57" i="1"/>
  <c r="P57" i="1"/>
  <c r="O57" i="1"/>
  <c r="N57" i="1"/>
  <c r="R57" i="1" s="1"/>
  <c r="M57" i="1"/>
  <c r="I57" i="1"/>
  <c r="Q57" i="1" s="1"/>
  <c r="P56" i="1"/>
  <c r="T56" i="1" s="1"/>
  <c r="O56" i="1"/>
  <c r="S56" i="1" s="1"/>
  <c r="N56" i="1"/>
  <c r="R56" i="1" s="1"/>
  <c r="M56" i="1"/>
  <c r="I56" i="1"/>
  <c r="Q56" i="1" s="1"/>
  <c r="S55" i="1"/>
  <c r="R55" i="1"/>
  <c r="P55" i="1"/>
  <c r="T55" i="1" s="1"/>
  <c r="O55" i="1"/>
  <c r="N55" i="1"/>
  <c r="M55" i="1"/>
  <c r="I55" i="1"/>
  <c r="Q55" i="1" s="1"/>
  <c r="T54" i="1"/>
  <c r="S54" i="1"/>
  <c r="R54" i="1"/>
  <c r="M54" i="1"/>
  <c r="I54" i="1"/>
  <c r="Q54" i="1" s="1"/>
  <c r="T53" i="1"/>
  <c r="P53" i="1"/>
  <c r="O53" i="1"/>
  <c r="S53" i="1" s="1"/>
  <c r="N53" i="1"/>
  <c r="R53" i="1" s="1"/>
  <c r="I53" i="1"/>
  <c r="P52" i="1"/>
  <c r="T52" i="1" s="1"/>
  <c r="O52" i="1"/>
  <c r="S52" i="1" s="1"/>
  <c r="N52" i="1"/>
  <c r="R52" i="1" s="1"/>
  <c r="M52" i="1"/>
  <c r="I52" i="1"/>
  <c r="Q52" i="1" s="1"/>
  <c r="T51" i="1"/>
  <c r="S51" i="1"/>
  <c r="P51" i="1"/>
  <c r="O51" i="1"/>
  <c r="N51" i="1"/>
  <c r="R51" i="1" s="1"/>
  <c r="I51" i="1"/>
  <c r="R50" i="1"/>
  <c r="P50" i="1"/>
  <c r="P47" i="1" s="1"/>
  <c r="O50" i="1"/>
  <c r="O47" i="1" s="1"/>
  <c r="N50" i="1"/>
  <c r="M50" i="1" s="1"/>
  <c r="Q50" i="1" s="1"/>
  <c r="I50" i="1"/>
  <c r="R49" i="1"/>
  <c r="P49" i="1"/>
  <c r="T49" i="1" s="1"/>
  <c r="O49" i="1"/>
  <c r="S49" i="1" s="1"/>
  <c r="N49" i="1"/>
  <c r="M49" i="1" s="1"/>
  <c r="I49" i="1"/>
  <c r="Q49" i="1" s="1"/>
  <c r="P48" i="1"/>
  <c r="T48" i="1" s="1"/>
  <c r="O48" i="1"/>
  <c r="S48" i="1" s="1"/>
  <c r="N48" i="1"/>
  <c r="M48" i="1" s="1"/>
  <c r="I48" i="1"/>
  <c r="I47" i="1" s="1"/>
  <c r="L47" i="1"/>
  <c r="K47" i="1"/>
  <c r="J47" i="1"/>
  <c r="J29" i="1" s="1"/>
  <c r="T45" i="1"/>
  <c r="S45" i="1"/>
  <c r="R45" i="1"/>
  <c r="M45" i="1"/>
  <c r="Q45" i="1" s="1"/>
  <c r="I45" i="1"/>
  <c r="T44" i="1"/>
  <c r="S44" i="1"/>
  <c r="R44" i="1"/>
  <c r="M44" i="1"/>
  <c r="I44" i="1"/>
  <c r="Q44" i="1" s="1"/>
  <c r="R43" i="1"/>
  <c r="P43" i="1"/>
  <c r="T43" i="1" s="1"/>
  <c r="O43" i="1"/>
  <c r="M43" i="1" s="1"/>
  <c r="Q43" i="1" s="1"/>
  <c r="N43" i="1"/>
  <c r="I43" i="1"/>
  <c r="S42" i="1"/>
  <c r="P42" i="1"/>
  <c r="T42" i="1" s="1"/>
  <c r="N42" i="1"/>
  <c r="R42" i="1" s="1"/>
  <c r="I42" i="1"/>
  <c r="T41" i="1"/>
  <c r="S41" i="1"/>
  <c r="P41" i="1"/>
  <c r="O41" i="1"/>
  <c r="N41" i="1"/>
  <c r="R41" i="1" s="1"/>
  <c r="M41" i="1"/>
  <c r="I41" i="1"/>
  <c r="Q41" i="1" s="1"/>
  <c r="P40" i="1"/>
  <c r="T40" i="1" s="1"/>
  <c r="O40" i="1"/>
  <c r="S40" i="1" s="1"/>
  <c r="N40" i="1"/>
  <c r="R40" i="1" s="1"/>
  <c r="M40" i="1"/>
  <c r="I40" i="1"/>
  <c r="Q40" i="1" s="1"/>
  <c r="S39" i="1"/>
  <c r="R39" i="1"/>
  <c r="P39" i="1"/>
  <c r="T39" i="1" s="1"/>
  <c r="O39" i="1"/>
  <c r="N39" i="1"/>
  <c r="M39" i="1"/>
  <c r="I39" i="1"/>
  <c r="Q39" i="1" s="1"/>
  <c r="P38" i="1"/>
  <c r="T38" i="1" s="1"/>
  <c r="O38" i="1"/>
  <c r="S38" i="1" s="1"/>
  <c r="N38" i="1"/>
  <c r="L38" i="1"/>
  <c r="K38" i="1"/>
  <c r="J38" i="1"/>
  <c r="T36" i="1"/>
  <c r="S36" i="1"/>
  <c r="R36" i="1"/>
  <c r="Q36" i="1"/>
  <c r="M36" i="1"/>
  <c r="I36" i="1"/>
  <c r="T35" i="1"/>
  <c r="S35" i="1"/>
  <c r="R35" i="1"/>
  <c r="I35" i="1"/>
  <c r="Q35" i="1" s="1"/>
  <c r="T34" i="1"/>
  <c r="S34" i="1"/>
  <c r="R34" i="1"/>
  <c r="I34" i="1"/>
  <c r="Q34" i="1" s="1"/>
  <c r="T33" i="1"/>
  <c r="S33" i="1"/>
  <c r="R33" i="1"/>
  <c r="I33" i="1"/>
  <c r="Q33" i="1" s="1"/>
  <c r="R32" i="1"/>
  <c r="P32" i="1"/>
  <c r="O32" i="1"/>
  <c r="S32" i="1" s="1"/>
  <c r="N32" i="1"/>
  <c r="M32" i="1" s="1"/>
  <c r="I32" i="1"/>
  <c r="T31" i="1"/>
  <c r="S31" i="1"/>
  <c r="R31" i="1"/>
  <c r="M31" i="1"/>
  <c r="I31" i="1"/>
  <c r="Q31" i="1" s="1"/>
  <c r="P30" i="1"/>
  <c r="T30" i="1" s="1"/>
  <c r="O30" i="1"/>
  <c r="S30" i="1" s="1"/>
  <c r="N30" i="1"/>
  <c r="R30" i="1" s="1"/>
  <c r="M30" i="1"/>
  <c r="I30" i="1"/>
  <c r="Q30" i="1" s="1"/>
  <c r="T27" i="1"/>
  <c r="S27" i="1"/>
  <c r="R27" i="1"/>
  <c r="Q27" i="1" s="1"/>
  <c r="M27" i="1"/>
  <c r="I27" i="1"/>
  <c r="T26" i="1"/>
  <c r="S26" i="1"/>
  <c r="R26" i="1"/>
  <c r="Q26" i="1" s="1"/>
  <c r="M26" i="1"/>
  <c r="I26" i="1"/>
  <c r="T25" i="1"/>
  <c r="S25" i="1"/>
  <c r="R25" i="1"/>
  <c r="Q25" i="1"/>
  <c r="M25" i="1"/>
  <c r="I25" i="1"/>
  <c r="S24" i="1"/>
  <c r="R24" i="1"/>
  <c r="Q24" i="1" s="1"/>
  <c r="P24" i="1"/>
  <c r="T24" i="1" s="1"/>
  <c r="O24" i="1"/>
  <c r="N24" i="1"/>
  <c r="M24" i="1"/>
  <c r="I24" i="1"/>
  <c r="T23" i="1"/>
  <c r="S23" i="1"/>
  <c r="R23" i="1"/>
  <c r="Q23" i="1" s="1"/>
  <c r="M23" i="1"/>
  <c r="I23" i="1"/>
  <c r="T22" i="1"/>
  <c r="Q22" i="1" s="1"/>
  <c r="S22" i="1"/>
  <c r="R22" i="1"/>
  <c r="M22" i="1"/>
  <c r="I22" i="1"/>
  <c r="T21" i="1"/>
  <c r="Q21" i="1" s="1"/>
  <c r="S21" i="1"/>
  <c r="R21" i="1"/>
  <c r="M21" i="1"/>
  <c r="I21" i="1"/>
  <c r="S20" i="1"/>
  <c r="P20" i="1"/>
  <c r="T20" i="1" s="1"/>
  <c r="N20" i="1"/>
  <c r="R20" i="1" s="1"/>
  <c r="Q20" i="1" s="1"/>
  <c r="M20" i="1"/>
  <c r="I20" i="1"/>
  <c r="S19" i="1"/>
  <c r="P19" i="1"/>
  <c r="T19" i="1" s="1"/>
  <c r="O19" i="1"/>
  <c r="O17" i="1" s="1"/>
  <c r="N19" i="1"/>
  <c r="N17" i="1" s="1"/>
  <c r="I19" i="1"/>
  <c r="I17" i="1" s="1"/>
  <c r="T18" i="1"/>
  <c r="S18" i="1"/>
  <c r="R18" i="1"/>
  <c r="Q18" i="1" s="1"/>
  <c r="O18" i="1"/>
  <c r="N18" i="1"/>
  <c r="M18" i="1"/>
  <c r="I18" i="1"/>
  <c r="L17" i="1"/>
  <c r="K17" i="1"/>
  <c r="J17" i="1"/>
  <c r="R17" i="1" s="1"/>
  <c r="Q61" i="1" l="1"/>
  <c r="O76" i="1"/>
  <c r="S17" i="1"/>
  <c r="I76" i="1"/>
  <c r="T47" i="1"/>
  <c r="Q42" i="1"/>
  <c r="N29" i="1"/>
  <c r="N76" i="1" s="1"/>
  <c r="Q38" i="1"/>
  <c r="T17" i="1"/>
  <c r="M38" i="1"/>
  <c r="Q32" i="1"/>
  <c r="Q59" i="1"/>
  <c r="Q17" i="1"/>
  <c r="P29" i="1"/>
  <c r="J76" i="1"/>
  <c r="R29" i="1"/>
  <c r="R76" i="1" s="1"/>
  <c r="S47" i="1"/>
  <c r="P17" i="1"/>
  <c r="M61" i="1"/>
  <c r="M53" i="1"/>
  <c r="Q53" i="1" s="1"/>
  <c r="M65" i="1"/>
  <c r="Q65" i="1" s="1"/>
  <c r="O29" i="1"/>
  <c r="Q48" i="1"/>
  <c r="S43" i="1"/>
  <c r="R48" i="1"/>
  <c r="I38" i="1"/>
  <c r="I29" i="1" s="1"/>
  <c r="M42" i="1"/>
  <c r="K29" i="1"/>
  <c r="R38" i="1"/>
  <c r="N47" i="1"/>
  <c r="R47" i="1" s="1"/>
  <c r="S50" i="1"/>
  <c r="I59" i="1"/>
  <c r="M19" i="1"/>
  <c r="M17" i="1" s="1"/>
  <c r="L29" i="1"/>
  <c r="T32" i="1"/>
  <c r="T50" i="1"/>
  <c r="M51" i="1"/>
  <c r="Q51" i="1" s="1"/>
  <c r="N59" i="1"/>
  <c r="R59" i="1" s="1"/>
  <c r="M63" i="1"/>
  <c r="Q63" i="1" s="1"/>
  <c r="R19" i="1"/>
  <c r="Q19" i="1" s="1"/>
  <c r="Q29" i="1" l="1"/>
  <c r="Q76" i="1" s="1"/>
  <c r="M47" i="1"/>
  <c r="M29" i="1" s="1"/>
  <c r="M76" i="1" s="1"/>
  <c r="T29" i="1"/>
  <c r="T76" i="1" s="1"/>
  <c r="L76" i="1"/>
  <c r="K76" i="1"/>
  <c r="S29" i="1"/>
  <c r="S76" i="1" s="1"/>
  <c r="Q47" i="1"/>
  <c r="M59" i="1"/>
  <c r="P76" i="1"/>
</calcChain>
</file>

<file path=xl/sharedStrings.xml><?xml version="1.0" encoding="utf-8"?>
<sst xmlns="http://schemas.openxmlformats.org/spreadsheetml/2006/main" count="198" uniqueCount="149">
  <si>
    <t>TRƯỜNG ĐẠI HỌC VINH</t>
  </si>
  <si>
    <t>Biểu số 3</t>
  </si>
  <si>
    <t>ĐƠN VỊ CẤP 2: ….............................</t>
  </si>
  <si>
    <t>KẾ HOẠCH GIỜ GIẢNG DẠY NĂM 2024</t>
  </si>
  <si>
    <t>(Biểu dùng cho đơn vị đào tạo và đơn vị hành chính có giảng viên công tác tại đơn vị)</t>
  </si>
  <si>
    <t>Đơn vị tính: Tiết chuẩn</t>
  </si>
  <si>
    <t>STT</t>
  </si>
  <si>
    <t>Tổ bộ môn và họ tên giảng viên</t>
  </si>
  <si>
    <t>Chức danh</t>
  </si>
  <si>
    <t>Số giờ chuẩn theo định mức</t>
  </si>
  <si>
    <t>Số giờ chuẩn được miễn giảm</t>
  </si>
  <si>
    <t>Số giờ chuẩn còn phải đảm nhận</t>
  </si>
  <si>
    <t>Ghi chú 
(Về lý do giảm, tỷ lệ giảm, thời gian giảm, …)</t>
  </si>
  <si>
    <t>Cộng</t>
  </si>
  <si>
    <t>Giờ giảng dạy</t>
  </si>
  <si>
    <t>Giờ NCKH</t>
  </si>
  <si>
    <t>Giờ HĐCM khác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</si>
  <si>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</si>
  <si>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</si>
  <si>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</si>
  <si>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</si>
  <si>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</si>
  <si>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</si>
  <si>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</si>
  <si>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</si>
  <si>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</si>
  <si>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</si>
  <si>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</si>
  <si>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</si>
  <si>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</si>
  <si>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</si>
  <si>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</si>
  <si>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</si>
  <si>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Tổng số cán bộ của đơn vị: 48, trong đó:</t>
  </si>
  <si>
    <t>Cán bộ hành chính: 3</t>
  </si>
  <si>
    <t>Cán bộ giảng dạy: 45, gồm:</t>
  </si>
  <si>
    <t>CBGD đảm nhận ĐM giờ tập sự (thử việc): 1</t>
  </si>
  <si>
    <t>CBGD đảm nhận ĐM giờ giảng viên trở lên: 47</t>
  </si>
  <si>
    <t>CBGD đảm nhận ĐM giờ giáo viên: 0</t>
  </si>
  <si>
    <t>I</t>
  </si>
  <si>
    <t>BM CNKT ô tô</t>
  </si>
  <si>
    <t>Trịnh Ngọc Hoàng</t>
  </si>
  <si>
    <t>GVC</t>
  </si>
  <si>
    <t>Trưởng BM</t>
  </si>
  <si>
    <t>Nguyễn Phúc Ngọc</t>
  </si>
  <si>
    <t>GV</t>
  </si>
  <si>
    <t>Học KTT</t>
  </si>
  <si>
    <t>Lương Ngọc Minh</t>
  </si>
  <si>
    <t>Học TS KTT</t>
  </si>
  <si>
    <t>Bùi Hà Phan</t>
  </si>
  <si>
    <t>Phan Quốc Cường</t>
  </si>
  <si>
    <t>TrG</t>
  </si>
  <si>
    <t>Nguyễn Phi Cường Anh</t>
  </si>
  <si>
    <t>Nguyễn Bá Uy</t>
  </si>
  <si>
    <t>Phan Văn Dư</t>
  </si>
  <si>
    <t xml:space="preserve"> </t>
  </si>
  <si>
    <t>Đặng Đình Thành</t>
  </si>
  <si>
    <t>Phan Văn Nguyên</t>
  </si>
  <si>
    <t>II</t>
  </si>
  <si>
    <t>Bộ môn CNKT Điện, Điện tử</t>
  </si>
  <si>
    <t>Nguyễn Tiến Dũng</t>
  </si>
  <si>
    <t>GVCC</t>
  </si>
  <si>
    <t>TBM</t>
  </si>
  <si>
    <t>Phạm Mạnh Toàn</t>
  </si>
  <si>
    <t>CVHT</t>
  </si>
  <si>
    <t>Trần Đình Dũng</t>
  </si>
  <si>
    <t>BT Đoàn Viện</t>
  </si>
  <si>
    <t>Lưu Văn Phúc</t>
  </si>
  <si>
    <t>Đinh Văn Nam</t>
  </si>
  <si>
    <t>Thực tập sinh NN</t>
  </si>
  <si>
    <t>Phạm Hoàng Nam</t>
  </si>
  <si>
    <t>NCS NN</t>
  </si>
  <si>
    <t>Hoàng Thì Hà</t>
  </si>
  <si>
    <t>VP</t>
  </si>
  <si>
    <t>III</t>
  </si>
  <si>
    <t>Bộ môn Điều khiển tự động</t>
  </si>
  <si>
    <t>Mai Thế Anh</t>
  </si>
  <si>
    <t>Trưởng bộ môn</t>
  </si>
  <si>
    <t>Trưởng bộ môn, 20%</t>
  </si>
  <si>
    <t>Lê Văn Chương</t>
  </si>
  <si>
    <t>P. Trưởng bộ môn</t>
  </si>
  <si>
    <t>P. Trưởng bộ môn, 15%</t>
  </si>
  <si>
    <t>Dương Đình Tú</t>
  </si>
  <si>
    <t>Giảng viên</t>
  </si>
  <si>
    <t>Bí thư chi bộ sinh viên, 15%</t>
  </si>
  <si>
    <t>Hồ Sỹ Phương</t>
  </si>
  <si>
    <t>NCS không tập trung, 70%</t>
  </si>
  <si>
    <t>Tạ Hùng Cường</t>
  </si>
  <si>
    <t>TL đào tạo trực tuyến</t>
  </si>
  <si>
    <t>Trợ lý ĐT TT, 10%</t>
  </si>
  <si>
    <t>Hoàng Võ Tùng Lâm</t>
  </si>
  <si>
    <t>Hoàng Cẩm Nhung</t>
  </si>
  <si>
    <t>QL HSSV</t>
  </si>
  <si>
    <t>IV</t>
  </si>
  <si>
    <t>BM HT và MMT</t>
  </si>
  <si>
    <t>Hoàng Hữu Việt</t>
  </si>
  <si>
    <t>PGS. GVCC</t>
  </si>
  <si>
    <t>P.Viện trưởng</t>
  </si>
  <si>
    <t>Lê Văn Minh</t>
  </si>
  <si>
    <t>Nguyễn Quang Ninh</t>
  </si>
  <si>
    <t>Trợ lý đào tạo</t>
  </si>
  <si>
    <t>Đặng Hồng Lĩnh</t>
  </si>
  <si>
    <t>P BM</t>
  </si>
  <si>
    <t>Nguyễn Thị Uyên</t>
  </si>
  <si>
    <t>CV học tập</t>
  </si>
  <si>
    <t>Phạm Trà My</t>
  </si>
  <si>
    <t>Trợ lý đào tạo trực tuyến</t>
  </si>
  <si>
    <t>Nguyễn Thúy Hòa</t>
  </si>
  <si>
    <t>Tập sự</t>
  </si>
  <si>
    <t>Cao Thanh Sơn</t>
  </si>
  <si>
    <t>Viện NCĐTTT, giảm 65%</t>
  </si>
  <si>
    <t>Lê Quốc Anh</t>
  </si>
  <si>
    <t>Vũ Chí Cường</t>
  </si>
  <si>
    <t>V</t>
  </si>
  <si>
    <t>Bộ môn Khoa học máy tính và Công nghệ phần mềm</t>
  </si>
  <si>
    <t>Phan Anh Phong</t>
  </si>
  <si>
    <t>Nguyễn Thị Minh Tâm</t>
  </si>
  <si>
    <t>CT Công đoàn</t>
  </si>
  <si>
    <t>Hồ Thị Huyền Thương</t>
  </si>
  <si>
    <t>Hoàng Hữu Tính</t>
  </si>
  <si>
    <t>NCS NN đên T4/2024 - giảm 30%</t>
  </si>
  <si>
    <t>Lê Văn Tấn</t>
  </si>
  <si>
    <t>Giảng viên giữ chức vụ quản lý, làm kiêm nhiệm đơn vị hành chính</t>
  </si>
  <si>
    <t>Lê Văn Thành</t>
  </si>
  <si>
    <t>Giảng viên không giữ chức vụ quản lý, làm kiêm nhiệm đơn vị hành chính</t>
  </si>
  <si>
    <t>Võ Đức Quang</t>
  </si>
  <si>
    <t>VI</t>
  </si>
  <si>
    <t>Bộ môn Điện tử viễn thông</t>
  </si>
  <si>
    <t>Lê Đình Công</t>
  </si>
  <si>
    <t>GV TS</t>
  </si>
  <si>
    <t>Nguyễn Thị Quỳnh Hoa</t>
  </si>
  <si>
    <t>GVCC PGS</t>
  </si>
  <si>
    <t>Đặng Thái Sơn</t>
  </si>
  <si>
    <t>GVC TS</t>
  </si>
  <si>
    <t>Viện Trưởng</t>
  </si>
  <si>
    <t>Nguyễn Thị Kim Thu</t>
  </si>
  <si>
    <t>GV ThS</t>
  </si>
  <si>
    <t>NCS KTT (còn 1 kỳ)</t>
  </si>
  <si>
    <t>Cao Thành Nghĩa</t>
  </si>
  <si>
    <t xml:space="preserve">GV TS </t>
  </si>
  <si>
    <t>Trợ lý đào tào, 15%</t>
  </si>
  <si>
    <t>Lê Thị Kiều Nga</t>
  </si>
  <si>
    <t>NCS nước ngoài</t>
  </si>
  <si>
    <t>Phan Duy Tùng</t>
  </si>
  <si>
    <t>NCS Sau TS, nước ngoài</t>
  </si>
  <si>
    <t>Tổng cộng toàn đơn vị:</t>
  </si>
  <si>
    <t>Ngày ….. Tháng …........ Năm 2024</t>
  </si>
  <si>
    <t>Người lập biểu</t>
  </si>
  <si>
    <t>Trưởng đơn vị lập kế hoạch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</si>
</sst>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Calibri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57070"/>
        <bgColor rgb="FF757070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E7E6E6"/>
        <bgColor rgb="FFE7E6E6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164" fontId="2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164" fontId="2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/>
    <xf numFmtId="49" fontId="2" fillId="0" borderId="10" xfId="0" quotePrefix="1" applyNumberFormat="1" applyFont="1" applyBorder="1" applyAlignment="1">
      <alignment horizontal="center" vertical="center" wrapText="1"/>
    </xf>
    <xf numFmtId="49" fontId="2" fillId="0" borderId="11" xfId="0" quotePrefix="1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/>
    <xf numFmtId="164" fontId="2" fillId="2" borderId="14" xfId="0" applyNumberFormat="1" applyFont="1" applyFill="1" applyBorder="1" applyAlignment="1">
      <alignment horizontal="lef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vertical="top"/>
    </xf>
    <xf numFmtId="164" fontId="1" fillId="0" borderId="13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/>
    </xf>
    <xf numFmtId="165" fontId="6" fillId="2" borderId="17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7" fillId="3" borderId="13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left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right"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horizontal="center" vertical="top" wrapText="1"/>
    </xf>
    <xf numFmtId="3" fontId="6" fillId="3" borderId="14" xfId="0" applyNumberFormat="1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7" fillId="0" borderId="0" xfId="0" applyFont="1"/>
    <xf numFmtId="164" fontId="6" fillId="4" borderId="13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0" xfId="0" applyFont="1"/>
    <xf numFmtId="164" fontId="2" fillId="5" borderId="14" xfId="0" applyNumberFormat="1" applyFont="1" applyFill="1" applyBorder="1" applyAlignment="1">
      <alignment horizontal="left" vertical="center" wrapText="1"/>
    </xf>
    <xf numFmtId="164" fontId="2" fillId="5" borderId="14" xfId="0" applyNumberFormat="1" applyFont="1" applyFill="1" applyBorder="1" applyAlignment="1">
      <alignment horizontal="center" vertical="center" wrapText="1"/>
    </xf>
    <xf numFmtId="3" fontId="2" fillId="5" borderId="14" xfId="0" applyNumberFormat="1" applyFont="1" applyFill="1" applyBorder="1" applyAlignment="1">
      <alignment horizontal="right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Border="1" applyAlignment="1">
      <alignment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15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top"/>
    </xf>
    <xf numFmtId="0" fontId="6" fillId="5" borderId="14" xfId="0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164" fontId="1" fillId="2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6" fillId="2" borderId="15" xfId="0" applyFont="1" applyFill="1" applyBorder="1" applyAlignment="1">
      <alignment horizontal="left" vertical="center"/>
    </xf>
    <xf numFmtId="164" fontId="7" fillId="6" borderId="14" xfId="0" applyNumberFormat="1" applyFont="1" applyFill="1" applyBorder="1" applyAlignment="1">
      <alignment horizontal="left" vertical="center" wrapText="1"/>
    </xf>
    <xf numFmtId="164" fontId="7" fillId="6" borderId="14" xfId="0" applyNumberFormat="1" applyFont="1" applyFill="1" applyBorder="1" applyAlignment="1">
      <alignment horizontal="center" vertical="center" wrapText="1"/>
    </xf>
    <xf numFmtId="3" fontId="7" fillId="6" borderId="14" xfId="0" applyNumberFormat="1" applyFont="1" applyFill="1" applyBorder="1" applyAlignment="1">
      <alignment horizontal="right" vertical="center" wrapText="1"/>
    </xf>
    <xf numFmtId="164" fontId="7" fillId="6" borderId="15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3" fontId="6" fillId="6" borderId="14" xfId="0" applyNumberFormat="1" applyFont="1" applyFill="1" applyBorder="1" applyAlignment="1">
      <alignment horizontal="right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left" vertical="center"/>
    </xf>
    <xf numFmtId="0" fontId="7" fillId="0" borderId="21" xfId="0" applyFont="1" applyBorder="1" applyAlignment="1">
      <alignment vertical="top"/>
    </xf>
    <xf numFmtId="0" fontId="12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3" fontId="14" fillId="0" borderId="24" xfId="0" applyNumberFormat="1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F67F-985B-4BAF-9C18-E31EA3049D56}">
  <dimension ref="F3:X79"/>
  <sheetViews>
    <sheetView tabSelected="1" topLeftCell="C1" workbookViewId="0">
      <selection activeCell="F5" sqref="F5:U5"/>
    </sheetView>
  </sheetViews>
  <sheetFormatPr defaultRowHeight="14.4" x14ac:dyDescent="0.3"/>
  <cols>
    <col min="7" max="7" width="16.88671875" customWidth="1"/>
  </cols>
  <sheetData>
    <row r="3" spans="6:24" ht="15.6" x14ac:dyDescent="0.3">
      <c r="F3" s="1" t="s">
        <v>0</v>
      </c>
      <c r="G3" s="2"/>
      <c r="H3" s="2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 t="s">
        <v>1</v>
      </c>
      <c r="V3" s="5"/>
      <c r="W3" s="5"/>
      <c r="X3" s="5"/>
    </row>
    <row r="4" spans="6:24" ht="15.6" x14ac:dyDescent="0.3">
      <c r="F4" s="6" t="s">
        <v>2</v>
      </c>
      <c r="G4" s="2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"/>
      <c r="V4" s="5"/>
      <c r="W4" s="5"/>
      <c r="X4" s="5"/>
    </row>
    <row r="5" spans="6:24" ht="15.6" x14ac:dyDescent="0.3">
      <c r="F5" s="7" t="s">
        <v>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5"/>
      <c r="W5" s="5"/>
      <c r="X5" s="5"/>
    </row>
    <row r="6" spans="6:24" ht="15.6" x14ac:dyDescent="0.3">
      <c r="F6" s="8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5"/>
      <c r="W6" s="5"/>
      <c r="X6" s="5"/>
    </row>
    <row r="7" spans="6:24" ht="16.2" thickBot="1" x14ac:dyDescent="0.35">
      <c r="F7" s="10"/>
      <c r="G7" s="10"/>
      <c r="H7" s="10"/>
      <c r="I7" s="10"/>
      <c r="J7" s="10"/>
      <c r="K7" s="10"/>
      <c r="L7" s="11" t="s">
        <v>5</v>
      </c>
      <c r="M7" s="2"/>
      <c r="N7" s="2"/>
      <c r="O7" s="2"/>
      <c r="P7" s="2"/>
      <c r="Q7" s="2"/>
      <c r="R7" s="2"/>
      <c r="S7" s="2"/>
      <c r="T7" s="2"/>
      <c r="U7" s="2"/>
      <c r="V7" s="5"/>
      <c r="W7" s="5"/>
      <c r="X7" s="5"/>
    </row>
    <row r="8" spans="6:24" ht="15.6" x14ac:dyDescent="0.3">
      <c r="F8" s="12" t="s">
        <v>6</v>
      </c>
      <c r="G8" s="13" t="s">
        <v>7</v>
      </c>
      <c r="H8" s="13" t="s">
        <v>8</v>
      </c>
      <c r="I8" s="14" t="s">
        <v>9</v>
      </c>
      <c r="J8" s="15"/>
      <c r="K8" s="15"/>
      <c r="L8" s="16"/>
      <c r="M8" s="14" t="s">
        <v>10</v>
      </c>
      <c r="N8" s="15"/>
      <c r="O8" s="15"/>
      <c r="P8" s="16"/>
      <c r="Q8" s="14" t="s">
        <v>11</v>
      </c>
      <c r="R8" s="15"/>
      <c r="S8" s="15"/>
      <c r="T8" s="16"/>
      <c r="U8" s="17" t="s">
        <v>12</v>
      </c>
      <c r="V8" s="5"/>
      <c r="W8" s="5"/>
      <c r="X8" s="5"/>
    </row>
    <row r="9" spans="6:24" ht="46.8" x14ac:dyDescent="0.3">
      <c r="F9" s="18"/>
      <c r="G9" s="19"/>
      <c r="H9" s="19"/>
      <c r="I9" s="20" t="s">
        <v>13</v>
      </c>
      <c r="J9" s="20" t="s">
        <v>14</v>
      </c>
      <c r="K9" s="20" t="s">
        <v>15</v>
      </c>
      <c r="L9" s="20" t="s">
        <v>16</v>
      </c>
      <c r="M9" s="20" t="s">
        <v>13</v>
      </c>
      <c r="N9" s="20" t="s">
        <v>14</v>
      </c>
      <c r="O9" s="20" t="s">
        <v>15</v>
      </c>
      <c r="P9" s="20" t="s">
        <v>16</v>
      </c>
      <c r="Q9" s="20" t="s">
        <v>13</v>
      </c>
      <c r="R9" s="20" t="s">
        <v>14</v>
      </c>
      <c r="S9" s="20" t="s">
        <v>15</v>
      </c>
      <c r="T9" s="20" t="s">
        <v>16</v>
      </c>
      <c r="U9" s="21"/>
      <c r="V9" s="5"/>
      <c r="W9" s="5"/>
      <c r="X9" s="5"/>
    </row>
    <row r="10" spans="6:24" ht="15.6" x14ac:dyDescent="0.3">
      <c r="F10" s="22" t="s">
        <v>17</v>
      </c>
      <c r="G10" s="23" t="s">
        <v>18</v>
      </c>
      <c r="H10" s="24" t="s">
        <v>19</v>
      </c>
      <c r="I10" s="24" t="s">
        <v>20</v>
      </c>
      <c r="J10" s="24" t="s">
        <v>21</v>
      </c>
      <c r="K10" s="24" t="s">
        <v>22</v>
      </c>
      <c r="L10" s="24" t="s">
        <v>23</v>
      </c>
      <c r="M10" s="24" t="s">
        <v>24</v>
      </c>
      <c r="N10" s="24" t="s">
        <v>25</v>
      </c>
      <c r="O10" s="24" t="s">
        <v>26</v>
      </c>
      <c r="P10" s="23" t="s">
        <v>27</v>
      </c>
      <c r="Q10" s="24" t="s">
        <v>28</v>
      </c>
      <c r="R10" s="24" t="s">
        <v>29</v>
      </c>
      <c r="S10" s="24" t="s">
        <v>30</v>
      </c>
      <c r="T10" s="24" t="s">
        <v>31</v>
      </c>
      <c r="U10" s="25" t="s">
        <v>32</v>
      </c>
      <c r="V10" s="5"/>
      <c r="W10" s="5"/>
      <c r="X10" s="5"/>
    </row>
    <row r="11" spans="6:24" ht="93.6" x14ac:dyDescent="0.3">
      <c r="F11" s="26"/>
      <c r="G11" s="27" t="s">
        <v>33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9"/>
      <c r="V11" s="30"/>
      <c r="W11" s="30"/>
      <c r="X11" s="30"/>
    </row>
    <row r="12" spans="6:24" ht="46.8" x14ac:dyDescent="0.3">
      <c r="F12" s="26"/>
      <c r="G12" s="27" t="s">
        <v>34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9"/>
      <c r="V12" s="5"/>
      <c r="W12" s="5"/>
      <c r="X12" s="5"/>
    </row>
    <row r="13" spans="6:24" ht="62.4" x14ac:dyDescent="0.3">
      <c r="F13" s="26"/>
      <c r="G13" s="27" t="s">
        <v>35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9"/>
      <c r="V13" s="5"/>
      <c r="W13" s="5"/>
      <c r="X13" s="5"/>
    </row>
    <row r="14" spans="6:24" ht="109.2" x14ac:dyDescent="0.3">
      <c r="F14" s="26"/>
      <c r="G14" s="27" t="s">
        <v>36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9"/>
      <c r="V14" s="5"/>
      <c r="W14" s="5"/>
      <c r="X14" s="5"/>
    </row>
    <row r="15" spans="6:24" ht="109.2" x14ac:dyDescent="0.3">
      <c r="F15" s="26"/>
      <c r="G15" s="27" t="s">
        <v>37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9"/>
      <c r="V15" s="5"/>
      <c r="W15" s="5"/>
      <c r="X15" s="5"/>
    </row>
    <row r="16" spans="6:24" ht="93.6" x14ac:dyDescent="0.3">
      <c r="F16" s="26"/>
      <c r="G16" s="27" t="s">
        <v>38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9"/>
      <c r="V16" s="5"/>
      <c r="W16" s="5"/>
      <c r="X16" s="5"/>
    </row>
    <row r="17" spans="6:24" ht="46.8" x14ac:dyDescent="0.3">
      <c r="F17" s="26" t="s">
        <v>39</v>
      </c>
      <c r="G17" s="31" t="s">
        <v>40</v>
      </c>
      <c r="H17" s="28"/>
      <c r="I17" s="32">
        <f t="shared" ref="I17:Q17" si="0">SUM(I18:I27)</f>
        <v>4520</v>
      </c>
      <c r="J17" s="32">
        <f t="shared" si="0"/>
        <v>2240</v>
      </c>
      <c r="K17" s="32">
        <f t="shared" si="0"/>
        <v>1095</v>
      </c>
      <c r="L17" s="32">
        <f t="shared" si="0"/>
        <v>1185</v>
      </c>
      <c r="M17" s="32">
        <f t="shared" si="0"/>
        <v>1163</v>
      </c>
      <c r="N17" s="32">
        <f t="shared" si="0"/>
        <v>540</v>
      </c>
      <c r="O17" s="32">
        <f t="shared" si="0"/>
        <v>254</v>
      </c>
      <c r="P17" s="32">
        <f t="shared" si="0"/>
        <v>369</v>
      </c>
      <c r="Q17" s="32">
        <f t="shared" si="0"/>
        <v>3357</v>
      </c>
      <c r="R17" s="32">
        <f t="shared" ref="R17:T27" si="1">J17-N17</f>
        <v>1700</v>
      </c>
      <c r="S17" s="32">
        <f t="shared" si="1"/>
        <v>841</v>
      </c>
      <c r="T17" s="32">
        <f t="shared" si="1"/>
        <v>816</v>
      </c>
      <c r="U17" s="29"/>
      <c r="V17" s="33"/>
      <c r="W17" s="34"/>
      <c r="X17" s="34"/>
    </row>
    <row r="18" spans="6:24" ht="39.6" x14ac:dyDescent="0.3">
      <c r="F18" s="35">
        <v>1</v>
      </c>
      <c r="G18" s="36" t="s">
        <v>41</v>
      </c>
      <c r="H18" s="37" t="s">
        <v>42</v>
      </c>
      <c r="I18" s="38">
        <f t="shared" ref="I18:I27" si="2">SUM(J18:L18)</f>
        <v>650</v>
      </c>
      <c r="J18" s="38">
        <v>270</v>
      </c>
      <c r="K18" s="38">
        <v>220</v>
      </c>
      <c r="L18" s="38">
        <v>160</v>
      </c>
      <c r="M18" s="38">
        <f t="shared" ref="M18:M27" si="3">SUM(N18:P18)</f>
        <v>98</v>
      </c>
      <c r="N18" s="38">
        <f t="shared" ref="N18:O18" si="4">0.2*J18</f>
        <v>54</v>
      </c>
      <c r="O18" s="38">
        <f t="shared" si="4"/>
        <v>44</v>
      </c>
      <c r="P18" s="38">
        <v>0</v>
      </c>
      <c r="Q18" s="39">
        <f t="shared" ref="Q18:Q27" si="5">SUM(R18:T18)</f>
        <v>552</v>
      </c>
      <c r="R18" s="38">
        <f t="shared" si="1"/>
        <v>216</v>
      </c>
      <c r="S18" s="38">
        <f t="shared" si="1"/>
        <v>176</v>
      </c>
      <c r="T18" s="38">
        <f t="shared" si="1"/>
        <v>160</v>
      </c>
      <c r="U18" s="40" t="s">
        <v>43</v>
      </c>
      <c r="V18" s="5"/>
      <c r="W18" s="34"/>
      <c r="X18" s="34"/>
    </row>
    <row r="19" spans="6:24" ht="15.6" x14ac:dyDescent="0.3">
      <c r="F19" s="35">
        <v>2</v>
      </c>
      <c r="G19" s="41" t="s">
        <v>44</v>
      </c>
      <c r="H19" s="37" t="s">
        <v>45</v>
      </c>
      <c r="I19" s="38">
        <f t="shared" si="2"/>
        <v>650</v>
      </c>
      <c r="J19" s="38">
        <v>270</v>
      </c>
      <c r="K19" s="38">
        <v>175</v>
      </c>
      <c r="L19" s="38">
        <v>205</v>
      </c>
      <c r="M19" s="38">
        <f t="shared" si="3"/>
        <v>390</v>
      </c>
      <c r="N19" s="38">
        <f t="shared" ref="N19:P19" si="6">0.6*J19</f>
        <v>162</v>
      </c>
      <c r="O19" s="38">
        <f t="shared" si="6"/>
        <v>105</v>
      </c>
      <c r="P19" s="38">
        <f t="shared" si="6"/>
        <v>123</v>
      </c>
      <c r="Q19" s="39">
        <f t="shared" si="5"/>
        <v>260</v>
      </c>
      <c r="R19" s="38">
        <f t="shared" si="1"/>
        <v>108</v>
      </c>
      <c r="S19" s="38">
        <f t="shared" si="1"/>
        <v>70</v>
      </c>
      <c r="T19" s="38">
        <f t="shared" si="1"/>
        <v>82</v>
      </c>
      <c r="U19" s="40" t="s">
        <v>46</v>
      </c>
      <c r="V19" s="5"/>
      <c r="W19" s="34"/>
      <c r="X19" s="34"/>
    </row>
    <row r="20" spans="6:24" ht="39.6" x14ac:dyDescent="0.3">
      <c r="F20" s="35">
        <v>3</v>
      </c>
      <c r="G20" s="42" t="s">
        <v>47</v>
      </c>
      <c r="H20" s="37" t="s">
        <v>45</v>
      </c>
      <c r="I20" s="38">
        <f t="shared" si="2"/>
        <v>650</v>
      </c>
      <c r="J20" s="38">
        <v>270</v>
      </c>
      <c r="K20" s="38">
        <v>175</v>
      </c>
      <c r="L20" s="38">
        <v>205</v>
      </c>
      <c r="M20" s="38">
        <f t="shared" si="3"/>
        <v>285</v>
      </c>
      <c r="N20" s="38">
        <f>0.6*J20</f>
        <v>162</v>
      </c>
      <c r="O20" s="38">
        <v>0</v>
      </c>
      <c r="P20" s="38">
        <f>0.6*L20</f>
        <v>123</v>
      </c>
      <c r="Q20" s="39">
        <f t="shared" si="5"/>
        <v>365</v>
      </c>
      <c r="R20" s="38">
        <f t="shared" si="1"/>
        <v>108</v>
      </c>
      <c r="S20" s="38">
        <f t="shared" si="1"/>
        <v>175</v>
      </c>
      <c r="T20" s="38">
        <f t="shared" si="1"/>
        <v>82</v>
      </c>
      <c r="U20" s="40" t="s">
        <v>48</v>
      </c>
      <c r="V20" s="5"/>
      <c r="W20" s="34"/>
      <c r="X20" s="34"/>
    </row>
    <row r="21" spans="6:24" ht="26.4" x14ac:dyDescent="0.3">
      <c r="F21" s="35">
        <v>4</v>
      </c>
      <c r="G21" s="43" t="s">
        <v>49</v>
      </c>
      <c r="H21" s="37" t="s">
        <v>45</v>
      </c>
      <c r="I21" s="38">
        <f t="shared" si="2"/>
        <v>730</v>
      </c>
      <c r="J21" s="38">
        <v>350</v>
      </c>
      <c r="K21" s="38">
        <v>175</v>
      </c>
      <c r="L21" s="38">
        <v>205</v>
      </c>
      <c r="M21" s="38">
        <f t="shared" si="3"/>
        <v>0</v>
      </c>
      <c r="N21" s="38">
        <v>0</v>
      </c>
      <c r="O21" s="38">
        <v>0</v>
      </c>
      <c r="P21" s="38">
        <v>0</v>
      </c>
      <c r="Q21" s="39">
        <f t="shared" si="5"/>
        <v>730</v>
      </c>
      <c r="R21" s="38">
        <f t="shared" si="1"/>
        <v>350</v>
      </c>
      <c r="S21" s="38">
        <f t="shared" si="1"/>
        <v>175</v>
      </c>
      <c r="T21" s="38">
        <f t="shared" si="1"/>
        <v>205</v>
      </c>
      <c r="U21" s="40"/>
      <c r="V21" s="5"/>
      <c r="W21" s="34"/>
      <c r="X21" s="34"/>
    </row>
    <row r="22" spans="6:24" ht="39.6" x14ac:dyDescent="0.3">
      <c r="F22" s="35">
        <v>5</v>
      </c>
      <c r="G22" s="43" t="s">
        <v>50</v>
      </c>
      <c r="H22" s="37" t="s">
        <v>51</v>
      </c>
      <c r="I22" s="38">
        <f t="shared" si="2"/>
        <v>135</v>
      </c>
      <c r="J22" s="38">
        <v>135</v>
      </c>
      <c r="K22" s="38">
        <v>0</v>
      </c>
      <c r="L22" s="38">
        <v>0</v>
      </c>
      <c r="M22" s="38">
        <f t="shared" si="3"/>
        <v>0</v>
      </c>
      <c r="N22" s="38">
        <v>0</v>
      </c>
      <c r="O22" s="38">
        <v>0</v>
      </c>
      <c r="P22" s="38">
        <v>0</v>
      </c>
      <c r="Q22" s="39">
        <f t="shared" si="5"/>
        <v>135</v>
      </c>
      <c r="R22" s="38">
        <f t="shared" si="1"/>
        <v>135</v>
      </c>
      <c r="S22" s="38">
        <f t="shared" si="1"/>
        <v>0</v>
      </c>
      <c r="T22" s="38">
        <f t="shared" si="1"/>
        <v>0</v>
      </c>
      <c r="U22" s="40"/>
      <c r="V22" s="5"/>
      <c r="W22" s="34"/>
      <c r="X22" s="34"/>
    </row>
    <row r="23" spans="6:24" ht="52.8" x14ac:dyDescent="0.3">
      <c r="F23" s="35">
        <v>6</v>
      </c>
      <c r="G23" s="43" t="s">
        <v>52</v>
      </c>
      <c r="H23" s="37" t="s">
        <v>51</v>
      </c>
      <c r="I23" s="38">
        <f t="shared" si="2"/>
        <v>135</v>
      </c>
      <c r="J23" s="38">
        <v>135</v>
      </c>
      <c r="K23" s="38">
        <v>0</v>
      </c>
      <c r="L23" s="38">
        <v>0</v>
      </c>
      <c r="M23" s="38">
        <f t="shared" si="3"/>
        <v>0</v>
      </c>
      <c r="N23" s="38">
        <v>0</v>
      </c>
      <c r="O23" s="38">
        <v>0</v>
      </c>
      <c r="P23" s="38">
        <v>0</v>
      </c>
      <c r="Q23" s="39">
        <f t="shared" si="5"/>
        <v>135</v>
      </c>
      <c r="R23" s="38">
        <f t="shared" si="1"/>
        <v>135</v>
      </c>
      <c r="S23" s="38">
        <f t="shared" si="1"/>
        <v>0</v>
      </c>
      <c r="T23" s="38">
        <f t="shared" si="1"/>
        <v>0</v>
      </c>
      <c r="U23" s="40"/>
      <c r="V23" s="5"/>
      <c r="W23" s="34"/>
      <c r="X23" s="34"/>
    </row>
    <row r="24" spans="6:24" ht="26.4" x14ac:dyDescent="0.3">
      <c r="F24" s="35">
        <v>7</v>
      </c>
      <c r="G24" s="43" t="s">
        <v>53</v>
      </c>
      <c r="H24" s="37" t="s">
        <v>45</v>
      </c>
      <c r="I24" s="38">
        <f t="shared" si="2"/>
        <v>650</v>
      </c>
      <c r="J24" s="38">
        <v>270</v>
      </c>
      <c r="K24" s="38">
        <v>175</v>
      </c>
      <c r="L24" s="38">
        <v>205</v>
      </c>
      <c r="M24" s="38">
        <f t="shared" si="3"/>
        <v>390</v>
      </c>
      <c r="N24" s="38">
        <f t="shared" ref="N24:P24" si="7">0.6*J24</f>
        <v>162</v>
      </c>
      <c r="O24" s="38">
        <f t="shared" si="7"/>
        <v>105</v>
      </c>
      <c r="P24" s="38">
        <f t="shared" si="7"/>
        <v>123</v>
      </c>
      <c r="Q24" s="39">
        <f t="shared" si="5"/>
        <v>260</v>
      </c>
      <c r="R24" s="38">
        <f t="shared" si="1"/>
        <v>108</v>
      </c>
      <c r="S24" s="38">
        <f t="shared" si="1"/>
        <v>70</v>
      </c>
      <c r="T24" s="38">
        <f t="shared" si="1"/>
        <v>82</v>
      </c>
      <c r="U24" s="40" t="s">
        <v>46</v>
      </c>
      <c r="V24" s="5"/>
      <c r="W24" s="34"/>
      <c r="X24" s="34"/>
    </row>
    <row r="25" spans="6:24" ht="15.6" x14ac:dyDescent="0.3">
      <c r="F25" s="35">
        <v>8</v>
      </c>
      <c r="G25" s="44" t="s">
        <v>54</v>
      </c>
      <c r="H25" s="37" t="s">
        <v>45</v>
      </c>
      <c r="I25" s="38">
        <f t="shared" si="2"/>
        <v>650</v>
      </c>
      <c r="J25" s="38">
        <v>270</v>
      </c>
      <c r="K25" s="38">
        <v>175</v>
      </c>
      <c r="L25" s="38">
        <v>205</v>
      </c>
      <c r="M25" s="38">
        <f t="shared" si="3"/>
        <v>0</v>
      </c>
      <c r="N25" s="38">
        <v>0</v>
      </c>
      <c r="O25" s="38">
        <v>0</v>
      </c>
      <c r="P25" s="38">
        <v>0</v>
      </c>
      <c r="Q25" s="39">
        <f t="shared" si="5"/>
        <v>650</v>
      </c>
      <c r="R25" s="38">
        <f t="shared" si="1"/>
        <v>270</v>
      </c>
      <c r="S25" s="38">
        <f t="shared" si="1"/>
        <v>175</v>
      </c>
      <c r="T25" s="38">
        <f t="shared" si="1"/>
        <v>205</v>
      </c>
      <c r="U25" s="45"/>
      <c r="V25" s="5" t="s">
        <v>55</v>
      </c>
      <c r="W25" s="34"/>
      <c r="X25" s="34"/>
    </row>
    <row r="26" spans="6:24" ht="15.6" x14ac:dyDescent="0.3">
      <c r="F26" s="35">
        <v>9</v>
      </c>
      <c r="G26" s="44" t="s">
        <v>56</v>
      </c>
      <c r="H26" s="37" t="s">
        <v>51</v>
      </c>
      <c r="I26" s="38">
        <f t="shared" si="2"/>
        <v>135</v>
      </c>
      <c r="J26" s="38">
        <v>135</v>
      </c>
      <c r="K26" s="38">
        <v>0</v>
      </c>
      <c r="L26" s="38">
        <v>0</v>
      </c>
      <c r="M26" s="38">
        <f t="shared" si="3"/>
        <v>0</v>
      </c>
      <c r="N26" s="38">
        <v>0</v>
      </c>
      <c r="O26" s="38">
        <v>0</v>
      </c>
      <c r="P26" s="38">
        <v>0</v>
      </c>
      <c r="Q26" s="39">
        <f t="shared" si="5"/>
        <v>135</v>
      </c>
      <c r="R26" s="38">
        <f t="shared" si="1"/>
        <v>135</v>
      </c>
      <c r="S26" s="38">
        <f t="shared" si="1"/>
        <v>0</v>
      </c>
      <c r="T26" s="38">
        <f t="shared" si="1"/>
        <v>0</v>
      </c>
      <c r="U26" s="45"/>
      <c r="V26" s="5"/>
      <c r="W26" s="34"/>
      <c r="X26" s="34"/>
    </row>
    <row r="27" spans="6:24" ht="15.6" x14ac:dyDescent="0.3">
      <c r="F27" s="35">
        <v>10</v>
      </c>
      <c r="G27" s="44" t="s">
        <v>57</v>
      </c>
      <c r="H27" s="37" t="s">
        <v>51</v>
      </c>
      <c r="I27" s="38">
        <f t="shared" si="2"/>
        <v>135</v>
      </c>
      <c r="J27" s="38">
        <v>135</v>
      </c>
      <c r="K27" s="38">
        <v>0</v>
      </c>
      <c r="L27" s="38">
        <v>0</v>
      </c>
      <c r="M27" s="38">
        <f t="shared" si="3"/>
        <v>0</v>
      </c>
      <c r="N27" s="38">
        <v>0</v>
      </c>
      <c r="O27" s="38">
        <v>0</v>
      </c>
      <c r="P27" s="38">
        <v>0</v>
      </c>
      <c r="Q27" s="39">
        <f t="shared" si="5"/>
        <v>135</v>
      </c>
      <c r="R27" s="38">
        <f t="shared" si="1"/>
        <v>135</v>
      </c>
      <c r="S27" s="38">
        <f t="shared" si="1"/>
        <v>0</v>
      </c>
      <c r="T27" s="38">
        <f t="shared" si="1"/>
        <v>0</v>
      </c>
      <c r="U27" s="46"/>
      <c r="V27" s="5"/>
      <c r="W27" s="34"/>
      <c r="X27" s="34"/>
    </row>
    <row r="28" spans="6:24" ht="15.6" x14ac:dyDescent="0.3">
      <c r="F28" s="47"/>
      <c r="G28" s="48"/>
      <c r="H28" s="4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6:24" ht="52.8" x14ac:dyDescent="0.3">
      <c r="F29" s="49" t="s">
        <v>58</v>
      </c>
      <c r="G29" s="50" t="s">
        <v>59</v>
      </c>
      <c r="H29" s="51"/>
      <c r="I29" s="52">
        <f t="shared" ref="I29:Q29" si="8">SUM(I30:I47)</f>
        <v>16795</v>
      </c>
      <c r="J29" s="52">
        <f t="shared" si="8"/>
        <v>5780</v>
      </c>
      <c r="K29" s="52">
        <f t="shared" si="8"/>
        <v>6345</v>
      </c>
      <c r="L29" s="52">
        <f t="shared" si="8"/>
        <v>4670</v>
      </c>
      <c r="M29" s="52">
        <f t="shared" si="8"/>
        <v>3654</v>
      </c>
      <c r="N29" s="52">
        <f t="shared" si="8"/>
        <v>1366</v>
      </c>
      <c r="O29" s="52">
        <f t="shared" si="8"/>
        <v>1165.75</v>
      </c>
      <c r="P29" s="52">
        <f t="shared" si="8"/>
        <v>1122.25</v>
      </c>
      <c r="Q29" s="52">
        <f t="shared" si="8"/>
        <v>13141</v>
      </c>
      <c r="R29" s="52">
        <f t="shared" ref="R29:T29" si="9">J29-N29</f>
        <v>4414</v>
      </c>
      <c r="S29" s="52">
        <f t="shared" si="9"/>
        <v>5179.25</v>
      </c>
      <c r="T29" s="52">
        <f t="shared" si="9"/>
        <v>3547.75</v>
      </c>
      <c r="U29" s="53"/>
      <c r="V29" s="33"/>
      <c r="W29" s="34"/>
      <c r="X29" s="34"/>
    </row>
    <row r="30" spans="6:24" ht="26.4" x14ac:dyDescent="0.3">
      <c r="F30" s="54">
        <v>1</v>
      </c>
      <c r="G30" s="55" t="s">
        <v>60</v>
      </c>
      <c r="H30" s="56" t="s">
        <v>61</v>
      </c>
      <c r="I30" s="57">
        <f t="shared" ref="I30:I36" si="10">J30+K30+L30</f>
        <v>705</v>
      </c>
      <c r="J30" s="58">
        <v>270</v>
      </c>
      <c r="K30" s="58">
        <v>315</v>
      </c>
      <c r="L30" s="58">
        <v>120</v>
      </c>
      <c r="M30" s="57">
        <f t="shared" ref="M30:M32" si="11">SUM(N30+O30+P30)</f>
        <v>141</v>
      </c>
      <c r="N30" s="58">
        <f t="shared" ref="N30:P30" si="12">J30*0.2</f>
        <v>54</v>
      </c>
      <c r="O30" s="58">
        <f t="shared" si="12"/>
        <v>63</v>
      </c>
      <c r="P30" s="58">
        <f t="shared" si="12"/>
        <v>24</v>
      </c>
      <c r="Q30" s="57">
        <f t="shared" ref="Q30:T36" si="13">I30-M30</f>
        <v>564</v>
      </c>
      <c r="R30" s="57">
        <f t="shared" si="13"/>
        <v>216</v>
      </c>
      <c r="S30" s="57">
        <f t="shared" si="13"/>
        <v>252</v>
      </c>
      <c r="T30" s="57">
        <f t="shared" si="13"/>
        <v>96</v>
      </c>
      <c r="U30" s="59" t="s">
        <v>62</v>
      </c>
      <c r="V30" s="5"/>
      <c r="W30" s="34"/>
      <c r="X30" s="34"/>
    </row>
    <row r="31" spans="6:24" ht="39.6" x14ac:dyDescent="0.3">
      <c r="F31" s="54">
        <v>2</v>
      </c>
      <c r="G31" s="55" t="s">
        <v>63</v>
      </c>
      <c r="H31" s="56" t="s">
        <v>45</v>
      </c>
      <c r="I31" s="57">
        <f t="shared" si="10"/>
        <v>610</v>
      </c>
      <c r="J31" s="58">
        <v>270</v>
      </c>
      <c r="K31" s="58">
        <v>220</v>
      </c>
      <c r="L31" s="58">
        <v>120</v>
      </c>
      <c r="M31" s="57">
        <f t="shared" si="11"/>
        <v>0</v>
      </c>
      <c r="N31" s="58">
        <v>0</v>
      </c>
      <c r="O31" s="58">
        <v>0</v>
      </c>
      <c r="P31" s="58">
        <v>0</v>
      </c>
      <c r="Q31" s="57">
        <f t="shared" si="13"/>
        <v>610</v>
      </c>
      <c r="R31" s="57">
        <f t="shared" si="13"/>
        <v>270</v>
      </c>
      <c r="S31" s="57">
        <f t="shared" si="13"/>
        <v>220</v>
      </c>
      <c r="T31" s="57">
        <f t="shared" si="13"/>
        <v>120</v>
      </c>
      <c r="U31" s="59" t="s">
        <v>64</v>
      </c>
      <c r="V31" s="5"/>
      <c r="W31" s="34"/>
      <c r="X31" s="34"/>
    </row>
    <row r="32" spans="6:24" ht="26.4" x14ac:dyDescent="0.3">
      <c r="F32" s="54">
        <v>3</v>
      </c>
      <c r="G32" s="55" t="s">
        <v>65</v>
      </c>
      <c r="H32" s="56" t="s">
        <v>45</v>
      </c>
      <c r="I32" s="57">
        <f t="shared" si="10"/>
        <v>505</v>
      </c>
      <c r="J32" s="58">
        <v>270</v>
      </c>
      <c r="K32" s="58">
        <v>165</v>
      </c>
      <c r="L32" s="58">
        <v>70</v>
      </c>
      <c r="M32" s="57">
        <f t="shared" si="11"/>
        <v>202</v>
      </c>
      <c r="N32" s="58">
        <f t="shared" ref="N32:P32" si="14">J32*0.4</f>
        <v>108</v>
      </c>
      <c r="O32" s="58">
        <f t="shared" si="14"/>
        <v>66</v>
      </c>
      <c r="P32" s="58">
        <f t="shared" si="14"/>
        <v>28</v>
      </c>
      <c r="Q32" s="57">
        <f t="shared" si="13"/>
        <v>303</v>
      </c>
      <c r="R32" s="57">
        <f t="shared" si="13"/>
        <v>162</v>
      </c>
      <c r="S32" s="57">
        <f t="shared" si="13"/>
        <v>99</v>
      </c>
      <c r="T32" s="57">
        <f t="shared" si="13"/>
        <v>42</v>
      </c>
      <c r="U32" s="59" t="s">
        <v>66</v>
      </c>
      <c r="V32" s="5"/>
      <c r="W32" s="34"/>
      <c r="X32" s="34"/>
    </row>
    <row r="33" spans="6:24" ht="15.6" x14ac:dyDescent="0.3">
      <c r="F33" s="54">
        <v>4</v>
      </c>
      <c r="G33" s="60" t="s">
        <v>67</v>
      </c>
      <c r="H33" s="61" t="s">
        <v>45</v>
      </c>
      <c r="I33" s="57">
        <f t="shared" si="10"/>
        <v>610</v>
      </c>
      <c r="J33" s="58">
        <v>270</v>
      </c>
      <c r="K33" s="58">
        <v>220</v>
      </c>
      <c r="L33" s="58">
        <v>120</v>
      </c>
      <c r="M33" s="57">
        <v>0</v>
      </c>
      <c r="N33" s="58">
        <v>0</v>
      </c>
      <c r="O33" s="58">
        <v>0</v>
      </c>
      <c r="P33" s="58">
        <v>0</v>
      </c>
      <c r="Q33" s="57">
        <f t="shared" si="13"/>
        <v>610</v>
      </c>
      <c r="R33" s="57">
        <f t="shared" si="13"/>
        <v>270</v>
      </c>
      <c r="S33" s="57">
        <f t="shared" si="13"/>
        <v>220</v>
      </c>
      <c r="T33" s="57">
        <f t="shared" si="13"/>
        <v>120</v>
      </c>
      <c r="U33" s="59"/>
      <c r="V33" s="5"/>
      <c r="W33" s="34"/>
      <c r="X33" s="34"/>
    </row>
    <row r="34" spans="6:24" ht="26.4" x14ac:dyDescent="0.3">
      <c r="F34" s="54">
        <v>5</v>
      </c>
      <c r="G34" s="55" t="s">
        <v>68</v>
      </c>
      <c r="H34" s="56" t="s">
        <v>45</v>
      </c>
      <c r="I34" s="57">
        <f t="shared" si="10"/>
        <v>175</v>
      </c>
      <c r="J34" s="58">
        <v>0</v>
      </c>
      <c r="K34" s="58">
        <v>175</v>
      </c>
      <c r="L34" s="58">
        <v>0</v>
      </c>
      <c r="M34" s="57">
        <v>0</v>
      </c>
      <c r="N34" s="58">
        <v>0</v>
      </c>
      <c r="O34" s="58">
        <v>0</v>
      </c>
      <c r="P34" s="58">
        <v>0</v>
      </c>
      <c r="Q34" s="57">
        <f t="shared" si="13"/>
        <v>175</v>
      </c>
      <c r="R34" s="57">
        <f t="shared" si="13"/>
        <v>0</v>
      </c>
      <c r="S34" s="57">
        <f t="shared" si="13"/>
        <v>175</v>
      </c>
      <c r="T34" s="57">
        <f t="shared" si="13"/>
        <v>0</v>
      </c>
      <c r="U34" s="59" t="s">
        <v>69</v>
      </c>
      <c r="V34" s="5"/>
      <c r="W34" s="34"/>
      <c r="X34" s="34"/>
    </row>
    <row r="35" spans="6:24" ht="39.6" x14ac:dyDescent="0.3">
      <c r="F35" s="54">
        <v>6</v>
      </c>
      <c r="G35" s="55" t="s">
        <v>70</v>
      </c>
      <c r="H35" s="56" t="s">
        <v>45</v>
      </c>
      <c r="I35" s="57">
        <f t="shared" si="10"/>
        <v>0</v>
      </c>
      <c r="J35" s="58">
        <v>0</v>
      </c>
      <c r="K35" s="58">
        <v>0</v>
      </c>
      <c r="L35" s="58">
        <v>0</v>
      </c>
      <c r="M35" s="57">
        <v>0</v>
      </c>
      <c r="N35" s="58">
        <v>0</v>
      </c>
      <c r="O35" s="58">
        <v>0</v>
      </c>
      <c r="P35" s="58">
        <v>0</v>
      </c>
      <c r="Q35" s="57">
        <f t="shared" si="13"/>
        <v>0</v>
      </c>
      <c r="R35" s="57">
        <f t="shared" si="13"/>
        <v>0</v>
      </c>
      <c r="S35" s="57">
        <f t="shared" si="13"/>
        <v>0</v>
      </c>
      <c r="T35" s="57">
        <f t="shared" si="13"/>
        <v>0</v>
      </c>
      <c r="U35" s="59" t="s">
        <v>71</v>
      </c>
      <c r="V35" s="5"/>
      <c r="W35" s="34"/>
      <c r="X35" s="34"/>
    </row>
    <row r="36" spans="6:24" ht="26.4" x14ac:dyDescent="0.3">
      <c r="F36" s="54">
        <v>7</v>
      </c>
      <c r="G36" s="62" t="s">
        <v>72</v>
      </c>
      <c r="H36" s="61" t="s">
        <v>73</v>
      </c>
      <c r="I36" s="57">
        <f t="shared" si="10"/>
        <v>0</v>
      </c>
      <c r="J36" s="58">
        <v>0</v>
      </c>
      <c r="K36" s="58">
        <v>0</v>
      </c>
      <c r="L36" s="58">
        <v>0</v>
      </c>
      <c r="M36" s="57">
        <f>SUM(N36+O36+P36)</f>
        <v>0</v>
      </c>
      <c r="N36" s="58">
        <v>0</v>
      </c>
      <c r="O36" s="58">
        <v>0</v>
      </c>
      <c r="P36" s="58">
        <v>0</v>
      </c>
      <c r="Q36" s="57">
        <f t="shared" si="13"/>
        <v>0</v>
      </c>
      <c r="R36" s="57">
        <f t="shared" si="13"/>
        <v>0</v>
      </c>
      <c r="S36" s="57">
        <f t="shared" si="13"/>
        <v>0</v>
      </c>
      <c r="T36" s="57">
        <f t="shared" si="13"/>
        <v>0</v>
      </c>
      <c r="U36" s="59"/>
      <c r="V36" s="5"/>
      <c r="W36" s="34"/>
      <c r="X36" s="34"/>
    </row>
    <row r="37" spans="6:24" ht="15.6" x14ac:dyDescent="0.3">
      <c r="F37" s="47"/>
      <c r="G37" s="48"/>
      <c r="H37" s="4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6:24" ht="52.8" x14ac:dyDescent="0.3">
      <c r="F38" s="63" t="s">
        <v>74</v>
      </c>
      <c r="G38" s="64" t="s">
        <v>75</v>
      </c>
      <c r="H38" s="65"/>
      <c r="I38" s="66">
        <f t="shared" ref="I38:Q38" si="15">SUM(I39:I45)</f>
        <v>3900</v>
      </c>
      <c r="J38" s="66">
        <f t="shared" si="15"/>
        <v>1200</v>
      </c>
      <c r="K38" s="66">
        <f t="shared" si="15"/>
        <v>1400</v>
      </c>
      <c r="L38" s="66">
        <f t="shared" si="15"/>
        <v>1300</v>
      </c>
      <c r="M38" s="66">
        <f t="shared" si="15"/>
        <v>680.5</v>
      </c>
      <c r="N38" s="66">
        <f t="shared" si="15"/>
        <v>260</v>
      </c>
      <c r="O38" s="66">
        <f t="shared" si="15"/>
        <v>141</v>
      </c>
      <c r="P38" s="66">
        <f t="shared" si="15"/>
        <v>279.5</v>
      </c>
      <c r="Q38" s="66">
        <f t="shared" si="15"/>
        <v>3219.5</v>
      </c>
      <c r="R38" s="66">
        <f t="shared" ref="R38:T38" si="16">J38-N38</f>
        <v>940</v>
      </c>
      <c r="S38" s="66">
        <f t="shared" si="16"/>
        <v>1259</v>
      </c>
      <c r="T38" s="66">
        <f t="shared" si="16"/>
        <v>1020.5</v>
      </c>
      <c r="U38" s="67"/>
      <c r="V38" s="68"/>
      <c r="W38" s="34"/>
      <c r="X38" s="34"/>
    </row>
    <row r="39" spans="6:24" ht="26.4" x14ac:dyDescent="0.3">
      <c r="F39" s="69">
        <v>1</v>
      </c>
      <c r="G39" s="70" t="s">
        <v>76</v>
      </c>
      <c r="H39" s="71" t="s">
        <v>77</v>
      </c>
      <c r="I39" s="72">
        <f t="shared" ref="I39:I45" si="17">J39+K39+L39</f>
        <v>650</v>
      </c>
      <c r="J39" s="72">
        <v>200</v>
      </c>
      <c r="K39" s="72">
        <v>235</v>
      </c>
      <c r="L39" s="72">
        <v>215</v>
      </c>
      <c r="M39" s="72">
        <f t="shared" ref="M39:M45" si="18">SUM(N39+O39+P39)</f>
        <v>130</v>
      </c>
      <c r="N39" s="72">
        <f t="shared" ref="N39:P39" si="19">J39*0.2</f>
        <v>40</v>
      </c>
      <c r="O39" s="72">
        <f t="shared" si="19"/>
        <v>47</v>
      </c>
      <c r="P39" s="72">
        <f t="shared" si="19"/>
        <v>43</v>
      </c>
      <c r="Q39" s="72">
        <f t="shared" ref="Q39:T45" si="20">I39-M39</f>
        <v>520</v>
      </c>
      <c r="R39" s="72">
        <f t="shared" si="20"/>
        <v>160</v>
      </c>
      <c r="S39" s="72">
        <f t="shared" si="20"/>
        <v>188</v>
      </c>
      <c r="T39" s="72">
        <f t="shared" si="20"/>
        <v>172</v>
      </c>
      <c r="U39" s="73" t="s">
        <v>78</v>
      </c>
      <c r="V39" s="74"/>
      <c r="W39" s="34"/>
      <c r="X39" s="34"/>
    </row>
    <row r="40" spans="6:24" ht="26.4" x14ac:dyDescent="0.3">
      <c r="F40" s="69">
        <v>2</v>
      </c>
      <c r="G40" s="70" t="s">
        <v>79</v>
      </c>
      <c r="H40" s="71" t="s">
        <v>80</v>
      </c>
      <c r="I40" s="72">
        <f t="shared" si="17"/>
        <v>650</v>
      </c>
      <c r="J40" s="72">
        <v>200</v>
      </c>
      <c r="K40" s="72">
        <v>235</v>
      </c>
      <c r="L40" s="72">
        <v>215</v>
      </c>
      <c r="M40" s="72">
        <f t="shared" si="18"/>
        <v>97.5</v>
      </c>
      <c r="N40" s="72">
        <f t="shared" ref="N40:P41" si="21">J40*0.15</f>
        <v>30</v>
      </c>
      <c r="O40" s="72">
        <f t="shared" si="21"/>
        <v>35.25</v>
      </c>
      <c r="P40" s="72">
        <f t="shared" si="21"/>
        <v>32.25</v>
      </c>
      <c r="Q40" s="72">
        <f t="shared" si="20"/>
        <v>552.5</v>
      </c>
      <c r="R40" s="72">
        <f t="shared" si="20"/>
        <v>170</v>
      </c>
      <c r="S40" s="72">
        <f t="shared" si="20"/>
        <v>199.75</v>
      </c>
      <c r="T40" s="72">
        <f t="shared" si="20"/>
        <v>182.75</v>
      </c>
      <c r="U40" s="73" t="s">
        <v>81</v>
      </c>
      <c r="V40" s="74"/>
      <c r="W40" s="34"/>
      <c r="X40" s="34"/>
    </row>
    <row r="41" spans="6:24" ht="26.4" x14ac:dyDescent="0.3">
      <c r="F41" s="69">
        <v>3</v>
      </c>
      <c r="G41" s="70" t="s">
        <v>82</v>
      </c>
      <c r="H41" s="71" t="s">
        <v>83</v>
      </c>
      <c r="I41" s="72">
        <f t="shared" si="17"/>
        <v>650</v>
      </c>
      <c r="J41" s="72">
        <v>200</v>
      </c>
      <c r="K41" s="72">
        <v>235</v>
      </c>
      <c r="L41" s="72">
        <v>215</v>
      </c>
      <c r="M41" s="72">
        <f t="shared" si="18"/>
        <v>97.5</v>
      </c>
      <c r="N41" s="72">
        <f t="shared" si="21"/>
        <v>30</v>
      </c>
      <c r="O41" s="72">
        <f t="shared" si="21"/>
        <v>35.25</v>
      </c>
      <c r="P41" s="72">
        <f t="shared" si="21"/>
        <v>32.25</v>
      </c>
      <c r="Q41" s="72">
        <f t="shared" si="20"/>
        <v>552.5</v>
      </c>
      <c r="R41" s="72">
        <f t="shared" si="20"/>
        <v>170</v>
      </c>
      <c r="S41" s="72">
        <f t="shared" si="20"/>
        <v>199.75</v>
      </c>
      <c r="T41" s="72">
        <f t="shared" si="20"/>
        <v>182.75</v>
      </c>
      <c r="U41" s="73" t="s">
        <v>84</v>
      </c>
      <c r="V41" s="74"/>
      <c r="W41" s="34"/>
      <c r="X41" s="34"/>
    </row>
    <row r="42" spans="6:24" ht="26.4" x14ac:dyDescent="0.3">
      <c r="F42" s="69">
        <v>4</v>
      </c>
      <c r="G42" s="70" t="s">
        <v>85</v>
      </c>
      <c r="H42" s="71" t="s">
        <v>83</v>
      </c>
      <c r="I42" s="72">
        <f t="shared" si="17"/>
        <v>650</v>
      </c>
      <c r="J42" s="72">
        <v>200</v>
      </c>
      <c r="K42" s="72">
        <v>235</v>
      </c>
      <c r="L42" s="72">
        <v>215</v>
      </c>
      <c r="M42" s="72">
        <f t="shared" si="18"/>
        <v>290.5</v>
      </c>
      <c r="N42" s="72">
        <f>J42*0.7</f>
        <v>140</v>
      </c>
      <c r="O42" s="72">
        <v>0</v>
      </c>
      <c r="P42" s="72">
        <f>L42*0.7</f>
        <v>150.5</v>
      </c>
      <c r="Q42" s="72">
        <f t="shared" si="20"/>
        <v>359.5</v>
      </c>
      <c r="R42" s="72">
        <f t="shared" si="20"/>
        <v>60</v>
      </c>
      <c r="S42" s="72">
        <f t="shared" si="20"/>
        <v>235</v>
      </c>
      <c r="T42" s="72">
        <f t="shared" si="20"/>
        <v>64.5</v>
      </c>
      <c r="U42" s="73" t="s">
        <v>86</v>
      </c>
      <c r="V42" s="74"/>
      <c r="W42" s="34"/>
      <c r="X42" s="34"/>
    </row>
    <row r="43" spans="6:24" ht="39.6" x14ac:dyDescent="0.3">
      <c r="F43" s="69">
        <v>5</v>
      </c>
      <c r="G43" s="70" t="s">
        <v>87</v>
      </c>
      <c r="H43" s="71" t="s">
        <v>88</v>
      </c>
      <c r="I43" s="72">
        <f t="shared" si="17"/>
        <v>650</v>
      </c>
      <c r="J43" s="72">
        <v>200</v>
      </c>
      <c r="K43" s="72">
        <v>235</v>
      </c>
      <c r="L43" s="72">
        <v>215</v>
      </c>
      <c r="M43" s="72">
        <f t="shared" si="18"/>
        <v>65</v>
      </c>
      <c r="N43" s="72">
        <f t="shared" ref="N43:P43" si="22">J43*0.1</f>
        <v>20</v>
      </c>
      <c r="O43" s="72">
        <f t="shared" si="22"/>
        <v>23.5</v>
      </c>
      <c r="P43" s="72">
        <f t="shared" si="22"/>
        <v>21.5</v>
      </c>
      <c r="Q43" s="72">
        <f t="shared" si="20"/>
        <v>585</v>
      </c>
      <c r="R43" s="72">
        <f t="shared" si="20"/>
        <v>180</v>
      </c>
      <c r="S43" s="72">
        <f t="shared" si="20"/>
        <v>211.5</v>
      </c>
      <c r="T43" s="72">
        <f t="shared" si="20"/>
        <v>193.5</v>
      </c>
      <c r="U43" s="73" t="s">
        <v>89</v>
      </c>
      <c r="V43" s="74"/>
      <c r="W43" s="34"/>
      <c r="X43" s="34"/>
    </row>
    <row r="44" spans="6:24" ht="26.4" x14ac:dyDescent="0.3">
      <c r="F44" s="69">
        <v>6</v>
      </c>
      <c r="G44" s="70" t="s">
        <v>90</v>
      </c>
      <c r="H44" s="71" t="s">
        <v>83</v>
      </c>
      <c r="I44" s="72">
        <f t="shared" si="17"/>
        <v>650</v>
      </c>
      <c r="J44" s="72">
        <v>200</v>
      </c>
      <c r="K44" s="72">
        <v>225</v>
      </c>
      <c r="L44" s="72">
        <v>225</v>
      </c>
      <c r="M44" s="72">
        <f t="shared" si="18"/>
        <v>0</v>
      </c>
      <c r="N44" s="72">
        <v>0</v>
      </c>
      <c r="O44" s="72">
        <v>0</v>
      </c>
      <c r="P44" s="72">
        <v>0</v>
      </c>
      <c r="Q44" s="72">
        <f t="shared" si="20"/>
        <v>650</v>
      </c>
      <c r="R44" s="72">
        <f t="shared" si="20"/>
        <v>200</v>
      </c>
      <c r="S44" s="72">
        <f t="shared" si="20"/>
        <v>225</v>
      </c>
      <c r="T44" s="72">
        <f t="shared" si="20"/>
        <v>225</v>
      </c>
      <c r="U44" s="73"/>
      <c r="V44" s="74"/>
      <c r="W44" s="34"/>
      <c r="X44" s="34"/>
    </row>
    <row r="45" spans="6:24" ht="15.6" x14ac:dyDescent="0.3">
      <c r="F45" s="69">
        <v>7</v>
      </c>
      <c r="G45" s="70" t="s">
        <v>91</v>
      </c>
      <c r="H45" s="71" t="s">
        <v>92</v>
      </c>
      <c r="I45" s="72">
        <f t="shared" si="17"/>
        <v>0</v>
      </c>
      <c r="J45" s="72">
        <v>0</v>
      </c>
      <c r="K45" s="72">
        <v>0</v>
      </c>
      <c r="L45" s="72">
        <v>0</v>
      </c>
      <c r="M45" s="72">
        <f t="shared" si="18"/>
        <v>0</v>
      </c>
      <c r="N45" s="72">
        <v>0</v>
      </c>
      <c r="O45" s="72">
        <v>0</v>
      </c>
      <c r="P45" s="72">
        <v>0</v>
      </c>
      <c r="Q45" s="72">
        <f t="shared" si="20"/>
        <v>0</v>
      </c>
      <c r="R45" s="72">
        <f t="shared" si="20"/>
        <v>0</v>
      </c>
      <c r="S45" s="72">
        <f t="shared" si="20"/>
        <v>0</v>
      </c>
      <c r="T45" s="72">
        <f t="shared" si="20"/>
        <v>0</v>
      </c>
      <c r="U45" s="73" t="s">
        <v>92</v>
      </c>
      <c r="V45" s="74" t="s">
        <v>55</v>
      </c>
      <c r="W45" s="34"/>
      <c r="X45" s="34"/>
    </row>
    <row r="46" spans="6:24" ht="15.6" x14ac:dyDescent="0.3">
      <c r="F46" s="47"/>
      <c r="G46" s="48"/>
      <c r="H46" s="4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6:24" ht="46.8" x14ac:dyDescent="0.3">
      <c r="F47" s="26" t="s">
        <v>93</v>
      </c>
      <c r="G47" s="75" t="s">
        <v>94</v>
      </c>
      <c r="H47" s="76"/>
      <c r="I47" s="77">
        <f t="shared" ref="I47:Q47" si="23">SUM(I48:I58)</f>
        <v>6390</v>
      </c>
      <c r="J47" s="77">
        <f t="shared" si="23"/>
        <v>2300</v>
      </c>
      <c r="K47" s="77">
        <f t="shared" si="23"/>
        <v>2450</v>
      </c>
      <c r="L47" s="77">
        <f t="shared" si="23"/>
        <v>1640</v>
      </c>
      <c r="M47" s="77">
        <f t="shared" si="23"/>
        <v>1950</v>
      </c>
      <c r="N47" s="77">
        <f t="shared" si="23"/>
        <v>684</v>
      </c>
      <c r="O47" s="77">
        <f t="shared" si="23"/>
        <v>754.75</v>
      </c>
      <c r="P47" s="77">
        <f t="shared" si="23"/>
        <v>511.25</v>
      </c>
      <c r="Q47" s="77">
        <f t="shared" si="23"/>
        <v>4440</v>
      </c>
      <c r="R47" s="77">
        <f t="shared" ref="R47:T47" si="24">J47-N47</f>
        <v>1616</v>
      </c>
      <c r="S47" s="77">
        <f t="shared" si="24"/>
        <v>1695.25</v>
      </c>
      <c r="T47" s="77">
        <f t="shared" si="24"/>
        <v>1128.75</v>
      </c>
      <c r="U47" s="78"/>
      <c r="V47" s="33"/>
      <c r="W47" s="34"/>
      <c r="X47" s="34"/>
    </row>
    <row r="48" spans="6:24" ht="26.4" x14ac:dyDescent="0.3">
      <c r="F48" s="79">
        <v>1</v>
      </c>
      <c r="G48" s="80" t="s">
        <v>95</v>
      </c>
      <c r="H48" s="81" t="s">
        <v>96</v>
      </c>
      <c r="I48" s="82">
        <f t="shared" ref="I48:I57" si="25">J48+K48+L48</f>
        <v>650</v>
      </c>
      <c r="J48" s="82">
        <v>200</v>
      </c>
      <c r="K48" s="82">
        <v>350</v>
      </c>
      <c r="L48" s="82">
        <v>100</v>
      </c>
      <c r="M48" s="82">
        <f t="shared" ref="M48:M57" si="26">SUM(N48+O48+P48)</f>
        <v>162.5</v>
      </c>
      <c r="N48" s="82">
        <f t="shared" ref="N48:P49" si="27">25%*J48</f>
        <v>50</v>
      </c>
      <c r="O48" s="82">
        <f t="shared" si="27"/>
        <v>87.5</v>
      </c>
      <c r="P48" s="82">
        <f t="shared" si="27"/>
        <v>25</v>
      </c>
      <c r="Q48" s="82">
        <f t="shared" ref="Q48:T57" si="28">I48-M48</f>
        <v>487.5</v>
      </c>
      <c r="R48" s="82">
        <f t="shared" si="28"/>
        <v>150</v>
      </c>
      <c r="S48" s="82">
        <f t="shared" si="28"/>
        <v>262.5</v>
      </c>
      <c r="T48" s="82">
        <f t="shared" si="28"/>
        <v>75</v>
      </c>
      <c r="U48" s="83" t="s">
        <v>97</v>
      </c>
      <c r="V48" s="84"/>
      <c r="W48" s="85"/>
      <c r="X48" s="85"/>
    </row>
    <row r="49" spans="6:24" ht="26.4" x14ac:dyDescent="0.3">
      <c r="F49" s="79">
        <v>2</v>
      </c>
      <c r="G49" s="80" t="s">
        <v>98</v>
      </c>
      <c r="H49" s="81" t="s">
        <v>42</v>
      </c>
      <c r="I49" s="82">
        <f t="shared" si="25"/>
        <v>650</v>
      </c>
      <c r="J49" s="82">
        <v>270</v>
      </c>
      <c r="K49" s="82">
        <v>220</v>
      </c>
      <c r="L49" s="82">
        <v>160</v>
      </c>
      <c r="M49" s="82">
        <f t="shared" si="26"/>
        <v>162.5</v>
      </c>
      <c r="N49" s="82">
        <f t="shared" si="27"/>
        <v>67.5</v>
      </c>
      <c r="O49" s="82">
        <f t="shared" si="27"/>
        <v>55</v>
      </c>
      <c r="P49" s="82">
        <f t="shared" si="27"/>
        <v>40</v>
      </c>
      <c r="Q49" s="82">
        <f t="shared" si="28"/>
        <v>487.5</v>
      </c>
      <c r="R49" s="82">
        <f t="shared" si="28"/>
        <v>202.5</v>
      </c>
      <c r="S49" s="82">
        <f t="shared" si="28"/>
        <v>165</v>
      </c>
      <c r="T49" s="82">
        <f t="shared" si="28"/>
        <v>120</v>
      </c>
      <c r="U49" s="83" t="s">
        <v>97</v>
      </c>
      <c r="V49" s="84"/>
      <c r="W49" s="85"/>
      <c r="X49" s="85"/>
    </row>
    <row r="50" spans="6:24" ht="39.6" x14ac:dyDescent="0.3">
      <c r="F50" s="79">
        <v>3</v>
      </c>
      <c r="G50" s="80" t="s">
        <v>99</v>
      </c>
      <c r="H50" s="81" t="s">
        <v>42</v>
      </c>
      <c r="I50" s="82">
        <f t="shared" si="25"/>
        <v>650</v>
      </c>
      <c r="J50" s="82">
        <v>270</v>
      </c>
      <c r="K50" s="82">
        <v>220</v>
      </c>
      <c r="L50" s="82">
        <v>160</v>
      </c>
      <c r="M50" s="82">
        <f t="shared" si="26"/>
        <v>97.5</v>
      </c>
      <c r="N50" s="82">
        <f t="shared" ref="N50:P50" si="29">J50*0.15</f>
        <v>40.5</v>
      </c>
      <c r="O50" s="82">
        <f t="shared" si="29"/>
        <v>33</v>
      </c>
      <c r="P50" s="82">
        <f t="shared" si="29"/>
        <v>24</v>
      </c>
      <c r="Q50" s="82">
        <f t="shared" si="28"/>
        <v>552.5</v>
      </c>
      <c r="R50" s="82">
        <f t="shared" si="28"/>
        <v>229.5</v>
      </c>
      <c r="S50" s="82">
        <f t="shared" si="28"/>
        <v>187</v>
      </c>
      <c r="T50" s="82">
        <f t="shared" si="28"/>
        <v>136</v>
      </c>
      <c r="U50" s="83" t="s">
        <v>100</v>
      </c>
      <c r="V50" s="84"/>
      <c r="W50" s="85"/>
      <c r="X50" s="85"/>
    </row>
    <row r="51" spans="6:24" x14ac:dyDescent="0.3">
      <c r="F51" s="79">
        <v>4</v>
      </c>
      <c r="G51" s="86" t="s">
        <v>101</v>
      </c>
      <c r="H51" s="81" t="s">
        <v>42</v>
      </c>
      <c r="I51" s="82">
        <f t="shared" si="25"/>
        <v>650</v>
      </c>
      <c r="J51" s="82">
        <v>270</v>
      </c>
      <c r="K51" s="82">
        <v>220</v>
      </c>
      <c r="L51" s="82">
        <v>160</v>
      </c>
      <c r="M51" s="82">
        <f t="shared" si="26"/>
        <v>97.5</v>
      </c>
      <c r="N51" s="82">
        <f t="shared" ref="N51:P52" si="30">J51*15%</f>
        <v>40.5</v>
      </c>
      <c r="O51" s="82">
        <f t="shared" si="30"/>
        <v>33</v>
      </c>
      <c r="P51" s="82">
        <f t="shared" si="30"/>
        <v>24</v>
      </c>
      <c r="Q51" s="82">
        <f t="shared" si="28"/>
        <v>552.5</v>
      </c>
      <c r="R51" s="82">
        <f t="shared" si="28"/>
        <v>229.5</v>
      </c>
      <c r="S51" s="82">
        <f t="shared" si="28"/>
        <v>187</v>
      </c>
      <c r="T51" s="82">
        <f t="shared" si="28"/>
        <v>136</v>
      </c>
      <c r="U51" s="83" t="s">
        <v>102</v>
      </c>
      <c r="V51" s="84"/>
      <c r="W51" s="85"/>
      <c r="X51" s="85"/>
    </row>
    <row r="52" spans="6:24" x14ac:dyDescent="0.3">
      <c r="F52" s="79">
        <v>5</v>
      </c>
      <c r="G52" s="86" t="s">
        <v>103</v>
      </c>
      <c r="H52" s="81" t="s">
        <v>45</v>
      </c>
      <c r="I52" s="82">
        <f t="shared" si="25"/>
        <v>650</v>
      </c>
      <c r="J52" s="82">
        <v>200</v>
      </c>
      <c r="K52" s="82">
        <v>235</v>
      </c>
      <c r="L52" s="82">
        <v>215</v>
      </c>
      <c r="M52" s="82">
        <f t="shared" si="26"/>
        <v>97.5</v>
      </c>
      <c r="N52" s="82">
        <f t="shared" si="30"/>
        <v>30</v>
      </c>
      <c r="O52" s="82">
        <f t="shared" si="30"/>
        <v>35.25</v>
      </c>
      <c r="P52" s="82">
        <f t="shared" si="30"/>
        <v>32.25</v>
      </c>
      <c r="Q52" s="82">
        <f t="shared" si="28"/>
        <v>552.5</v>
      </c>
      <c r="R52" s="82">
        <f t="shared" si="28"/>
        <v>170</v>
      </c>
      <c r="S52" s="82">
        <f t="shared" si="28"/>
        <v>199.75</v>
      </c>
      <c r="T52" s="82">
        <f t="shared" si="28"/>
        <v>182.75</v>
      </c>
      <c r="U52" s="83" t="s">
        <v>104</v>
      </c>
      <c r="V52" s="84"/>
      <c r="W52" s="85"/>
      <c r="X52" s="85"/>
    </row>
    <row r="53" spans="6:24" x14ac:dyDescent="0.3">
      <c r="F53" s="79">
        <v>6</v>
      </c>
      <c r="G53" s="86" t="s">
        <v>105</v>
      </c>
      <c r="H53" s="81" t="s">
        <v>45</v>
      </c>
      <c r="I53" s="82">
        <f t="shared" si="25"/>
        <v>650</v>
      </c>
      <c r="J53" s="82">
        <v>200</v>
      </c>
      <c r="K53" s="82">
        <v>235</v>
      </c>
      <c r="L53" s="82">
        <v>215</v>
      </c>
      <c r="M53" s="82">
        <f t="shared" si="26"/>
        <v>65</v>
      </c>
      <c r="N53" s="82">
        <f t="shared" ref="N53:P53" si="31">J53*10%</f>
        <v>20</v>
      </c>
      <c r="O53" s="82">
        <f t="shared" si="31"/>
        <v>23.5</v>
      </c>
      <c r="P53" s="82">
        <f t="shared" si="31"/>
        <v>21.5</v>
      </c>
      <c r="Q53" s="82">
        <f t="shared" si="28"/>
        <v>585</v>
      </c>
      <c r="R53" s="82">
        <f t="shared" si="28"/>
        <v>180</v>
      </c>
      <c r="S53" s="82">
        <f t="shared" si="28"/>
        <v>211.5</v>
      </c>
      <c r="T53" s="82">
        <f t="shared" si="28"/>
        <v>193.5</v>
      </c>
      <c r="U53" s="83" t="s">
        <v>106</v>
      </c>
      <c r="V53" s="84"/>
      <c r="W53" s="85"/>
      <c r="X53" s="85"/>
    </row>
    <row r="54" spans="6:24" x14ac:dyDescent="0.3">
      <c r="F54" s="87">
        <v>7</v>
      </c>
      <c r="G54" s="86" t="s">
        <v>107</v>
      </c>
      <c r="H54" s="81" t="s">
        <v>45</v>
      </c>
      <c r="I54" s="82">
        <f t="shared" si="25"/>
        <v>540</v>
      </c>
      <c r="J54" s="82">
        <v>220</v>
      </c>
      <c r="K54" s="82">
        <v>220</v>
      </c>
      <c r="L54" s="82">
        <v>100</v>
      </c>
      <c r="M54" s="82">
        <f t="shared" si="26"/>
        <v>0</v>
      </c>
      <c r="N54" s="82">
        <v>0</v>
      </c>
      <c r="O54" s="82">
        <v>0</v>
      </c>
      <c r="P54" s="82">
        <v>0</v>
      </c>
      <c r="Q54" s="82">
        <f t="shared" si="28"/>
        <v>540</v>
      </c>
      <c r="R54" s="82">
        <f t="shared" si="28"/>
        <v>220</v>
      </c>
      <c r="S54" s="82">
        <f t="shared" si="28"/>
        <v>220</v>
      </c>
      <c r="T54" s="82">
        <f t="shared" si="28"/>
        <v>100</v>
      </c>
      <c r="U54" s="88" t="s">
        <v>108</v>
      </c>
      <c r="V54" s="74"/>
      <c r="W54" s="89"/>
      <c r="X54" s="89"/>
    </row>
    <row r="55" spans="6:24" x14ac:dyDescent="0.3">
      <c r="F55" s="79">
        <v>8</v>
      </c>
      <c r="G55" s="86" t="s">
        <v>109</v>
      </c>
      <c r="H55" s="81" t="s">
        <v>42</v>
      </c>
      <c r="I55" s="82">
        <f t="shared" si="25"/>
        <v>650</v>
      </c>
      <c r="J55" s="82">
        <v>200</v>
      </c>
      <c r="K55" s="82">
        <v>295</v>
      </c>
      <c r="L55" s="82">
        <v>155</v>
      </c>
      <c r="M55" s="82">
        <f t="shared" si="26"/>
        <v>422.5</v>
      </c>
      <c r="N55" s="82">
        <f t="shared" ref="N55:P57" si="32">J55*65%</f>
        <v>130</v>
      </c>
      <c r="O55" s="82">
        <f t="shared" si="32"/>
        <v>191.75</v>
      </c>
      <c r="P55" s="82">
        <f t="shared" si="32"/>
        <v>100.75</v>
      </c>
      <c r="Q55" s="82">
        <f t="shared" si="28"/>
        <v>227.5</v>
      </c>
      <c r="R55" s="82">
        <f t="shared" si="28"/>
        <v>70</v>
      </c>
      <c r="S55" s="82">
        <f t="shared" si="28"/>
        <v>103.25</v>
      </c>
      <c r="T55" s="82">
        <f t="shared" si="28"/>
        <v>54.25</v>
      </c>
      <c r="U55" s="83" t="s">
        <v>110</v>
      </c>
      <c r="V55" s="84"/>
      <c r="W55" s="85"/>
      <c r="X55" s="85"/>
    </row>
    <row r="56" spans="6:24" x14ac:dyDescent="0.3">
      <c r="F56" s="79">
        <v>9</v>
      </c>
      <c r="G56" s="86" t="s">
        <v>111</v>
      </c>
      <c r="H56" s="81" t="s">
        <v>45</v>
      </c>
      <c r="I56" s="82">
        <f t="shared" si="25"/>
        <v>650</v>
      </c>
      <c r="J56" s="82">
        <v>200</v>
      </c>
      <c r="K56" s="82">
        <v>235</v>
      </c>
      <c r="L56" s="82">
        <v>215</v>
      </c>
      <c r="M56" s="82">
        <f t="shared" si="26"/>
        <v>422.5</v>
      </c>
      <c r="N56" s="82">
        <f t="shared" si="32"/>
        <v>130</v>
      </c>
      <c r="O56" s="82">
        <f t="shared" si="32"/>
        <v>152.75</v>
      </c>
      <c r="P56" s="82">
        <f t="shared" si="32"/>
        <v>139.75</v>
      </c>
      <c r="Q56" s="82">
        <f t="shared" si="28"/>
        <v>227.5</v>
      </c>
      <c r="R56" s="82">
        <f t="shared" si="28"/>
        <v>70</v>
      </c>
      <c r="S56" s="82">
        <f t="shared" si="28"/>
        <v>82.25</v>
      </c>
      <c r="T56" s="82">
        <f t="shared" si="28"/>
        <v>75.25</v>
      </c>
      <c r="U56" s="83" t="s">
        <v>110</v>
      </c>
      <c r="V56" s="84"/>
      <c r="W56" s="85"/>
      <c r="X56" s="85"/>
    </row>
    <row r="57" spans="6:24" x14ac:dyDescent="0.3">
      <c r="F57" s="79">
        <v>10</v>
      </c>
      <c r="G57" s="86" t="s">
        <v>112</v>
      </c>
      <c r="H57" s="81" t="s">
        <v>42</v>
      </c>
      <c r="I57" s="82">
        <f t="shared" si="25"/>
        <v>650</v>
      </c>
      <c r="J57" s="82">
        <v>270</v>
      </c>
      <c r="K57" s="82">
        <v>220</v>
      </c>
      <c r="L57" s="82">
        <v>160</v>
      </c>
      <c r="M57" s="82">
        <f t="shared" si="26"/>
        <v>422.5</v>
      </c>
      <c r="N57" s="82">
        <f t="shared" si="32"/>
        <v>175.5</v>
      </c>
      <c r="O57" s="82">
        <f t="shared" si="32"/>
        <v>143</v>
      </c>
      <c r="P57" s="82">
        <f t="shared" si="32"/>
        <v>104</v>
      </c>
      <c r="Q57" s="82">
        <f t="shared" si="28"/>
        <v>227.5</v>
      </c>
      <c r="R57" s="82">
        <f t="shared" si="28"/>
        <v>94.5</v>
      </c>
      <c r="S57" s="82">
        <f t="shared" si="28"/>
        <v>77</v>
      </c>
      <c r="T57" s="82">
        <f t="shared" si="28"/>
        <v>56</v>
      </c>
      <c r="U57" s="83" t="s">
        <v>110</v>
      </c>
      <c r="V57" s="84"/>
      <c r="W57" s="85"/>
      <c r="X57" s="85"/>
    </row>
    <row r="58" spans="6:24" ht="15.6" x14ac:dyDescent="0.3">
      <c r="F58" s="47"/>
      <c r="G58" s="48"/>
      <c r="H58" s="4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6:24" ht="156" x14ac:dyDescent="0.3">
      <c r="F59" s="90" t="s">
        <v>113</v>
      </c>
      <c r="G59" s="31" t="s">
        <v>114</v>
      </c>
      <c r="H59" s="91"/>
      <c r="I59" s="92">
        <f t="shared" ref="I59:Q59" si="33">SUM(I60:I67)</f>
        <v>4550</v>
      </c>
      <c r="J59" s="92">
        <f t="shared" si="33"/>
        <v>1680</v>
      </c>
      <c r="K59" s="92">
        <f t="shared" si="33"/>
        <v>1530</v>
      </c>
      <c r="L59" s="92">
        <f t="shared" si="33"/>
        <v>1340</v>
      </c>
      <c r="M59" s="92">
        <f t="shared" si="33"/>
        <v>1722.5</v>
      </c>
      <c r="N59" s="92">
        <f t="shared" si="33"/>
        <v>575.5</v>
      </c>
      <c r="O59" s="92">
        <f t="shared" si="33"/>
        <v>593.5</v>
      </c>
      <c r="P59" s="92">
        <f t="shared" si="33"/>
        <v>553.5</v>
      </c>
      <c r="Q59" s="92">
        <f t="shared" si="33"/>
        <v>2827.5</v>
      </c>
      <c r="R59" s="92">
        <f t="shared" ref="R59:T59" si="34">J59-N59</f>
        <v>1104.5</v>
      </c>
      <c r="S59" s="92">
        <f t="shared" si="34"/>
        <v>936.5</v>
      </c>
      <c r="T59" s="92">
        <f t="shared" si="34"/>
        <v>786.5</v>
      </c>
      <c r="U59" s="93"/>
      <c r="V59" s="94"/>
      <c r="W59" s="95"/>
      <c r="X59" s="95"/>
    </row>
    <row r="60" spans="6:24" ht="46.8" x14ac:dyDescent="0.3">
      <c r="F60" s="96">
        <v>1</v>
      </c>
      <c r="G60" s="97" t="s">
        <v>115</v>
      </c>
      <c r="H60" s="98" t="s">
        <v>42</v>
      </c>
      <c r="I60" s="99">
        <f t="shared" ref="I60:I66" si="35">J60+K60+L60</f>
        <v>650</v>
      </c>
      <c r="J60" s="99">
        <v>270</v>
      </c>
      <c r="K60" s="99">
        <v>240</v>
      </c>
      <c r="L60" s="99">
        <v>140</v>
      </c>
      <c r="M60" s="99">
        <f t="shared" ref="M60:M66" si="36">SUM(N60+O60+P60)</f>
        <v>130</v>
      </c>
      <c r="N60" s="99">
        <f t="shared" ref="N60:P60" si="37">J60*20%</f>
        <v>54</v>
      </c>
      <c r="O60" s="99">
        <f t="shared" si="37"/>
        <v>48</v>
      </c>
      <c r="P60" s="99">
        <f t="shared" si="37"/>
        <v>28</v>
      </c>
      <c r="Q60" s="99">
        <f t="shared" ref="Q60:T66" si="38">I60-M60</f>
        <v>520</v>
      </c>
      <c r="R60" s="99">
        <f t="shared" si="38"/>
        <v>216</v>
      </c>
      <c r="S60" s="99">
        <f t="shared" si="38"/>
        <v>192</v>
      </c>
      <c r="T60" s="99">
        <f t="shared" si="38"/>
        <v>112</v>
      </c>
      <c r="U60" s="45" t="s">
        <v>43</v>
      </c>
      <c r="V60" s="100"/>
      <c r="W60" s="95"/>
      <c r="X60" s="95"/>
    </row>
    <row r="61" spans="6:24" ht="62.4" x14ac:dyDescent="0.3">
      <c r="F61" s="96">
        <v>2</v>
      </c>
      <c r="G61" s="97" t="s">
        <v>116</v>
      </c>
      <c r="H61" s="98" t="s">
        <v>42</v>
      </c>
      <c r="I61" s="99">
        <f t="shared" si="35"/>
        <v>650</v>
      </c>
      <c r="J61" s="99">
        <v>270</v>
      </c>
      <c r="K61" s="99">
        <v>200</v>
      </c>
      <c r="L61" s="99">
        <v>180</v>
      </c>
      <c r="M61" s="99">
        <f t="shared" si="36"/>
        <v>97.5</v>
      </c>
      <c r="N61" s="99">
        <f t="shared" ref="N61:P61" si="39">J61*15%</f>
        <v>40.5</v>
      </c>
      <c r="O61" s="99">
        <f t="shared" si="39"/>
        <v>30</v>
      </c>
      <c r="P61" s="99">
        <f t="shared" si="39"/>
        <v>27</v>
      </c>
      <c r="Q61" s="99">
        <f t="shared" si="38"/>
        <v>552.5</v>
      </c>
      <c r="R61" s="99">
        <f t="shared" si="38"/>
        <v>229.5</v>
      </c>
      <c r="S61" s="99">
        <f t="shared" si="38"/>
        <v>170</v>
      </c>
      <c r="T61" s="99">
        <f t="shared" si="38"/>
        <v>153</v>
      </c>
      <c r="U61" s="45" t="s">
        <v>117</v>
      </c>
      <c r="V61" s="100"/>
      <c r="W61" s="95"/>
      <c r="X61" s="95"/>
    </row>
    <row r="62" spans="6:24" ht="46.8" x14ac:dyDescent="0.3">
      <c r="F62" s="96">
        <v>3</v>
      </c>
      <c r="G62" s="97" t="s">
        <v>118</v>
      </c>
      <c r="H62" s="98" t="s">
        <v>45</v>
      </c>
      <c r="I62" s="99">
        <f t="shared" si="35"/>
        <v>650</v>
      </c>
      <c r="J62" s="99">
        <v>270</v>
      </c>
      <c r="K62" s="99">
        <v>220</v>
      </c>
      <c r="L62" s="99">
        <v>160</v>
      </c>
      <c r="M62" s="99">
        <f t="shared" si="36"/>
        <v>0</v>
      </c>
      <c r="N62" s="99">
        <v>0</v>
      </c>
      <c r="O62" s="99">
        <v>0</v>
      </c>
      <c r="P62" s="99">
        <v>0</v>
      </c>
      <c r="Q62" s="99">
        <f t="shared" si="38"/>
        <v>650</v>
      </c>
      <c r="R62" s="99">
        <f t="shared" si="38"/>
        <v>270</v>
      </c>
      <c r="S62" s="99">
        <f t="shared" si="38"/>
        <v>220</v>
      </c>
      <c r="T62" s="99">
        <f t="shared" si="38"/>
        <v>160</v>
      </c>
      <c r="U62" s="45"/>
      <c r="V62" s="100"/>
      <c r="W62" s="95"/>
      <c r="X62" s="95"/>
    </row>
    <row r="63" spans="6:24" ht="15.6" x14ac:dyDescent="0.3">
      <c r="F63" s="96">
        <v>4</v>
      </c>
      <c r="G63" s="44" t="s">
        <v>119</v>
      </c>
      <c r="H63" s="98" t="s">
        <v>45</v>
      </c>
      <c r="I63" s="99">
        <f t="shared" si="35"/>
        <v>650</v>
      </c>
      <c r="J63" s="99">
        <v>270</v>
      </c>
      <c r="K63" s="99">
        <v>175</v>
      </c>
      <c r="L63" s="99">
        <v>205</v>
      </c>
      <c r="M63" s="99">
        <f t="shared" si="36"/>
        <v>195</v>
      </c>
      <c r="N63" s="99">
        <f t="shared" ref="N63:P63" si="40">J63*30%</f>
        <v>81</v>
      </c>
      <c r="O63" s="99">
        <f t="shared" si="40"/>
        <v>52.5</v>
      </c>
      <c r="P63" s="99">
        <f t="shared" si="40"/>
        <v>61.5</v>
      </c>
      <c r="Q63" s="99">
        <f t="shared" si="38"/>
        <v>455</v>
      </c>
      <c r="R63" s="99">
        <f t="shared" si="38"/>
        <v>189</v>
      </c>
      <c r="S63" s="99">
        <f t="shared" si="38"/>
        <v>122.5</v>
      </c>
      <c r="T63" s="99">
        <f t="shared" si="38"/>
        <v>143.5</v>
      </c>
      <c r="U63" s="45" t="s">
        <v>120</v>
      </c>
      <c r="V63" s="100"/>
      <c r="W63" s="95"/>
      <c r="X63" s="95"/>
    </row>
    <row r="64" spans="6:24" ht="15.6" x14ac:dyDescent="0.3">
      <c r="F64" s="96">
        <v>5</v>
      </c>
      <c r="G64" s="44" t="s">
        <v>121</v>
      </c>
      <c r="H64" s="98" t="s">
        <v>45</v>
      </c>
      <c r="I64" s="99">
        <f t="shared" si="35"/>
        <v>650</v>
      </c>
      <c r="J64" s="99">
        <v>200</v>
      </c>
      <c r="K64" s="99">
        <v>225</v>
      </c>
      <c r="L64" s="99">
        <v>225</v>
      </c>
      <c r="M64" s="99">
        <f t="shared" si="36"/>
        <v>455</v>
      </c>
      <c r="N64" s="99">
        <f t="shared" ref="N64:P64" si="41">J64*70%</f>
        <v>140</v>
      </c>
      <c r="O64" s="99">
        <f t="shared" si="41"/>
        <v>157.5</v>
      </c>
      <c r="P64" s="99">
        <f t="shared" si="41"/>
        <v>157.5</v>
      </c>
      <c r="Q64" s="99">
        <f t="shared" si="38"/>
        <v>195</v>
      </c>
      <c r="R64" s="99">
        <f t="shared" si="38"/>
        <v>60</v>
      </c>
      <c r="S64" s="99">
        <f t="shared" si="38"/>
        <v>67.5</v>
      </c>
      <c r="T64" s="99">
        <f t="shared" si="38"/>
        <v>67.5</v>
      </c>
      <c r="U64" s="101" t="s">
        <v>122</v>
      </c>
      <c r="V64" s="100"/>
      <c r="W64" s="95"/>
      <c r="X64" s="95"/>
    </row>
    <row r="65" spans="6:24" ht="15.6" x14ac:dyDescent="0.3">
      <c r="F65" s="96">
        <v>6</v>
      </c>
      <c r="G65" s="44" t="s">
        <v>123</v>
      </c>
      <c r="H65" s="98" t="s">
        <v>45</v>
      </c>
      <c r="I65" s="99">
        <f t="shared" si="35"/>
        <v>650</v>
      </c>
      <c r="J65" s="99">
        <v>200</v>
      </c>
      <c r="K65" s="99">
        <v>235</v>
      </c>
      <c r="L65" s="99">
        <v>215</v>
      </c>
      <c r="M65" s="99">
        <f t="shared" si="36"/>
        <v>422.5</v>
      </c>
      <c r="N65" s="99">
        <f t="shared" ref="N65:P66" si="42">J65*65%</f>
        <v>130</v>
      </c>
      <c r="O65" s="99">
        <f t="shared" si="42"/>
        <v>152.75</v>
      </c>
      <c r="P65" s="99">
        <f t="shared" si="42"/>
        <v>139.75</v>
      </c>
      <c r="Q65" s="99">
        <f t="shared" si="38"/>
        <v>227.5</v>
      </c>
      <c r="R65" s="99">
        <f t="shared" si="38"/>
        <v>70</v>
      </c>
      <c r="S65" s="99">
        <f t="shared" si="38"/>
        <v>82.25</v>
      </c>
      <c r="T65" s="99">
        <f t="shared" si="38"/>
        <v>75.25</v>
      </c>
      <c r="U65" s="101" t="s">
        <v>124</v>
      </c>
      <c r="V65" s="100"/>
      <c r="W65" s="95"/>
      <c r="X65" s="95"/>
    </row>
    <row r="66" spans="6:24" ht="15.6" x14ac:dyDescent="0.3">
      <c r="F66" s="96">
        <v>7</v>
      </c>
      <c r="G66" s="44" t="s">
        <v>125</v>
      </c>
      <c r="H66" s="98" t="s">
        <v>45</v>
      </c>
      <c r="I66" s="99">
        <f t="shared" si="35"/>
        <v>650</v>
      </c>
      <c r="J66" s="99">
        <v>200</v>
      </c>
      <c r="K66" s="99">
        <v>235</v>
      </c>
      <c r="L66" s="99">
        <v>215</v>
      </c>
      <c r="M66" s="99">
        <f t="shared" si="36"/>
        <v>422.5</v>
      </c>
      <c r="N66" s="99">
        <f t="shared" si="42"/>
        <v>130</v>
      </c>
      <c r="O66" s="99">
        <f t="shared" si="42"/>
        <v>152.75</v>
      </c>
      <c r="P66" s="99">
        <f t="shared" si="42"/>
        <v>139.75</v>
      </c>
      <c r="Q66" s="99">
        <f t="shared" si="38"/>
        <v>227.5</v>
      </c>
      <c r="R66" s="99">
        <f t="shared" si="38"/>
        <v>70</v>
      </c>
      <c r="S66" s="99">
        <f t="shared" si="38"/>
        <v>82.25</v>
      </c>
      <c r="T66" s="99">
        <f t="shared" si="38"/>
        <v>75.25</v>
      </c>
      <c r="U66" s="101" t="s">
        <v>124</v>
      </c>
      <c r="V66" s="100"/>
      <c r="W66" s="95"/>
      <c r="X66" s="95"/>
    </row>
    <row r="67" spans="6:24" ht="15.6" x14ac:dyDescent="0.3">
      <c r="F67" s="47"/>
      <c r="G67" s="48"/>
      <c r="H67" s="4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6:24" ht="52.8" x14ac:dyDescent="0.3">
      <c r="F68" s="63" t="s">
        <v>126</v>
      </c>
      <c r="G68" s="102" t="s">
        <v>127</v>
      </c>
      <c r="H68" s="103"/>
      <c r="I68" s="104">
        <f t="shared" ref="I68:Q68" si="43">SUM(I69:I75)</f>
        <v>4550</v>
      </c>
      <c r="J68" s="104">
        <f t="shared" si="43"/>
        <v>1540</v>
      </c>
      <c r="K68" s="104">
        <f t="shared" si="43"/>
        <v>1735</v>
      </c>
      <c r="L68" s="104">
        <f t="shared" si="43"/>
        <v>1275</v>
      </c>
      <c r="M68" s="104">
        <f t="shared" si="43"/>
        <v>2892</v>
      </c>
      <c r="N68" s="104">
        <f t="shared" si="43"/>
        <v>760</v>
      </c>
      <c r="O68" s="104">
        <f t="shared" si="43"/>
        <v>640</v>
      </c>
      <c r="P68" s="104">
        <f t="shared" si="43"/>
        <v>616</v>
      </c>
      <c r="Q68" s="104">
        <f t="shared" si="43"/>
        <v>1658</v>
      </c>
      <c r="R68" s="104">
        <f t="shared" ref="R68:T75" si="44">J68-N68</f>
        <v>780</v>
      </c>
      <c r="S68" s="104">
        <f t="shared" si="44"/>
        <v>1095</v>
      </c>
      <c r="T68" s="104">
        <f t="shared" si="44"/>
        <v>659</v>
      </c>
      <c r="U68" s="105"/>
      <c r="V68" s="33"/>
      <c r="W68" s="34"/>
      <c r="X68" s="34"/>
    </row>
    <row r="69" spans="6:24" ht="26.4" x14ac:dyDescent="0.3">
      <c r="F69" s="87">
        <v>1</v>
      </c>
      <c r="G69" s="106" t="s">
        <v>128</v>
      </c>
      <c r="H69" s="107" t="s">
        <v>129</v>
      </c>
      <c r="I69" s="108">
        <v>650</v>
      </c>
      <c r="J69" s="108">
        <v>200</v>
      </c>
      <c r="K69" s="108">
        <v>270</v>
      </c>
      <c r="L69" s="108">
        <v>180</v>
      </c>
      <c r="M69" s="108">
        <v>130</v>
      </c>
      <c r="N69" s="108">
        <v>40</v>
      </c>
      <c r="O69" s="108">
        <v>54</v>
      </c>
      <c r="P69" s="108">
        <v>36</v>
      </c>
      <c r="Q69" s="108">
        <v>520</v>
      </c>
      <c r="R69" s="108">
        <f t="shared" si="44"/>
        <v>160</v>
      </c>
      <c r="S69" s="108">
        <f t="shared" si="44"/>
        <v>216</v>
      </c>
      <c r="T69" s="108">
        <f t="shared" si="44"/>
        <v>144</v>
      </c>
      <c r="U69" s="109" t="s">
        <v>43</v>
      </c>
      <c r="V69" s="5"/>
      <c r="W69" s="34"/>
      <c r="X69" s="34"/>
    </row>
    <row r="70" spans="6:24" ht="52.8" x14ac:dyDescent="0.3">
      <c r="F70" s="87">
        <v>2</v>
      </c>
      <c r="G70" s="106" t="s">
        <v>130</v>
      </c>
      <c r="H70" s="107" t="s">
        <v>131</v>
      </c>
      <c r="I70" s="108">
        <v>650</v>
      </c>
      <c r="J70" s="108">
        <v>200</v>
      </c>
      <c r="K70" s="108">
        <v>350</v>
      </c>
      <c r="L70" s="108">
        <v>100</v>
      </c>
      <c r="M70" s="108">
        <v>650</v>
      </c>
      <c r="N70" s="108">
        <v>0</v>
      </c>
      <c r="O70" s="108">
        <v>0</v>
      </c>
      <c r="P70" s="108">
        <v>0</v>
      </c>
      <c r="Q70" s="108">
        <v>0</v>
      </c>
      <c r="R70" s="108">
        <f t="shared" si="44"/>
        <v>200</v>
      </c>
      <c r="S70" s="108">
        <f t="shared" si="44"/>
        <v>350</v>
      </c>
      <c r="T70" s="108">
        <f t="shared" si="44"/>
        <v>100</v>
      </c>
      <c r="U70" s="109"/>
      <c r="V70" s="5"/>
      <c r="W70" s="34"/>
      <c r="X70" s="34"/>
    </row>
    <row r="71" spans="6:24" ht="26.4" x14ac:dyDescent="0.3">
      <c r="F71" s="87">
        <v>3</v>
      </c>
      <c r="G71" s="106" t="s">
        <v>132</v>
      </c>
      <c r="H71" s="107" t="s">
        <v>133</v>
      </c>
      <c r="I71" s="108">
        <v>650</v>
      </c>
      <c r="J71" s="108">
        <v>200</v>
      </c>
      <c r="K71" s="108">
        <v>295</v>
      </c>
      <c r="L71" s="108">
        <v>155</v>
      </c>
      <c r="M71" s="108">
        <v>260</v>
      </c>
      <c r="N71" s="108">
        <v>80</v>
      </c>
      <c r="O71" s="108">
        <v>118</v>
      </c>
      <c r="P71" s="108">
        <v>62</v>
      </c>
      <c r="Q71" s="108">
        <v>390</v>
      </c>
      <c r="R71" s="108">
        <f t="shared" si="44"/>
        <v>120</v>
      </c>
      <c r="S71" s="108">
        <f t="shared" si="44"/>
        <v>177</v>
      </c>
      <c r="T71" s="108">
        <f t="shared" si="44"/>
        <v>93</v>
      </c>
      <c r="U71" s="109" t="s">
        <v>134</v>
      </c>
      <c r="V71" s="5"/>
      <c r="W71" s="34"/>
      <c r="X71" s="34"/>
    </row>
    <row r="72" spans="6:24" ht="15.6" x14ac:dyDescent="0.3">
      <c r="F72" s="87">
        <v>4</v>
      </c>
      <c r="G72" s="110" t="s">
        <v>135</v>
      </c>
      <c r="H72" s="107" t="s">
        <v>136</v>
      </c>
      <c r="I72" s="108">
        <v>650</v>
      </c>
      <c r="J72" s="108">
        <v>200</v>
      </c>
      <c r="K72" s="108">
        <v>235</v>
      </c>
      <c r="L72" s="108">
        <v>215</v>
      </c>
      <c r="M72" s="108">
        <v>455</v>
      </c>
      <c r="N72" s="108">
        <v>70</v>
      </c>
      <c r="O72" s="108">
        <v>83</v>
      </c>
      <c r="P72" s="108">
        <v>76</v>
      </c>
      <c r="Q72" s="108">
        <v>195</v>
      </c>
      <c r="R72" s="108">
        <f t="shared" si="44"/>
        <v>130</v>
      </c>
      <c r="S72" s="108">
        <f t="shared" si="44"/>
        <v>152</v>
      </c>
      <c r="T72" s="108">
        <f t="shared" si="44"/>
        <v>139</v>
      </c>
      <c r="U72" s="109" t="s">
        <v>137</v>
      </c>
      <c r="V72" s="5"/>
      <c r="W72" s="34"/>
      <c r="X72" s="34"/>
    </row>
    <row r="73" spans="6:24" ht="15.6" x14ac:dyDescent="0.3">
      <c r="F73" s="87">
        <v>5</v>
      </c>
      <c r="G73" s="110" t="s">
        <v>138</v>
      </c>
      <c r="H73" s="107" t="s">
        <v>139</v>
      </c>
      <c r="I73" s="108">
        <v>650</v>
      </c>
      <c r="J73" s="108">
        <v>200</v>
      </c>
      <c r="K73" s="108">
        <v>235</v>
      </c>
      <c r="L73" s="108">
        <v>215</v>
      </c>
      <c r="M73" s="108">
        <v>97</v>
      </c>
      <c r="N73" s="108">
        <v>30</v>
      </c>
      <c r="O73" s="108">
        <v>35</v>
      </c>
      <c r="P73" s="108">
        <v>32</v>
      </c>
      <c r="Q73" s="108">
        <v>553</v>
      </c>
      <c r="R73" s="108">
        <f t="shared" si="44"/>
        <v>170</v>
      </c>
      <c r="S73" s="108">
        <f t="shared" si="44"/>
        <v>200</v>
      </c>
      <c r="T73" s="108">
        <f t="shared" si="44"/>
        <v>183</v>
      </c>
      <c r="U73" s="109" t="s">
        <v>140</v>
      </c>
      <c r="V73" s="5"/>
      <c r="W73" s="34"/>
      <c r="X73" s="34"/>
    </row>
    <row r="74" spans="6:24" ht="15.6" x14ac:dyDescent="0.3">
      <c r="F74" s="87">
        <v>6</v>
      </c>
      <c r="G74" s="110" t="s">
        <v>141</v>
      </c>
      <c r="H74" s="107" t="s">
        <v>136</v>
      </c>
      <c r="I74" s="108">
        <v>650</v>
      </c>
      <c r="J74" s="108">
        <v>270</v>
      </c>
      <c r="K74" s="108">
        <v>175</v>
      </c>
      <c r="L74" s="108">
        <v>205</v>
      </c>
      <c r="M74" s="108">
        <v>650</v>
      </c>
      <c r="N74" s="108">
        <v>270</v>
      </c>
      <c r="O74" s="108">
        <v>175</v>
      </c>
      <c r="P74" s="108">
        <v>205</v>
      </c>
      <c r="Q74" s="108">
        <v>0</v>
      </c>
      <c r="R74" s="108">
        <f t="shared" si="44"/>
        <v>0</v>
      </c>
      <c r="S74" s="108">
        <f t="shared" si="44"/>
        <v>0</v>
      </c>
      <c r="T74" s="108">
        <f t="shared" si="44"/>
        <v>0</v>
      </c>
      <c r="U74" s="109" t="s">
        <v>142</v>
      </c>
      <c r="V74" s="5"/>
      <c r="W74" s="34"/>
      <c r="X74" s="34"/>
    </row>
    <row r="75" spans="6:24" ht="15.6" x14ac:dyDescent="0.3">
      <c r="F75" s="87">
        <v>7</v>
      </c>
      <c r="G75" s="110" t="s">
        <v>143</v>
      </c>
      <c r="H75" s="107" t="s">
        <v>129</v>
      </c>
      <c r="I75" s="108">
        <v>650</v>
      </c>
      <c r="J75" s="108">
        <v>270</v>
      </c>
      <c r="K75" s="108">
        <v>175</v>
      </c>
      <c r="L75" s="108">
        <v>205</v>
      </c>
      <c r="M75" s="108">
        <v>650</v>
      </c>
      <c r="N75" s="108">
        <v>270</v>
      </c>
      <c r="O75" s="108">
        <v>175</v>
      </c>
      <c r="P75" s="108">
        <v>205</v>
      </c>
      <c r="Q75" s="108">
        <v>0</v>
      </c>
      <c r="R75" s="108">
        <f t="shared" si="44"/>
        <v>0</v>
      </c>
      <c r="S75" s="108">
        <f t="shared" si="44"/>
        <v>0</v>
      </c>
      <c r="T75" s="108">
        <f t="shared" si="44"/>
        <v>0</v>
      </c>
      <c r="U75" s="109" t="s">
        <v>144</v>
      </c>
      <c r="V75" s="5"/>
      <c r="W75" s="34"/>
      <c r="X75" s="34"/>
    </row>
    <row r="76" spans="6:24" ht="55.8" thickBot="1" x14ac:dyDescent="0.35">
      <c r="F76" s="111"/>
      <c r="G76" s="112" t="s">
        <v>145</v>
      </c>
      <c r="H76" s="113"/>
      <c r="I76" s="114">
        <f t="shared" ref="I76:T76" si="45">I17+I29+I38+I47+I59+I68</f>
        <v>40705</v>
      </c>
      <c r="J76" s="114">
        <f t="shared" si="45"/>
        <v>14740</v>
      </c>
      <c r="K76" s="114">
        <f t="shared" si="45"/>
        <v>14555</v>
      </c>
      <c r="L76" s="114">
        <f t="shared" si="45"/>
        <v>11410</v>
      </c>
      <c r="M76" s="114">
        <f t="shared" si="45"/>
        <v>12062</v>
      </c>
      <c r="N76" s="114">
        <f t="shared" si="45"/>
        <v>4185.5</v>
      </c>
      <c r="O76" s="114">
        <f t="shared" si="45"/>
        <v>3549</v>
      </c>
      <c r="P76" s="114">
        <f t="shared" si="45"/>
        <v>3451.5</v>
      </c>
      <c r="Q76" s="114">
        <f t="shared" si="45"/>
        <v>28643</v>
      </c>
      <c r="R76" s="114">
        <f t="shared" si="45"/>
        <v>10554.5</v>
      </c>
      <c r="S76" s="114">
        <f t="shared" si="45"/>
        <v>11006</v>
      </c>
      <c r="T76" s="114">
        <f t="shared" si="45"/>
        <v>7958.5</v>
      </c>
      <c r="U76" s="115"/>
      <c r="V76" s="116"/>
      <c r="W76" s="34"/>
      <c r="X76" s="34"/>
    </row>
    <row r="77" spans="6:24" ht="15.6" x14ac:dyDescent="0.3">
      <c r="F77" s="47"/>
      <c r="G77" s="48"/>
      <c r="H77" s="4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6:24" ht="15.6" x14ac:dyDescent="0.3">
      <c r="F78" s="47"/>
      <c r="G78" s="117"/>
      <c r="H78" s="48"/>
      <c r="I78" s="5"/>
      <c r="J78" s="33"/>
      <c r="K78" s="33"/>
      <c r="L78" s="33"/>
      <c r="M78" s="33"/>
      <c r="N78" s="33"/>
      <c r="O78" s="33"/>
      <c r="P78" s="33"/>
      <c r="Q78" s="33"/>
      <c r="R78" s="1" t="s">
        <v>146</v>
      </c>
      <c r="S78" s="2"/>
      <c r="T78" s="2"/>
      <c r="U78" s="2"/>
      <c r="V78" s="5"/>
      <c r="W78" s="5"/>
      <c r="X78" s="5"/>
    </row>
    <row r="79" spans="6:24" ht="31.2" x14ac:dyDescent="0.3">
      <c r="F79" s="47"/>
      <c r="G79" s="118" t="s">
        <v>147</v>
      </c>
      <c r="H79" s="48"/>
      <c r="I79" s="5"/>
      <c r="J79" s="5"/>
      <c r="K79" s="5"/>
      <c r="L79" s="5"/>
      <c r="M79" s="5"/>
      <c r="N79" s="5"/>
      <c r="O79" s="5"/>
      <c r="P79" s="5"/>
      <c r="Q79" s="5"/>
      <c r="R79" s="33"/>
      <c r="S79" s="33" t="s">
        <v>148</v>
      </c>
      <c r="T79" s="33"/>
      <c r="U79" s="33"/>
      <c r="V79" s="5"/>
      <c r="W79" s="5"/>
      <c r="X79" s="5"/>
    </row>
  </sheetData>
  <mergeCells count="15">
    <mergeCell ref="R78:U78"/>
    <mergeCell ref="L7:U7"/>
    <mergeCell ref="F8:F9"/>
    <mergeCell ref="G8:G9"/>
    <mergeCell ref="H8:H9"/>
    <mergeCell ref="I8:L8"/>
    <mergeCell ref="M8:P8"/>
    <mergeCell ref="Q8:T8"/>
    <mergeCell ref="U8:U9"/>
    <mergeCell ref="F3:H3"/>
    <mergeCell ref="I3:T3"/>
    <mergeCell ref="F4:H4"/>
    <mergeCell ref="I4:T4"/>
    <mergeCell ref="F5:U5"/>
    <mergeCell ref="F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Đình Thành</dc:creator>
  <cp:lastModifiedBy>Đặng Đình Thành</cp:lastModifiedBy>
  <dcterms:created xsi:type="dcterms:W3CDTF">2024-12-06T04:09:46Z</dcterms:created>
  <dcterms:modified xsi:type="dcterms:W3CDTF">2024-12-06T04:12:33Z</dcterms:modified>
</cp:coreProperties>
</file>