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nhunieduvn0-my.sharepoint.com/personal/thanhdd_vinhuni_edu_vn/Documents/Đánh giá chương trình đào tạo/Tiêu chuẩn 6 - Chính thức/Tiêu chí 6.2/H6.06.02.12/"/>
    </mc:Choice>
  </mc:AlternateContent>
  <xr:revisionPtr revIDLastSave="0" documentId="8_{3FDC7449-9CE8-4E14-8308-19ABF2395530}" xr6:coauthVersionLast="47" xr6:coauthVersionMax="47" xr10:uidLastSave="{00000000-0000-0000-0000-000000000000}"/>
  <bookViews>
    <workbookView xWindow="-108" yWindow="-108" windowWidth="23256" windowHeight="12456" xr2:uid="{87BF752C-FD09-4663-A154-A108F7DC8F8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8" i="1" l="1"/>
  <c r="U67" i="1"/>
  <c r="T67" i="1"/>
  <c r="S67" i="1"/>
  <c r="J67" i="1"/>
  <c r="R67" i="1" s="1"/>
  <c r="Q66" i="1"/>
  <c r="U66" i="1" s="1"/>
  <c r="P66" i="1"/>
  <c r="T66" i="1" s="1"/>
  <c r="O66" i="1"/>
  <c r="S66" i="1" s="1"/>
  <c r="N66" i="1"/>
  <c r="J66" i="1"/>
  <c r="R66" i="1" s="1"/>
  <c r="Q65" i="1"/>
  <c r="U65" i="1" s="1"/>
  <c r="P65" i="1"/>
  <c r="T65" i="1" s="1"/>
  <c r="O65" i="1"/>
  <c r="S65" i="1" s="1"/>
  <c r="N65" i="1"/>
  <c r="J65" i="1"/>
  <c r="R65" i="1" s="1"/>
  <c r="Q64" i="1"/>
  <c r="U64" i="1" s="1"/>
  <c r="P64" i="1"/>
  <c r="T64" i="1" s="1"/>
  <c r="O64" i="1"/>
  <c r="S64" i="1" s="1"/>
  <c r="N64" i="1"/>
  <c r="J64" i="1"/>
  <c r="R64" i="1" s="1"/>
  <c r="U63" i="1"/>
  <c r="T63" i="1"/>
  <c r="S63" i="1"/>
  <c r="N63" i="1"/>
  <c r="J63" i="1"/>
  <c r="J60" i="1" s="1"/>
  <c r="Q62" i="1"/>
  <c r="Q60" i="1" s="1"/>
  <c r="P62" i="1"/>
  <c r="T62" i="1" s="1"/>
  <c r="O62" i="1"/>
  <c r="S62" i="1" s="1"/>
  <c r="N62" i="1"/>
  <c r="R62" i="1" s="1"/>
  <c r="J62" i="1"/>
  <c r="Q61" i="1"/>
  <c r="U61" i="1" s="1"/>
  <c r="P61" i="1"/>
  <c r="T61" i="1" s="1"/>
  <c r="O61" i="1"/>
  <c r="S61" i="1" s="1"/>
  <c r="N61" i="1"/>
  <c r="J61" i="1"/>
  <c r="R61" i="1" s="1"/>
  <c r="M60" i="1"/>
  <c r="L60" i="1"/>
  <c r="K60" i="1"/>
  <c r="Q59" i="1"/>
  <c r="U59" i="1" s="1"/>
  <c r="P59" i="1"/>
  <c r="T59" i="1" s="1"/>
  <c r="O59" i="1"/>
  <c r="S59" i="1" s="1"/>
  <c r="N59" i="1"/>
  <c r="J59" i="1"/>
  <c r="R59" i="1" s="1"/>
  <c r="U58" i="1"/>
  <c r="Q58" i="1"/>
  <c r="P58" i="1"/>
  <c r="T58" i="1" s="1"/>
  <c r="O58" i="1"/>
  <c r="N58" i="1" s="1"/>
  <c r="J58" i="1"/>
  <c r="Q57" i="1"/>
  <c r="U57" i="1" s="1"/>
  <c r="P57" i="1"/>
  <c r="T57" i="1" s="1"/>
  <c r="O57" i="1"/>
  <c r="S57" i="1" s="1"/>
  <c r="N57" i="1"/>
  <c r="J57" i="1"/>
  <c r="R57" i="1" s="1"/>
  <c r="U56" i="1"/>
  <c r="T56" i="1"/>
  <c r="S56" i="1"/>
  <c r="N56" i="1"/>
  <c r="J56" i="1"/>
  <c r="R56" i="1" s="1"/>
  <c r="T55" i="1"/>
  <c r="Q55" i="1"/>
  <c r="U55" i="1" s="1"/>
  <c r="O55" i="1"/>
  <c r="S55" i="1" s="1"/>
  <c r="J55" i="1"/>
  <c r="R55" i="1" s="1"/>
  <c r="U54" i="1"/>
  <c r="T54" i="1"/>
  <c r="S54" i="1"/>
  <c r="R54" i="1"/>
  <c r="J54" i="1"/>
  <c r="Q53" i="1"/>
  <c r="U53" i="1" s="1"/>
  <c r="P53" i="1"/>
  <c r="T53" i="1" s="1"/>
  <c r="O53" i="1"/>
  <c r="S53" i="1" s="1"/>
  <c r="N53" i="1"/>
  <c r="J53" i="1"/>
  <c r="R53" i="1" s="1"/>
  <c r="U52" i="1"/>
  <c r="T52" i="1"/>
  <c r="S52" i="1"/>
  <c r="N52" i="1"/>
  <c r="J52" i="1"/>
  <c r="R52" i="1" s="1"/>
  <c r="Q51" i="1"/>
  <c r="U51" i="1" s="1"/>
  <c r="U50" i="1" s="1"/>
  <c r="P51" i="1"/>
  <c r="P50" i="1" s="1"/>
  <c r="O51" i="1"/>
  <c r="O50" i="1" s="1"/>
  <c r="N51" i="1"/>
  <c r="J51" i="1"/>
  <c r="J50" i="1" s="1"/>
  <c r="Q50" i="1"/>
  <c r="M50" i="1"/>
  <c r="L50" i="1"/>
  <c r="K50" i="1"/>
  <c r="Q49" i="1"/>
  <c r="U49" i="1" s="1"/>
  <c r="P49" i="1"/>
  <c r="T49" i="1" s="1"/>
  <c r="O49" i="1"/>
  <c r="S49" i="1" s="1"/>
  <c r="N49" i="1"/>
  <c r="J49" i="1"/>
  <c r="R49" i="1" s="1"/>
  <c r="U48" i="1"/>
  <c r="T48" i="1"/>
  <c r="S48" i="1"/>
  <c r="N48" i="1"/>
  <c r="J48" i="1"/>
  <c r="R48" i="1" s="1"/>
  <c r="U47" i="1"/>
  <c r="T47" i="1"/>
  <c r="S47" i="1"/>
  <c r="N47" i="1"/>
  <c r="J47" i="1"/>
  <c r="R47" i="1" s="1"/>
  <c r="U46" i="1"/>
  <c r="T46" i="1"/>
  <c r="S46" i="1"/>
  <c r="R46" i="1"/>
  <c r="N46" i="1"/>
  <c r="J46" i="1"/>
  <c r="T45" i="1"/>
  <c r="Q45" i="1"/>
  <c r="U45" i="1" s="1"/>
  <c r="O45" i="1"/>
  <c r="S45" i="1" s="1"/>
  <c r="N45" i="1"/>
  <c r="J45" i="1"/>
  <c r="R45" i="1" s="1"/>
  <c r="Q44" i="1"/>
  <c r="U44" i="1" s="1"/>
  <c r="P44" i="1"/>
  <c r="T44" i="1" s="1"/>
  <c r="O44" i="1"/>
  <c r="S44" i="1" s="1"/>
  <c r="N44" i="1"/>
  <c r="J44" i="1"/>
  <c r="R44" i="1" s="1"/>
  <c r="U43" i="1"/>
  <c r="P43" i="1"/>
  <c r="P42" i="1" s="1"/>
  <c r="O43" i="1"/>
  <c r="S43" i="1" s="1"/>
  <c r="J43" i="1"/>
  <c r="J42" i="1" s="1"/>
  <c r="Q42" i="1"/>
  <c r="M42" i="1"/>
  <c r="L42" i="1"/>
  <c r="K42" i="1"/>
  <c r="U41" i="1"/>
  <c r="T41" i="1"/>
  <c r="S41" i="1"/>
  <c r="J41" i="1"/>
  <c r="R41" i="1" s="1"/>
  <c r="U40" i="1"/>
  <c r="S40" i="1"/>
  <c r="P40" i="1"/>
  <c r="T40" i="1" s="1"/>
  <c r="J40" i="1"/>
  <c r="R40" i="1" s="1"/>
  <c r="Q39" i="1"/>
  <c r="U39" i="1" s="1"/>
  <c r="P39" i="1"/>
  <c r="P35" i="1" s="1"/>
  <c r="O39" i="1"/>
  <c r="S39" i="1" s="1"/>
  <c r="J39" i="1"/>
  <c r="R39" i="1" s="1"/>
  <c r="U38" i="1"/>
  <c r="T38" i="1"/>
  <c r="S38" i="1"/>
  <c r="N38" i="1"/>
  <c r="N35" i="1" s="1"/>
  <c r="J38" i="1"/>
  <c r="R38" i="1" s="1"/>
  <c r="Q37" i="1"/>
  <c r="U37" i="1" s="1"/>
  <c r="P37" i="1"/>
  <c r="T37" i="1" s="1"/>
  <c r="O37" i="1"/>
  <c r="S37" i="1" s="1"/>
  <c r="N37" i="1"/>
  <c r="J37" i="1"/>
  <c r="R37" i="1" s="1"/>
  <c r="Q36" i="1"/>
  <c r="U36" i="1" s="1"/>
  <c r="P36" i="1"/>
  <c r="T36" i="1" s="1"/>
  <c r="O36" i="1"/>
  <c r="S36" i="1" s="1"/>
  <c r="N36" i="1"/>
  <c r="J36" i="1"/>
  <c r="R36" i="1" s="1"/>
  <c r="Q35" i="1"/>
  <c r="O35" i="1"/>
  <c r="M35" i="1"/>
  <c r="M68" i="1" s="1"/>
  <c r="L35" i="1"/>
  <c r="L68" i="1" s="1"/>
  <c r="K35" i="1"/>
  <c r="K68" i="1" s="1"/>
  <c r="U34" i="1"/>
  <c r="U27" i="1" s="1"/>
  <c r="T34" i="1"/>
  <c r="T27" i="1" s="1"/>
  <c r="S34" i="1"/>
  <c r="R34" i="1"/>
  <c r="U33" i="1"/>
  <c r="T33" i="1"/>
  <c r="S33" i="1"/>
  <c r="R33" i="1"/>
  <c r="U32" i="1"/>
  <c r="T32" i="1"/>
  <c r="S32" i="1"/>
  <c r="R32" i="1"/>
  <c r="U31" i="1"/>
  <c r="T31" i="1"/>
  <c r="S31" i="1"/>
  <c r="R31" i="1"/>
  <c r="U30" i="1"/>
  <c r="T30" i="1"/>
  <c r="S30" i="1"/>
  <c r="R30" i="1"/>
  <c r="U29" i="1"/>
  <c r="T29" i="1"/>
  <c r="S29" i="1"/>
  <c r="R29" i="1"/>
  <c r="U28" i="1"/>
  <c r="T28" i="1"/>
  <c r="S28" i="1"/>
  <c r="R28" i="1"/>
  <c r="S27" i="1"/>
  <c r="R27" i="1"/>
  <c r="Q27" i="1"/>
  <c r="P27" i="1"/>
  <c r="O27" i="1"/>
  <c r="N27" i="1"/>
  <c r="M27" i="1"/>
  <c r="L27" i="1"/>
  <c r="K27" i="1"/>
  <c r="J27" i="1"/>
  <c r="U26" i="1"/>
  <c r="T26" i="1"/>
  <c r="S26" i="1"/>
  <c r="N26" i="1"/>
  <c r="J26" i="1"/>
  <c r="R26" i="1" s="1"/>
  <c r="Q25" i="1"/>
  <c r="U25" i="1" s="1"/>
  <c r="P25" i="1"/>
  <c r="T25" i="1" s="1"/>
  <c r="O25" i="1"/>
  <c r="S25" i="1" s="1"/>
  <c r="N25" i="1"/>
  <c r="J25" i="1"/>
  <c r="R25" i="1" s="1"/>
  <c r="U24" i="1"/>
  <c r="P24" i="1"/>
  <c r="T24" i="1" s="1"/>
  <c r="O24" i="1"/>
  <c r="S24" i="1" s="1"/>
  <c r="N24" i="1"/>
  <c r="J24" i="1"/>
  <c r="R24" i="1" s="1"/>
  <c r="U23" i="1"/>
  <c r="T23" i="1"/>
  <c r="S23" i="1"/>
  <c r="Q23" i="1"/>
  <c r="O23" i="1"/>
  <c r="N23" i="1"/>
  <c r="J23" i="1"/>
  <c r="R23" i="1" s="1"/>
  <c r="U22" i="1"/>
  <c r="T22" i="1"/>
  <c r="S22" i="1"/>
  <c r="N22" i="1"/>
  <c r="J22" i="1"/>
  <c r="R22" i="1" s="1"/>
  <c r="U21" i="1"/>
  <c r="P21" i="1"/>
  <c r="T21" i="1" s="1"/>
  <c r="O21" i="1"/>
  <c r="S21" i="1" s="1"/>
  <c r="N21" i="1"/>
  <c r="J21" i="1"/>
  <c r="R21" i="1" s="1"/>
  <c r="U20" i="1"/>
  <c r="P20" i="1"/>
  <c r="P19" i="1" s="1"/>
  <c r="O20" i="1"/>
  <c r="O19" i="1" s="1"/>
  <c r="N20" i="1"/>
  <c r="N19" i="1" s="1"/>
  <c r="J20" i="1"/>
  <c r="J19" i="1" s="1"/>
  <c r="Q19" i="1"/>
  <c r="Q68" i="1" s="1"/>
  <c r="M19" i="1"/>
  <c r="L19" i="1"/>
  <c r="K19" i="1"/>
  <c r="P68" i="1" l="1"/>
  <c r="R58" i="1"/>
  <c r="S35" i="1"/>
  <c r="O68" i="1"/>
  <c r="R35" i="1"/>
  <c r="T35" i="1"/>
  <c r="J68" i="1"/>
  <c r="R60" i="1"/>
  <c r="T60" i="1"/>
  <c r="S42" i="1"/>
  <c r="U35" i="1"/>
  <c r="U19" i="1"/>
  <c r="U42" i="1"/>
  <c r="N50" i="1"/>
  <c r="N68" i="1" s="1"/>
  <c r="S60" i="1"/>
  <c r="U62" i="1"/>
  <c r="U60" i="1" s="1"/>
  <c r="R20" i="1"/>
  <c r="R19" i="1" s="1"/>
  <c r="R43" i="1"/>
  <c r="R42" i="1" s="1"/>
  <c r="S20" i="1"/>
  <c r="S19" i="1" s="1"/>
  <c r="R63" i="1"/>
  <c r="T20" i="1"/>
  <c r="T19" i="1" s="1"/>
  <c r="T43" i="1"/>
  <c r="T42" i="1" s="1"/>
  <c r="O60" i="1"/>
  <c r="T39" i="1"/>
  <c r="N43" i="1"/>
  <c r="N42" i="1" s="1"/>
  <c r="R51" i="1"/>
  <c r="S51" i="1"/>
  <c r="T51" i="1"/>
  <c r="T50" i="1" s="1"/>
  <c r="N60" i="1"/>
  <c r="P60" i="1"/>
  <c r="O42" i="1"/>
  <c r="S58" i="1"/>
  <c r="J35" i="1"/>
  <c r="U68" i="1" l="1"/>
  <c r="S50" i="1"/>
  <c r="R50" i="1"/>
  <c r="R68" i="1" s="1"/>
  <c r="T68" i="1"/>
  <c r="S68" i="1"/>
</calcChain>
</file>

<file path=xl/sharedStrings.xml><?xml version="1.0" encoding="utf-8"?>
<sst xmlns="http://schemas.openxmlformats.org/spreadsheetml/2006/main" count="174" uniqueCount="131">
  <si>
    <t>TRƯỜNG ĐẠI HỌC VINH</t>
  </si>
  <si>
    <t>Biểu số 3</t>
  </si>
  <si>
    <t>Đơn vị tính: Tiết chuẩn</t>
  </si>
  <si>
    <t>STT</t>
  </si>
  <si>
    <t>Tổ bộ môn và họ tên giảng viên</t>
  </si>
  <si>
    <t>Chức danh</t>
  </si>
  <si>
    <t>Số giờ chuẩn theo định mức</t>
  </si>
  <si>
    <t>Số giờ chuẩn được miễn giảm</t>
  </si>
  <si>
    <t>Số giờ chuẩn còn phải đảm nhận</t>
  </si>
  <si>
    <t>Cộng</t>
  </si>
  <si>
    <t>Giờ giảng dạy</t>
  </si>
  <si>
    <t>Giờ NCKH</t>
  </si>
  <si>
    <t>Giờ HĐCM khác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</si>
  <si>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</si>
  <si>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</si>
  <si>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</si>
  <si>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</si>
  <si>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</si>
  <si>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</si>
  <si>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</si>
  <si>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</si>
  <si>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</si>
  <si>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</si>
  <si>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(12)</t>
  </si>
  <si>
    <t>(13)</t>
  </si>
  <si>
    <t>(14)</t>
  </si>
  <si>
    <t>(15)</t>
  </si>
  <si>
    <t>(16)</t>
  </si>
  <si>
    <t>Cán bộ hành chính 03</t>
  </si>
  <si>
    <t>CBGD đảm nhận ĐM giờ tập sự (thử việc): 0</t>
  </si>
  <si>
    <t>CBGD đảm nhận ĐM giờ giáo viên: 0</t>
  </si>
  <si>
    <t>I</t>
  </si>
  <si>
    <t>Cao Thanh Sơn</t>
  </si>
  <si>
    <t>Lê Văn Minh</t>
  </si>
  <si>
    <t>GV ThS</t>
  </si>
  <si>
    <t>GV TS</t>
  </si>
  <si>
    <t>Hoàng Hữu Việt</t>
  </si>
  <si>
    <t>II</t>
  </si>
  <si>
    <t>Nguyễn Tiến Dũng</t>
  </si>
  <si>
    <t>Trưởng bộ môn</t>
  </si>
  <si>
    <t>Phạm Hoàng Nam</t>
  </si>
  <si>
    <t>Trần Đình Dũng</t>
  </si>
  <si>
    <t>Lưu Văn Phúc</t>
  </si>
  <si>
    <t>Đinh Văn Nam</t>
  </si>
  <si>
    <t>Phạm Mạnh Toàn</t>
  </si>
  <si>
    <t>III</t>
  </si>
  <si>
    <t>Lê Đình Công</t>
  </si>
  <si>
    <t>Nguyễn Thị Quỳnh Hoa</t>
  </si>
  <si>
    <t>GV PGS</t>
  </si>
  <si>
    <t>Đặng Thái Sơn</t>
  </si>
  <si>
    <t>Nguyễn Thị Kim Thu</t>
  </si>
  <si>
    <t>Cao Thành Nghĩa</t>
  </si>
  <si>
    <t>Lê Thị Kiều Nga</t>
  </si>
  <si>
    <t>NCS nước ngoài</t>
  </si>
  <si>
    <t>Phan Duy Tùng</t>
  </si>
  <si>
    <t>IV</t>
  </si>
  <si>
    <t>Mai Thế Anh</t>
  </si>
  <si>
    <t>Lê Văn Chương</t>
  </si>
  <si>
    <t>Dương Đình Tú</t>
  </si>
  <si>
    <t>Tạ Hùng Cường</t>
  </si>
  <si>
    <t>Hồ Sỹ Phương</t>
  </si>
  <si>
    <t>Cố vấn học tập</t>
  </si>
  <si>
    <t>Hoàng Võ Tùng Lâm</t>
  </si>
  <si>
    <t>Trịnh Ngọc Hoàng</t>
  </si>
  <si>
    <t>Nguyễn Phúc Ngọc</t>
  </si>
  <si>
    <t>Lương Ngọc Minh</t>
  </si>
  <si>
    <t>ĐƠN VỊ: ….............................</t>
  </si>
  <si>
    <t>TỔNG HỢP SỐ GIỜ QUY CHUẨN ĐƠN VỊ PHẢI ĐẢM NHẬN GIẢNG DẠY NĂM 2023</t>
  </si>
  <si>
    <t>Ghi chú 
(Về lý do giảm, tỷ lệ giảm, thời gian giảm, …)</t>
  </si>
  <si>
    <t>(11)</t>
  </si>
  <si>
    <t>Tổng số cán bộ của đơn vị: 39, trong đó:</t>
  </si>
  <si>
    <t>Cán bộ giảng dạy: 36, gồm:</t>
  </si>
  <si>
    <t>CBGD đảm nhận ĐM giờ giảng viên trở lên: 64</t>
  </si>
  <si>
    <t>Bộ môn Điều khiển tự động</t>
  </si>
  <si>
    <t>Trưởng bộ môn, 20%</t>
  </si>
  <si>
    <t>P. Trưởng bộ môn</t>
  </si>
  <si>
    <t>P. Trưởng bộ môn, 15%</t>
  </si>
  <si>
    <t>Giảng viên</t>
  </si>
  <si>
    <t>NCS không tập trung, 70%</t>
  </si>
  <si>
    <t>Trợ lý đào tạo trực tuyến</t>
  </si>
  <si>
    <t>Trợ lý ĐT TT, 10%</t>
  </si>
  <si>
    <t>Phan Văn Dư</t>
  </si>
  <si>
    <t>NCS tập trung, 100%, 9/2022</t>
  </si>
  <si>
    <t>Bộ môn ĐTVT</t>
  </si>
  <si>
    <t>Trưởng BM</t>
  </si>
  <si>
    <t>GV TS TLĐT</t>
  </si>
  <si>
    <t>Trợ lý đào tào, 15%</t>
  </si>
  <si>
    <t>Bộ môn Kỹ thuật điện, điện tử</t>
  </si>
  <si>
    <t>TS</t>
  </si>
  <si>
    <t>GV KS</t>
  </si>
  <si>
    <t>Bí thư đoàn Viện</t>
  </si>
  <si>
    <t>Post Đoc</t>
  </si>
  <si>
    <t>BM CNKT ô tô</t>
  </si>
  <si>
    <t>GVC</t>
  </si>
  <si>
    <t>GV</t>
  </si>
  <si>
    <t>Học KTT</t>
  </si>
  <si>
    <t>Học TS KTT</t>
  </si>
  <si>
    <t>Bùi Hà Phan</t>
  </si>
  <si>
    <t>Phan Quốc Cường</t>
  </si>
  <si>
    <t>Nguyễn Phi Cường Anh</t>
  </si>
  <si>
    <t>Nguyễn Bá Uy</t>
  </si>
  <si>
    <t>V</t>
  </si>
  <si>
    <t>BM Hệ thống và Mạng máy tính</t>
  </si>
  <si>
    <t>PGS. GVCC</t>
  </si>
  <si>
    <t>P.Viện trưởng</t>
  </si>
  <si>
    <t>Nguyễn Quang Ninh</t>
  </si>
  <si>
    <t>Trợ lý đào tạo</t>
  </si>
  <si>
    <t>Đặng Hồng Lĩnh</t>
  </si>
  <si>
    <t>Nguyễn Thị Uyên</t>
  </si>
  <si>
    <t>Nghiên cứu sinh</t>
  </si>
  <si>
    <t>Phạm Trà My</t>
  </si>
  <si>
    <t>Viện NCĐTTT, giảm 65%</t>
  </si>
  <si>
    <t>Lê Quốc Anh</t>
  </si>
  <si>
    <t>Vũ Chí Cường</t>
  </si>
  <si>
    <t>VI</t>
  </si>
  <si>
    <t>BM Khoa học máy tính &amp; Công nghệ phần mềm</t>
  </si>
  <si>
    <t>Phan Anh Phong</t>
  </si>
  <si>
    <t>GVC, TS</t>
  </si>
  <si>
    <t>Trưởng Bộ môn</t>
  </si>
  <si>
    <t>Nguyễn Thị Minh Tâm</t>
  </si>
  <si>
    <t>GV, ThS</t>
  </si>
  <si>
    <t>Hồ Thị Huyền Thương</t>
  </si>
  <si>
    <t>GVC, ThS</t>
  </si>
  <si>
    <t>Lê Văn Thành</t>
  </si>
  <si>
    <t>Giảng viên không giữ chức vụ quản lý, làm kiêm nhiệm đơn vị hành chính</t>
  </si>
  <si>
    <t>Võ Đức Quang</t>
  </si>
  <si>
    <t>Lê Văn Tấn</t>
  </si>
  <si>
    <t>Hoàng Hữu Tính</t>
  </si>
  <si>
    <t>NCS ngoài nước</t>
  </si>
  <si>
    <t>Tổng cộng toàn đơn vị:</t>
  </si>
  <si>
    <t>ĐƠN VỊ LẬP KẾ HOẠCH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</si>
</sst>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Arial"/>
      <family val="2"/>
    </font>
    <font>
      <b/>
      <sz val="8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dashed">
        <color indexed="8"/>
      </top>
      <bottom style="dash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164" fontId="5" fillId="0" borderId="8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64" fontId="5" fillId="0" borderId="10" xfId="2" applyNumberFormat="1" applyFont="1" applyFill="1" applyBorder="1" applyAlignment="1">
      <alignment horizontal="center" vertical="center" wrapText="1"/>
    </xf>
    <xf numFmtId="164" fontId="5" fillId="0" borderId="11" xfId="2" applyNumberFormat="1" applyFont="1" applyFill="1" applyBorder="1" applyAlignment="1">
      <alignment horizontal="center" vertical="center" wrapText="1"/>
    </xf>
    <xf numFmtId="164" fontId="5" fillId="0" borderId="12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center" vertical="center" wrapText="1"/>
    </xf>
    <xf numFmtId="164" fontId="11" fillId="2" borderId="1" xfId="2" applyNumberFormat="1" applyFont="1" applyFill="1" applyBorder="1" applyAlignment="1">
      <alignment horizontal="center" vertical="center" wrapText="1"/>
    </xf>
    <xf numFmtId="164" fontId="5" fillId="0" borderId="13" xfId="2" applyNumberFormat="1" applyFont="1" applyFill="1" applyBorder="1" applyAlignment="1">
      <alignment horizontal="center" vertical="center" wrapText="1"/>
    </xf>
    <xf numFmtId="49" fontId="5" fillId="0" borderId="14" xfId="2" quotePrefix="1" applyNumberFormat="1" applyFont="1" applyFill="1" applyBorder="1" applyAlignment="1">
      <alignment horizontal="center" vertical="center" wrapText="1"/>
    </xf>
    <xf numFmtId="49" fontId="5" fillId="0" borderId="7" xfId="2" quotePrefix="1" applyNumberFormat="1" applyFont="1" applyFill="1" applyBorder="1" applyAlignment="1">
      <alignment horizontal="center" vertical="center" wrapText="1"/>
    </xf>
    <xf numFmtId="49" fontId="5" fillId="0" borderId="7" xfId="2" applyNumberFormat="1" applyFont="1" applyFill="1" applyBorder="1" applyAlignment="1">
      <alignment horizontal="center" vertical="center" wrapText="1"/>
    </xf>
    <xf numFmtId="49" fontId="9" fillId="0" borderId="7" xfId="2" quotePrefix="1" applyNumberFormat="1" applyFont="1" applyFill="1" applyBorder="1" applyAlignment="1">
      <alignment horizontal="center" vertical="center" wrapText="1"/>
    </xf>
    <xf numFmtId="49" fontId="11" fillId="0" borderId="7" xfId="2" applyNumberFormat="1" applyFont="1" applyFill="1" applyBorder="1" applyAlignment="1">
      <alignment horizontal="center" vertical="center" wrapText="1"/>
    </xf>
    <xf numFmtId="49" fontId="11" fillId="2" borderId="7" xfId="2" applyNumberFormat="1" applyFont="1" applyFill="1" applyBorder="1" applyAlignment="1">
      <alignment horizontal="center" vertical="center" wrapText="1"/>
    </xf>
    <xf numFmtId="49" fontId="5" fillId="0" borderId="15" xfId="2" applyNumberFormat="1" applyFont="1" applyFill="1" applyBorder="1" applyAlignment="1">
      <alignment horizontal="center" vertical="center" wrapText="1"/>
    </xf>
    <xf numFmtId="164" fontId="5" fillId="3" borderId="16" xfId="2" applyNumberFormat="1" applyFont="1" applyFill="1" applyBorder="1" applyAlignment="1">
      <alignment horizontal="center" vertical="center" wrapText="1"/>
    </xf>
    <xf numFmtId="164" fontId="4" fillId="3" borderId="17" xfId="2" applyNumberFormat="1" applyFont="1" applyFill="1" applyBorder="1" applyAlignment="1">
      <alignment horizontal="left" vertical="center" wrapText="1"/>
    </xf>
    <xf numFmtId="164" fontId="5" fillId="0" borderId="17" xfId="2" applyNumberFormat="1" applyFont="1" applyFill="1" applyBorder="1" applyAlignment="1">
      <alignment horizontal="center" vertical="center" wrapText="1"/>
    </xf>
    <xf numFmtId="164" fontId="11" fillId="0" borderId="17" xfId="2" applyNumberFormat="1" applyFont="1" applyFill="1" applyBorder="1" applyAlignment="1">
      <alignment horizontal="center" vertical="center" wrapText="1"/>
    </xf>
    <xf numFmtId="164" fontId="11" fillId="2" borderId="17" xfId="2" applyNumberFormat="1" applyFont="1" applyFill="1" applyBorder="1" applyAlignment="1">
      <alignment horizontal="center" vertical="center" wrapText="1"/>
    </xf>
    <xf numFmtId="164" fontId="5" fillId="0" borderId="18" xfId="2" applyNumberFormat="1" applyFont="1" applyFill="1" applyBorder="1" applyAlignment="1">
      <alignment horizontal="center" vertical="center" wrapText="1"/>
    </xf>
    <xf numFmtId="0" fontId="0" fillId="0" borderId="19" xfId="0" applyBorder="1"/>
    <xf numFmtId="164" fontId="5" fillId="0" borderId="16" xfId="2" applyNumberFormat="1" applyFont="1" applyFill="1" applyBorder="1" applyAlignment="1">
      <alignment horizontal="center" vertical="center" wrapText="1"/>
    </xf>
    <xf numFmtId="164" fontId="5" fillId="0" borderId="17" xfId="2" applyNumberFormat="1" applyFont="1" applyFill="1" applyBorder="1" applyAlignment="1">
      <alignment horizontal="left" vertical="center" wrapText="1"/>
    </xf>
    <xf numFmtId="3" fontId="5" fillId="0" borderId="17" xfId="2" applyNumberFormat="1" applyFont="1" applyFill="1" applyBorder="1" applyAlignment="1">
      <alignment horizontal="right" vertical="center" wrapText="1"/>
    </xf>
    <xf numFmtId="3" fontId="5" fillId="2" borderId="17" xfId="2" applyNumberFormat="1" applyFont="1" applyFill="1" applyBorder="1" applyAlignment="1">
      <alignment horizontal="right" vertical="center" wrapText="1"/>
    </xf>
    <xf numFmtId="0" fontId="2" fillId="0" borderId="0" xfId="0" applyFont="1"/>
    <xf numFmtId="0" fontId="12" fillId="0" borderId="0" xfId="0" applyFont="1" applyAlignment="1">
      <alignment vertical="top"/>
    </xf>
    <xf numFmtId="164" fontId="4" fillId="0" borderId="16" xfId="2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right" vertical="center"/>
    </xf>
    <xf numFmtId="3" fontId="10" fillId="0" borderId="17" xfId="0" applyNumberFormat="1" applyFont="1" applyBorder="1" applyAlignment="1">
      <alignment horizontal="right" vertical="center"/>
    </xf>
    <xf numFmtId="3" fontId="10" fillId="2" borderId="17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justify" vertical="center" wrapText="1"/>
    </xf>
    <xf numFmtId="0" fontId="10" fillId="0" borderId="17" xfId="0" applyFont="1" applyBorder="1" applyAlignment="1" applyProtection="1">
      <alignment horizontal="left" vertical="center"/>
      <protection locked="0"/>
    </xf>
    <xf numFmtId="3" fontId="4" fillId="0" borderId="17" xfId="0" quotePrefix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164" fontId="5" fillId="0" borderId="17" xfId="2" applyNumberFormat="1" applyFont="1" applyBorder="1" applyAlignment="1">
      <alignment horizontal="left" vertical="center" wrapText="1"/>
    </xf>
    <xf numFmtId="164" fontId="5" fillId="0" borderId="17" xfId="2" applyNumberFormat="1" applyFont="1" applyBorder="1" applyAlignment="1">
      <alignment horizontal="center" vertical="center" wrapText="1"/>
    </xf>
    <xf numFmtId="3" fontId="5" fillId="0" borderId="17" xfId="2" applyNumberFormat="1" applyFont="1" applyBorder="1" applyAlignment="1">
      <alignment horizontal="right" vertical="center" wrapText="1"/>
    </xf>
    <xf numFmtId="164" fontId="5" fillId="0" borderId="18" xfId="2" applyNumberFormat="1" applyFont="1" applyBorder="1" applyAlignment="1">
      <alignment horizontal="center" vertical="center" wrapText="1"/>
    </xf>
    <xf numFmtId="164" fontId="4" fillId="0" borderId="16" xfId="2" applyNumberFormat="1" applyFont="1" applyBorder="1" applyAlignment="1">
      <alignment vertical="center" wrapText="1"/>
    </xf>
    <xf numFmtId="0" fontId="10" fillId="4" borderId="17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>
      <alignment horizontal="center" vertical="center" wrapText="1"/>
    </xf>
    <xf numFmtId="3" fontId="4" fillId="4" borderId="17" xfId="0" applyNumberFormat="1" applyFont="1" applyFill="1" applyBorder="1" applyAlignment="1">
      <alignment horizontal="right" vertical="center"/>
    </xf>
    <xf numFmtId="3" fontId="10" fillId="4" borderId="17" xfId="0" applyNumberFormat="1" applyFont="1" applyFill="1" applyBorder="1" applyAlignment="1">
      <alignment horizontal="right" vertical="center"/>
    </xf>
    <xf numFmtId="0" fontId="4" fillId="4" borderId="18" xfId="0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12" fillId="0" borderId="20" xfId="0" applyFont="1" applyBorder="1" applyAlignment="1">
      <alignment vertical="top"/>
    </xf>
    <xf numFmtId="0" fontId="14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3" fontId="16" fillId="0" borderId="23" xfId="0" applyNumberFormat="1" applyFont="1" applyBorder="1" applyAlignment="1">
      <alignment vertical="center"/>
    </xf>
    <xf numFmtId="3" fontId="16" fillId="2" borderId="23" xfId="0" applyNumberFormat="1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3" fontId="17" fillId="0" borderId="0" xfId="0" applyNumberFormat="1" applyFont="1" applyAlignment="1">
      <alignment vertical="top"/>
    </xf>
    <xf numFmtId="43" fontId="12" fillId="0" borderId="0" xfId="1" applyFont="1" applyAlignment="1">
      <alignment vertical="top"/>
    </xf>
    <xf numFmtId="0" fontId="7" fillId="0" borderId="0" xfId="0" quotePrefix="1" applyFont="1"/>
    <xf numFmtId="0" fontId="11" fillId="0" borderId="0" xfId="0" applyFont="1"/>
  </cellXfs>
  <cellStyles count="4">
    <cellStyle name="Comma" xfId="1" builtinId="3"/>
    <cellStyle name="Comma 2" xfId="2" xr:uid="{32171F5F-8631-4117-AEF2-3ECBA6FF17E6}"/>
    <cellStyle name="Normal" xfId="0" builtinId="0"/>
    <cellStyle name="Normal 2" xfId="3" xr:uid="{847D38CC-0FE0-4DC5-951D-A5631DB6E9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nhunieduvn0-my.sharepoint.com/personal/thanhdd_vinhuni_edu_vn/Documents/&#272;&#225;nh%20gi&#225;%20ch&#432;&#417;ng%20tr&#236;nh%20&#273;&#224;o%20t&#7841;o/Ti&#234;u%20chu&#7849;n%206%20-%20Ch&#237;nh%20th&#7913;c/Ti&#234;u%20ch&#237;%206.1/H6.06.01.05/KTCN%20-%20ke%20hoach%20nam%20hoc%202022-2023.xlsx" TargetMode="External"/><Relationship Id="rId1" Type="http://schemas.openxmlformats.org/officeDocument/2006/relationships/externalLinkPath" Target="/personal/thanhdd_vinhuni_edu_vn/Documents/&#272;&#225;nh%20gi&#225;%20ch&#432;&#417;ng%20tr&#236;nh%20&#273;&#224;o%20t&#7841;o/Ti&#234;u%20chu&#7849;n%206%20-%20Ch&#237;nh%20th&#7913;c/Ti&#234;u%20ch&#237;%206.1/H6.06.01.05/KTCN%20-%20ke%20hoach%20nam%20hoc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hần 1 - đánh giá 2022"/>
      <sheetName val="Bieu 1-Tong hop quy mo ok"/>
      <sheetName val="Bieu 1a - Quy mo Chinh quy ok"/>
      <sheetName val="Bieu 1b - Quy mo Sau dai hoc ok"/>
      <sheetName val="Bieu 1c- Quy mo VLVH - TX ok"/>
      <sheetName val="Bieu 2 tong hop ok"/>
      <sheetName val="Biểu 2a- Khoa... ok"/>
      <sheetName val="Bieu 3a-Tong gio chuan chi ok"/>
      <sheetName val="Bieu 4a-KP TH thí nghiệm ok"/>
      <sheetName val=" Biểu 5- NC mua sắm schua ok"/>
      <sheetName val="Bieu 6 KH CB "/>
      <sheetName val="Thong tin can bo"/>
      <sheetName val="Bieu7a-ke hoach NCKH"/>
      <sheetName val="Bieu 7b Ke hoach cong bo"/>
      <sheetName val="Bieu 8a Bien soan GT"/>
      <sheetName val="Biểu 10c-BDĐT CCNH"/>
      <sheetName val="Tổng hợp thu ok"/>
      <sheetName val="Biểu 9a- thu theo TC"/>
      <sheetName val="Biểu 9b- thu theo niên chế"/>
      <sheetName val="Biểu 10 Ke hoạch chi ok"/>
      <sheetName val="Bieu so lieu ThuNhap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3AE7-71E2-47AB-9ECB-DBDBCE58489A}">
  <dimension ref="G6:X70"/>
  <sheetViews>
    <sheetView tabSelected="1" workbookViewId="0">
      <selection activeCell="M13" sqref="M13"/>
    </sheetView>
  </sheetViews>
  <sheetFormatPr defaultRowHeight="14.4" x14ac:dyDescent="0.3"/>
  <cols>
    <col min="8" max="8" width="8.88671875" customWidth="1"/>
  </cols>
  <sheetData>
    <row r="6" spans="7:24" ht="15.6" x14ac:dyDescent="0.3">
      <c r="G6" s="1" t="s">
        <v>0</v>
      </c>
      <c r="H6" s="1"/>
      <c r="I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 t="s">
        <v>1</v>
      </c>
    </row>
    <row r="7" spans="7:24" ht="15.6" x14ac:dyDescent="0.3">
      <c r="G7" s="5" t="s">
        <v>66</v>
      </c>
      <c r="H7" s="5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</row>
    <row r="8" spans="7:24" ht="15.6" x14ac:dyDescent="0.3">
      <c r="G8" s="14" t="s">
        <v>67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7:24" ht="15" thickBot="1" x14ac:dyDescent="0.35">
      <c r="G9" s="8"/>
      <c r="H9" s="8"/>
      <c r="I9" s="8"/>
      <c r="J9" s="8"/>
      <c r="K9" s="8"/>
      <c r="L9" s="8"/>
      <c r="M9" s="9" t="s">
        <v>2</v>
      </c>
      <c r="N9" s="9"/>
      <c r="O9" s="9"/>
      <c r="P9" s="9"/>
      <c r="Q9" s="9"/>
      <c r="R9" s="9"/>
      <c r="S9" s="9"/>
      <c r="T9" s="9"/>
      <c r="U9" s="9"/>
      <c r="V9" s="9"/>
    </row>
    <row r="10" spans="7:24" x14ac:dyDescent="0.3">
      <c r="G10" s="15" t="s">
        <v>3</v>
      </c>
      <c r="H10" s="16" t="s">
        <v>4</v>
      </c>
      <c r="I10" s="16" t="s">
        <v>5</v>
      </c>
      <c r="J10" s="17" t="s">
        <v>6</v>
      </c>
      <c r="K10" s="17"/>
      <c r="L10" s="17"/>
      <c r="M10" s="17"/>
      <c r="N10" s="17" t="s">
        <v>7</v>
      </c>
      <c r="O10" s="17"/>
      <c r="P10" s="17"/>
      <c r="Q10" s="17"/>
      <c r="R10" s="17" t="s">
        <v>8</v>
      </c>
      <c r="S10" s="17"/>
      <c r="T10" s="17"/>
      <c r="U10" s="17"/>
      <c r="V10" s="18" t="s">
        <v>68</v>
      </c>
    </row>
    <row r="11" spans="7:24" ht="39.6" x14ac:dyDescent="0.3">
      <c r="G11" s="19"/>
      <c r="H11" s="20"/>
      <c r="I11" s="20"/>
      <c r="J11" s="21" t="s">
        <v>9</v>
      </c>
      <c r="K11" s="21" t="s">
        <v>10</v>
      </c>
      <c r="L11" s="21" t="s">
        <v>11</v>
      </c>
      <c r="M11" s="21" t="s">
        <v>12</v>
      </c>
      <c r="N11" s="21" t="s">
        <v>9</v>
      </c>
      <c r="O11" s="21" t="s">
        <v>10</v>
      </c>
      <c r="P11" s="21" t="s">
        <v>11</v>
      </c>
      <c r="Q11" s="21" t="s">
        <v>12</v>
      </c>
      <c r="R11" s="22" t="s">
        <v>9</v>
      </c>
      <c r="S11" s="23" t="s">
        <v>10</v>
      </c>
      <c r="T11" s="21" t="s">
        <v>11</v>
      </c>
      <c r="U11" s="21" t="s">
        <v>12</v>
      </c>
      <c r="V11" s="24"/>
    </row>
    <row r="12" spans="7:24" x14ac:dyDescent="0.3">
      <c r="G12" s="25" t="s">
        <v>13</v>
      </c>
      <c r="H12" s="26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7" t="s">
        <v>20</v>
      </c>
      <c r="O12" s="27" t="s">
        <v>21</v>
      </c>
      <c r="P12" s="27" t="s">
        <v>22</v>
      </c>
      <c r="Q12" s="28" t="s">
        <v>69</v>
      </c>
      <c r="R12" s="29" t="s">
        <v>23</v>
      </c>
      <c r="S12" s="30" t="s">
        <v>24</v>
      </c>
      <c r="T12" s="27" t="s">
        <v>25</v>
      </c>
      <c r="U12" s="27" t="s">
        <v>26</v>
      </c>
      <c r="V12" s="31" t="s">
        <v>27</v>
      </c>
    </row>
    <row r="13" spans="7:24" ht="66" x14ac:dyDescent="0.3">
      <c r="G13" s="32"/>
      <c r="H13" s="33" t="s">
        <v>70</v>
      </c>
      <c r="I13" s="34"/>
      <c r="J13" s="34"/>
      <c r="K13" s="34"/>
      <c r="L13" s="34"/>
      <c r="M13" s="34"/>
      <c r="N13" s="34"/>
      <c r="O13" s="34"/>
      <c r="P13" s="34"/>
      <c r="Q13" s="34"/>
      <c r="R13" s="35"/>
      <c r="S13" s="36"/>
      <c r="T13" s="34"/>
      <c r="U13" s="34"/>
      <c r="V13" s="37"/>
      <c r="W13" s="38"/>
      <c r="X13" s="38"/>
    </row>
    <row r="14" spans="7:24" ht="39.6" x14ac:dyDescent="0.3">
      <c r="G14" s="32"/>
      <c r="H14" s="33" t="s">
        <v>28</v>
      </c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36"/>
      <c r="T14" s="34"/>
      <c r="U14" s="34"/>
      <c r="V14" s="37"/>
    </row>
    <row r="15" spans="7:24" ht="52.8" x14ac:dyDescent="0.3">
      <c r="G15" s="32"/>
      <c r="H15" s="33" t="s">
        <v>71</v>
      </c>
      <c r="I15" s="34"/>
      <c r="J15" s="34"/>
      <c r="K15" s="34"/>
      <c r="L15" s="34"/>
      <c r="M15" s="34"/>
      <c r="N15" s="34"/>
      <c r="O15" s="34"/>
      <c r="P15" s="34"/>
      <c r="Q15" s="34"/>
      <c r="R15" s="35"/>
      <c r="S15" s="36"/>
      <c r="T15" s="34"/>
      <c r="U15" s="34"/>
      <c r="V15" s="37"/>
    </row>
    <row r="16" spans="7:24" ht="79.2" x14ac:dyDescent="0.3">
      <c r="G16" s="32"/>
      <c r="H16" s="33" t="s">
        <v>29</v>
      </c>
      <c r="I16" s="34"/>
      <c r="J16" s="34"/>
      <c r="K16" s="34"/>
      <c r="L16" s="34"/>
      <c r="M16" s="34"/>
      <c r="N16" s="34"/>
      <c r="O16" s="34"/>
      <c r="P16" s="34"/>
      <c r="Q16" s="34"/>
      <c r="R16" s="35"/>
      <c r="S16" s="36"/>
      <c r="T16" s="34"/>
      <c r="U16" s="34"/>
      <c r="V16" s="37"/>
    </row>
    <row r="17" spans="7:24" ht="79.2" x14ac:dyDescent="0.3">
      <c r="G17" s="32"/>
      <c r="H17" s="33" t="s">
        <v>72</v>
      </c>
      <c r="I17" s="34"/>
      <c r="J17" s="34"/>
      <c r="K17" s="34"/>
      <c r="L17" s="34"/>
      <c r="M17" s="34"/>
      <c r="N17" s="34"/>
      <c r="O17" s="34"/>
      <c r="P17" s="34"/>
      <c r="Q17" s="34"/>
      <c r="R17" s="35"/>
      <c r="S17" s="36"/>
      <c r="T17" s="34"/>
      <c r="U17" s="34"/>
      <c r="V17" s="37"/>
    </row>
    <row r="18" spans="7:24" ht="66" x14ac:dyDescent="0.3">
      <c r="G18" s="32"/>
      <c r="H18" s="33" t="s">
        <v>30</v>
      </c>
      <c r="I18" s="34"/>
      <c r="J18" s="34"/>
      <c r="K18" s="34"/>
      <c r="L18" s="34"/>
      <c r="M18" s="34"/>
      <c r="N18" s="34"/>
      <c r="O18" s="34"/>
      <c r="P18" s="34"/>
      <c r="Q18" s="34"/>
      <c r="R18" s="35"/>
      <c r="S18" s="36"/>
      <c r="T18" s="34"/>
      <c r="U18" s="34"/>
      <c r="V18" s="37"/>
    </row>
    <row r="19" spans="7:24" ht="52.8" x14ac:dyDescent="0.3">
      <c r="G19" s="39" t="s">
        <v>31</v>
      </c>
      <c r="H19" s="40" t="s">
        <v>73</v>
      </c>
      <c r="I19" s="34"/>
      <c r="J19" s="41">
        <f>SUM(J20:J26)</f>
        <v>4550</v>
      </c>
      <c r="K19" s="41">
        <f t="shared" ref="K19:U19" si="0">SUM(K20:K26)</f>
        <v>1890</v>
      </c>
      <c r="L19" s="41">
        <f t="shared" si="0"/>
        <v>1225</v>
      </c>
      <c r="M19" s="41">
        <f t="shared" si="0"/>
        <v>1435</v>
      </c>
      <c r="N19" s="41">
        <f t="shared" si="0"/>
        <v>1020.25</v>
      </c>
      <c r="O19" s="41">
        <f t="shared" si="0"/>
        <v>513</v>
      </c>
      <c r="P19" s="41">
        <f t="shared" si="0"/>
        <v>210</v>
      </c>
      <c r="Q19" s="41">
        <f t="shared" si="0"/>
        <v>297.25</v>
      </c>
      <c r="R19" s="41">
        <f t="shared" si="0"/>
        <v>3529.75</v>
      </c>
      <c r="S19" s="42">
        <f t="shared" si="0"/>
        <v>1377</v>
      </c>
      <c r="T19" s="41">
        <f t="shared" si="0"/>
        <v>1015</v>
      </c>
      <c r="U19" s="41">
        <f t="shared" si="0"/>
        <v>1137.75</v>
      </c>
      <c r="V19" s="37"/>
      <c r="W19" s="43"/>
      <c r="X19" s="44"/>
    </row>
    <row r="20" spans="7:24" ht="26.4" x14ac:dyDescent="0.3">
      <c r="G20" s="45">
        <v>1</v>
      </c>
      <c r="H20" s="46" t="s">
        <v>56</v>
      </c>
      <c r="I20" s="47" t="s">
        <v>39</v>
      </c>
      <c r="J20" s="48">
        <f t="shared" ref="J20:J26" si="1">K20+L20+M20</f>
        <v>650</v>
      </c>
      <c r="K20" s="48">
        <v>270</v>
      </c>
      <c r="L20" s="48">
        <v>175</v>
      </c>
      <c r="M20" s="48">
        <v>205</v>
      </c>
      <c r="N20" s="48">
        <f t="shared" ref="N20:N26" si="2">SUM(O20+P20+Q20)</f>
        <v>89</v>
      </c>
      <c r="O20" s="48">
        <f>K20*0.2</f>
        <v>54</v>
      </c>
      <c r="P20" s="48">
        <f>L20*0.2</f>
        <v>35</v>
      </c>
      <c r="Q20" s="48">
        <v>0</v>
      </c>
      <c r="R20" s="49">
        <f>J20-N20</f>
        <v>561</v>
      </c>
      <c r="S20" s="50">
        <f>K20-O20</f>
        <v>216</v>
      </c>
      <c r="T20" s="48">
        <f>L20-P20</f>
        <v>140</v>
      </c>
      <c r="U20" s="48">
        <f>M20-Q20</f>
        <v>205</v>
      </c>
      <c r="V20" s="51" t="s">
        <v>74</v>
      </c>
      <c r="X20" s="44"/>
    </row>
    <row r="21" spans="7:24" ht="26.4" x14ac:dyDescent="0.3">
      <c r="G21" s="45">
        <v>2</v>
      </c>
      <c r="H21" s="46" t="s">
        <v>57</v>
      </c>
      <c r="I21" s="47" t="s">
        <v>75</v>
      </c>
      <c r="J21" s="48">
        <f t="shared" si="1"/>
        <v>650</v>
      </c>
      <c r="K21" s="48">
        <v>270</v>
      </c>
      <c r="L21" s="48">
        <v>175</v>
      </c>
      <c r="M21" s="48">
        <v>205</v>
      </c>
      <c r="N21" s="48">
        <f t="shared" si="2"/>
        <v>66.75</v>
      </c>
      <c r="O21" s="48">
        <f>K21*0.15</f>
        <v>40.5</v>
      </c>
      <c r="P21" s="48">
        <f>L21*0.15</f>
        <v>26.25</v>
      </c>
      <c r="Q21" s="48">
        <v>0</v>
      </c>
      <c r="R21" s="49">
        <f t="shared" ref="R21:U67" si="3">J21-N21</f>
        <v>583.25</v>
      </c>
      <c r="S21" s="50">
        <f t="shared" si="3"/>
        <v>229.5</v>
      </c>
      <c r="T21" s="48">
        <f t="shared" si="3"/>
        <v>148.75</v>
      </c>
      <c r="U21" s="48">
        <f t="shared" si="3"/>
        <v>205</v>
      </c>
      <c r="V21" s="51" t="s">
        <v>76</v>
      </c>
      <c r="X21" s="44"/>
    </row>
    <row r="22" spans="7:24" ht="26.4" x14ac:dyDescent="0.3">
      <c r="G22" s="45">
        <v>3</v>
      </c>
      <c r="H22" s="52" t="s">
        <v>58</v>
      </c>
      <c r="I22" s="47" t="s">
        <v>77</v>
      </c>
      <c r="J22" s="48">
        <f t="shared" si="1"/>
        <v>650</v>
      </c>
      <c r="K22" s="48">
        <v>270</v>
      </c>
      <c r="L22" s="48">
        <v>175</v>
      </c>
      <c r="M22" s="48">
        <v>205</v>
      </c>
      <c r="N22" s="48">
        <f t="shared" si="2"/>
        <v>0</v>
      </c>
      <c r="O22" s="48">
        <v>0</v>
      </c>
      <c r="P22" s="48">
        <v>0</v>
      </c>
      <c r="Q22" s="48">
        <v>0</v>
      </c>
      <c r="R22" s="49">
        <f t="shared" si="3"/>
        <v>650</v>
      </c>
      <c r="S22" s="50">
        <f t="shared" si="3"/>
        <v>270</v>
      </c>
      <c r="T22" s="48">
        <f t="shared" si="3"/>
        <v>175</v>
      </c>
      <c r="U22" s="48">
        <f t="shared" si="3"/>
        <v>205</v>
      </c>
      <c r="V22" s="51"/>
      <c r="X22" s="44"/>
    </row>
    <row r="23" spans="7:24" ht="26.4" x14ac:dyDescent="0.3">
      <c r="G23" s="45">
        <v>4</v>
      </c>
      <c r="H23" s="53" t="s">
        <v>60</v>
      </c>
      <c r="I23" s="47" t="s">
        <v>77</v>
      </c>
      <c r="J23" s="48">
        <f t="shared" si="1"/>
        <v>650</v>
      </c>
      <c r="K23" s="48">
        <v>270</v>
      </c>
      <c r="L23" s="48">
        <v>175</v>
      </c>
      <c r="M23" s="48">
        <v>205</v>
      </c>
      <c r="N23" s="48">
        <f t="shared" si="2"/>
        <v>332.5</v>
      </c>
      <c r="O23" s="48">
        <f>K23*0.7</f>
        <v>189</v>
      </c>
      <c r="P23" s="54">
        <v>0</v>
      </c>
      <c r="Q23" s="48">
        <f>M23*0.7</f>
        <v>143.5</v>
      </c>
      <c r="R23" s="49">
        <f t="shared" si="3"/>
        <v>317.5</v>
      </c>
      <c r="S23" s="50">
        <f t="shared" si="3"/>
        <v>81</v>
      </c>
      <c r="T23" s="48">
        <f t="shared" si="3"/>
        <v>175</v>
      </c>
      <c r="U23" s="48">
        <f t="shared" si="3"/>
        <v>61.5</v>
      </c>
      <c r="V23" s="51" t="s">
        <v>78</v>
      </c>
      <c r="X23" s="44"/>
    </row>
    <row r="24" spans="7:24" ht="39.6" x14ac:dyDescent="0.3">
      <c r="G24" s="45">
        <v>5</v>
      </c>
      <c r="H24" s="53" t="s">
        <v>59</v>
      </c>
      <c r="I24" s="47" t="s">
        <v>79</v>
      </c>
      <c r="J24" s="48">
        <f t="shared" si="1"/>
        <v>650</v>
      </c>
      <c r="K24" s="48">
        <v>270</v>
      </c>
      <c r="L24" s="48">
        <v>175</v>
      </c>
      <c r="M24" s="48">
        <v>205</v>
      </c>
      <c r="N24" s="48">
        <f t="shared" si="2"/>
        <v>44.5</v>
      </c>
      <c r="O24" s="48">
        <f>K24*0.1</f>
        <v>27</v>
      </c>
      <c r="P24" s="48">
        <f>L24*0.1</f>
        <v>17.5</v>
      </c>
      <c r="Q24" s="54">
        <v>0</v>
      </c>
      <c r="R24" s="49">
        <f t="shared" si="3"/>
        <v>605.5</v>
      </c>
      <c r="S24" s="50">
        <f t="shared" si="3"/>
        <v>243</v>
      </c>
      <c r="T24" s="48">
        <f t="shared" si="3"/>
        <v>157.5</v>
      </c>
      <c r="U24" s="48">
        <f t="shared" si="3"/>
        <v>205</v>
      </c>
      <c r="V24" s="51" t="s">
        <v>80</v>
      </c>
      <c r="X24" s="44"/>
    </row>
    <row r="25" spans="7:24" ht="26.4" x14ac:dyDescent="0.3">
      <c r="G25" s="45">
        <v>6</v>
      </c>
      <c r="H25" s="53" t="s">
        <v>81</v>
      </c>
      <c r="I25" s="47" t="s">
        <v>77</v>
      </c>
      <c r="J25" s="48">
        <f t="shared" si="1"/>
        <v>650</v>
      </c>
      <c r="K25" s="48">
        <v>270</v>
      </c>
      <c r="L25" s="48">
        <v>175</v>
      </c>
      <c r="M25" s="48">
        <v>205</v>
      </c>
      <c r="N25" s="48">
        <f t="shared" si="2"/>
        <v>487.5</v>
      </c>
      <c r="O25" s="54">
        <f>K25*9/12</f>
        <v>202.5</v>
      </c>
      <c r="P25" s="54">
        <f t="shared" ref="P25:Q25" si="4">L25*9/12</f>
        <v>131.25</v>
      </c>
      <c r="Q25" s="54">
        <f t="shared" si="4"/>
        <v>153.75</v>
      </c>
      <c r="R25" s="49">
        <f t="shared" si="3"/>
        <v>162.5</v>
      </c>
      <c r="S25" s="50">
        <f t="shared" si="3"/>
        <v>67.5</v>
      </c>
      <c r="T25" s="48">
        <f t="shared" si="3"/>
        <v>43.75</v>
      </c>
      <c r="U25" s="48">
        <f t="shared" si="3"/>
        <v>51.25</v>
      </c>
      <c r="V25" s="51" t="s">
        <v>82</v>
      </c>
      <c r="X25" s="44"/>
    </row>
    <row r="26" spans="7:24" ht="26.4" x14ac:dyDescent="0.3">
      <c r="G26" s="45">
        <v>7</v>
      </c>
      <c r="H26" s="53" t="s">
        <v>62</v>
      </c>
      <c r="I26" s="47" t="s">
        <v>77</v>
      </c>
      <c r="J26" s="48">
        <f t="shared" si="1"/>
        <v>650</v>
      </c>
      <c r="K26" s="48">
        <v>270</v>
      </c>
      <c r="L26" s="48">
        <v>175</v>
      </c>
      <c r="M26" s="48">
        <v>205</v>
      </c>
      <c r="N26" s="48">
        <f t="shared" si="2"/>
        <v>0</v>
      </c>
      <c r="O26" s="48">
        <v>0</v>
      </c>
      <c r="P26" s="48">
        <v>0</v>
      </c>
      <c r="Q26" s="48">
        <v>0</v>
      </c>
      <c r="R26" s="49">
        <f t="shared" si="3"/>
        <v>650</v>
      </c>
      <c r="S26" s="50">
        <f t="shared" si="3"/>
        <v>270</v>
      </c>
      <c r="T26" s="48">
        <f t="shared" si="3"/>
        <v>175</v>
      </c>
      <c r="U26" s="48">
        <f t="shared" si="3"/>
        <v>205</v>
      </c>
      <c r="V26" s="51"/>
      <c r="X26" s="44"/>
    </row>
    <row r="27" spans="7:24" ht="26.4" x14ac:dyDescent="0.3">
      <c r="G27" s="39" t="s">
        <v>37</v>
      </c>
      <c r="H27" s="40" t="s">
        <v>83</v>
      </c>
      <c r="I27" s="34"/>
      <c r="J27" s="41">
        <f>SUM(J28:J34)</f>
        <v>4550</v>
      </c>
      <c r="K27" s="41">
        <f t="shared" ref="K27:U27" si="5">SUM(K28:K34)</f>
        <v>1540</v>
      </c>
      <c r="L27" s="41">
        <f t="shared" si="5"/>
        <v>1735</v>
      </c>
      <c r="M27" s="41">
        <f t="shared" si="5"/>
        <v>1275</v>
      </c>
      <c r="N27" s="41">
        <f t="shared" si="5"/>
        <v>2892</v>
      </c>
      <c r="O27" s="41">
        <f t="shared" si="5"/>
        <v>1030</v>
      </c>
      <c r="P27" s="41">
        <f t="shared" si="5"/>
        <v>1071.5</v>
      </c>
      <c r="Q27" s="41">
        <f t="shared" si="5"/>
        <v>790.5</v>
      </c>
      <c r="R27" s="41">
        <f t="shared" si="5"/>
        <v>1658</v>
      </c>
      <c r="S27" s="42">
        <f t="shared" si="5"/>
        <v>510</v>
      </c>
      <c r="T27" s="41">
        <f t="shared" si="5"/>
        <v>663.5</v>
      </c>
      <c r="U27" s="41">
        <f t="shared" si="5"/>
        <v>484.5</v>
      </c>
      <c r="V27" s="37"/>
      <c r="W27" s="43"/>
      <c r="X27" s="44"/>
    </row>
    <row r="28" spans="7:24" ht="26.4" x14ac:dyDescent="0.3">
      <c r="G28" s="45">
        <v>1</v>
      </c>
      <c r="H28" s="46" t="s">
        <v>46</v>
      </c>
      <c r="I28" s="47" t="s">
        <v>35</v>
      </c>
      <c r="J28" s="48">
        <v>650</v>
      </c>
      <c r="K28" s="48">
        <v>200</v>
      </c>
      <c r="L28" s="48">
        <v>270</v>
      </c>
      <c r="M28" s="48">
        <v>180</v>
      </c>
      <c r="N28" s="48">
        <v>130</v>
      </c>
      <c r="O28" s="48">
        <v>40</v>
      </c>
      <c r="P28" s="48">
        <v>54</v>
      </c>
      <c r="Q28" s="48">
        <v>36</v>
      </c>
      <c r="R28" s="49">
        <f t="shared" si="3"/>
        <v>520</v>
      </c>
      <c r="S28" s="50">
        <f t="shared" si="3"/>
        <v>160</v>
      </c>
      <c r="T28" s="48">
        <f t="shared" si="3"/>
        <v>216</v>
      </c>
      <c r="U28" s="48">
        <f t="shared" si="3"/>
        <v>144</v>
      </c>
      <c r="V28" s="51" t="s">
        <v>84</v>
      </c>
      <c r="X28" s="44"/>
    </row>
    <row r="29" spans="7:24" ht="52.8" x14ac:dyDescent="0.3">
      <c r="G29" s="45">
        <v>2</v>
      </c>
      <c r="H29" s="46" t="s">
        <v>47</v>
      </c>
      <c r="I29" s="47" t="s">
        <v>48</v>
      </c>
      <c r="J29" s="48">
        <v>650</v>
      </c>
      <c r="K29" s="48">
        <v>200</v>
      </c>
      <c r="L29" s="48">
        <v>350</v>
      </c>
      <c r="M29" s="48">
        <v>100</v>
      </c>
      <c r="N29" s="48">
        <v>650</v>
      </c>
      <c r="O29" s="48">
        <v>200</v>
      </c>
      <c r="P29" s="48">
        <v>350</v>
      </c>
      <c r="Q29" s="48">
        <v>100</v>
      </c>
      <c r="R29" s="49">
        <f t="shared" si="3"/>
        <v>0</v>
      </c>
      <c r="S29" s="50">
        <f t="shared" si="3"/>
        <v>0</v>
      </c>
      <c r="T29" s="48">
        <f t="shared" si="3"/>
        <v>0</v>
      </c>
      <c r="U29" s="48">
        <f t="shared" si="3"/>
        <v>0</v>
      </c>
      <c r="V29" s="51"/>
      <c r="X29" s="44"/>
    </row>
    <row r="30" spans="7:24" ht="26.4" x14ac:dyDescent="0.3">
      <c r="G30" s="45">
        <v>3</v>
      </c>
      <c r="H30" s="52" t="s">
        <v>49</v>
      </c>
      <c r="I30" s="47" t="s">
        <v>35</v>
      </c>
      <c r="J30" s="48">
        <v>650</v>
      </c>
      <c r="K30" s="48">
        <v>200</v>
      </c>
      <c r="L30" s="48">
        <v>295</v>
      </c>
      <c r="M30" s="48">
        <v>155</v>
      </c>
      <c r="N30" s="48">
        <v>260</v>
      </c>
      <c r="O30" s="48">
        <v>80</v>
      </c>
      <c r="P30" s="48">
        <v>118</v>
      </c>
      <c r="Q30" s="48">
        <v>62</v>
      </c>
      <c r="R30" s="49">
        <f t="shared" si="3"/>
        <v>390</v>
      </c>
      <c r="S30" s="50">
        <f t="shared" si="3"/>
        <v>120</v>
      </c>
      <c r="T30" s="48">
        <f t="shared" si="3"/>
        <v>177</v>
      </c>
      <c r="U30" s="48">
        <f t="shared" si="3"/>
        <v>93</v>
      </c>
      <c r="V30" s="51"/>
      <c r="X30" s="44"/>
    </row>
    <row r="31" spans="7:24" x14ac:dyDescent="0.3">
      <c r="G31" s="45">
        <v>4</v>
      </c>
      <c r="H31" s="53" t="s">
        <v>50</v>
      </c>
      <c r="I31" s="47" t="s">
        <v>34</v>
      </c>
      <c r="J31" s="48">
        <v>650</v>
      </c>
      <c r="K31" s="48">
        <v>200</v>
      </c>
      <c r="L31" s="48">
        <v>235</v>
      </c>
      <c r="M31" s="48">
        <v>215</v>
      </c>
      <c r="N31" s="54">
        <v>455</v>
      </c>
      <c r="O31" s="54">
        <v>140</v>
      </c>
      <c r="P31" s="54">
        <v>164.5</v>
      </c>
      <c r="Q31" s="54">
        <v>150.5</v>
      </c>
      <c r="R31" s="49">
        <f t="shared" si="3"/>
        <v>195</v>
      </c>
      <c r="S31" s="50">
        <f t="shared" si="3"/>
        <v>60</v>
      </c>
      <c r="T31" s="48">
        <f t="shared" si="3"/>
        <v>70.5</v>
      </c>
      <c r="U31" s="48">
        <f t="shared" si="3"/>
        <v>64.5</v>
      </c>
      <c r="V31" s="51"/>
      <c r="X31" s="44"/>
    </row>
    <row r="32" spans="7:24" ht="26.4" x14ac:dyDescent="0.3">
      <c r="G32" s="45">
        <v>5</v>
      </c>
      <c r="H32" s="53" t="s">
        <v>51</v>
      </c>
      <c r="I32" s="47" t="s">
        <v>85</v>
      </c>
      <c r="J32" s="48">
        <v>650</v>
      </c>
      <c r="K32" s="48">
        <v>200</v>
      </c>
      <c r="L32" s="48">
        <v>235</v>
      </c>
      <c r="M32" s="48">
        <v>215</v>
      </c>
      <c r="N32" s="54">
        <v>97</v>
      </c>
      <c r="O32" s="54">
        <v>30</v>
      </c>
      <c r="P32" s="54">
        <v>35</v>
      </c>
      <c r="Q32" s="54">
        <v>32</v>
      </c>
      <c r="R32" s="49">
        <f t="shared" si="3"/>
        <v>553</v>
      </c>
      <c r="S32" s="50">
        <f t="shared" si="3"/>
        <v>170</v>
      </c>
      <c r="T32" s="48">
        <f t="shared" si="3"/>
        <v>200</v>
      </c>
      <c r="U32" s="48">
        <f t="shared" si="3"/>
        <v>183</v>
      </c>
      <c r="V32" s="51" t="s">
        <v>86</v>
      </c>
      <c r="X32" s="44"/>
    </row>
    <row r="33" spans="7:24" x14ac:dyDescent="0.3">
      <c r="G33" s="45">
        <v>6</v>
      </c>
      <c r="H33" s="53" t="s">
        <v>52</v>
      </c>
      <c r="I33" s="47" t="s">
        <v>34</v>
      </c>
      <c r="J33" s="48">
        <v>650</v>
      </c>
      <c r="K33" s="48">
        <v>270</v>
      </c>
      <c r="L33" s="48">
        <v>175</v>
      </c>
      <c r="M33" s="48">
        <v>205</v>
      </c>
      <c r="N33" s="54">
        <v>650</v>
      </c>
      <c r="O33" s="54">
        <v>270</v>
      </c>
      <c r="P33" s="54">
        <v>175</v>
      </c>
      <c r="Q33" s="54">
        <v>205</v>
      </c>
      <c r="R33" s="49">
        <f t="shared" si="3"/>
        <v>0</v>
      </c>
      <c r="S33" s="50">
        <f t="shared" si="3"/>
        <v>0</v>
      </c>
      <c r="T33" s="48">
        <f t="shared" si="3"/>
        <v>0</v>
      </c>
      <c r="U33" s="48">
        <f t="shared" si="3"/>
        <v>0</v>
      </c>
      <c r="V33" s="51"/>
      <c r="X33" s="44"/>
    </row>
    <row r="34" spans="7:24" x14ac:dyDescent="0.3">
      <c r="G34" s="45">
        <v>7</v>
      </c>
      <c r="H34" s="53" t="s">
        <v>54</v>
      </c>
      <c r="I34" s="47" t="s">
        <v>34</v>
      </c>
      <c r="J34" s="48">
        <v>650</v>
      </c>
      <c r="K34" s="48">
        <v>270</v>
      </c>
      <c r="L34" s="48">
        <v>175</v>
      </c>
      <c r="M34" s="48">
        <v>205</v>
      </c>
      <c r="N34" s="48">
        <v>650</v>
      </c>
      <c r="O34" s="48">
        <v>270</v>
      </c>
      <c r="P34" s="48">
        <v>175</v>
      </c>
      <c r="Q34" s="48">
        <v>205</v>
      </c>
      <c r="R34" s="49">
        <f t="shared" si="3"/>
        <v>0</v>
      </c>
      <c r="S34" s="50">
        <f t="shared" si="3"/>
        <v>0</v>
      </c>
      <c r="T34" s="48">
        <f t="shared" si="3"/>
        <v>0</v>
      </c>
      <c r="U34" s="48">
        <f t="shared" si="3"/>
        <v>0</v>
      </c>
      <c r="V34" s="51"/>
      <c r="X34" s="44"/>
    </row>
    <row r="35" spans="7:24" ht="52.8" x14ac:dyDescent="0.3">
      <c r="G35" s="39" t="s">
        <v>45</v>
      </c>
      <c r="H35" s="40" t="s">
        <v>87</v>
      </c>
      <c r="I35" s="34"/>
      <c r="J35" s="41">
        <f>SUM(J36:J41)</f>
        <v>2400</v>
      </c>
      <c r="K35" s="41">
        <f t="shared" ref="K35:P35" si="6">SUM(K36:K41)</f>
        <v>1080</v>
      </c>
      <c r="L35" s="41">
        <f t="shared" si="6"/>
        <v>900</v>
      </c>
      <c r="M35" s="41">
        <f t="shared" si="6"/>
        <v>420</v>
      </c>
      <c r="N35" s="41">
        <f t="shared" si="6"/>
        <v>220</v>
      </c>
      <c r="O35" s="41">
        <f t="shared" si="6"/>
        <v>216</v>
      </c>
      <c r="P35" s="41">
        <f t="shared" si="6"/>
        <v>136</v>
      </c>
      <c r="Q35" s="41">
        <f>SUM(Q36:Q41)</f>
        <v>84</v>
      </c>
      <c r="R35" s="41">
        <f t="shared" ref="R35:U35" si="7">SUM(R36:R41)</f>
        <v>2180</v>
      </c>
      <c r="S35" s="42">
        <f t="shared" si="7"/>
        <v>864</v>
      </c>
      <c r="T35" s="41">
        <f t="shared" si="7"/>
        <v>764</v>
      </c>
      <c r="U35" s="41">
        <f t="shared" si="7"/>
        <v>336</v>
      </c>
      <c r="V35" s="37"/>
      <c r="W35" s="43"/>
      <c r="X35" s="44"/>
    </row>
    <row r="36" spans="7:24" ht="26.4" x14ac:dyDescent="0.3">
      <c r="G36" s="45">
        <v>1</v>
      </c>
      <c r="H36" s="46" t="s">
        <v>38</v>
      </c>
      <c r="I36" s="47" t="s">
        <v>88</v>
      </c>
      <c r="J36" s="48">
        <f t="shared" ref="J36:J41" si="8">K36+L36+M36</f>
        <v>550</v>
      </c>
      <c r="K36" s="48">
        <v>270</v>
      </c>
      <c r="L36" s="48">
        <v>175</v>
      </c>
      <c r="M36" s="48">
        <v>105</v>
      </c>
      <c r="N36" s="48">
        <f t="shared" ref="N36:N38" si="9">SUM(O36+P36+Q36)</f>
        <v>110</v>
      </c>
      <c r="O36" s="48">
        <f>K36*0.2</f>
        <v>54</v>
      </c>
      <c r="P36" s="48">
        <f>L36*0.2</f>
        <v>35</v>
      </c>
      <c r="Q36" s="48">
        <f>M36*0.2</f>
        <v>21</v>
      </c>
      <c r="R36" s="49">
        <f t="shared" si="3"/>
        <v>440</v>
      </c>
      <c r="S36" s="50">
        <f t="shared" si="3"/>
        <v>216</v>
      </c>
      <c r="T36" s="48">
        <f t="shared" si="3"/>
        <v>140</v>
      </c>
      <c r="U36" s="48">
        <f>M36-Q36</f>
        <v>84</v>
      </c>
      <c r="V36" s="51" t="s">
        <v>84</v>
      </c>
      <c r="X36" s="44"/>
    </row>
    <row r="37" spans="7:24" ht="39.6" x14ac:dyDescent="0.3">
      <c r="G37" s="45">
        <v>2</v>
      </c>
      <c r="H37" s="46" t="s">
        <v>44</v>
      </c>
      <c r="I37" s="47" t="s">
        <v>34</v>
      </c>
      <c r="J37" s="48">
        <f t="shared" si="8"/>
        <v>550</v>
      </c>
      <c r="K37" s="48">
        <v>270</v>
      </c>
      <c r="L37" s="48">
        <v>175</v>
      </c>
      <c r="M37" s="48">
        <v>105</v>
      </c>
      <c r="N37" s="48">
        <f t="shared" si="9"/>
        <v>110</v>
      </c>
      <c r="O37" s="48">
        <f>K37*0.2</f>
        <v>54</v>
      </c>
      <c r="P37" s="48">
        <f t="shared" ref="P37:Q40" si="10">L37*0.2</f>
        <v>35</v>
      </c>
      <c r="Q37" s="48">
        <f t="shared" si="10"/>
        <v>21</v>
      </c>
      <c r="R37" s="49">
        <f t="shared" si="3"/>
        <v>440</v>
      </c>
      <c r="S37" s="50">
        <f t="shared" si="3"/>
        <v>216</v>
      </c>
      <c r="T37" s="48">
        <f t="shared" si="3"/>
        <v>140</v>
      </c>
      <c r="U37" s="48">
        <f t="shared" si="3"/>
        <v>84</v>
      </c>
      <c r="V37" s="51" t="s">
        <v>61</v>
      </c>
      <c r="X37" s="44"/>
    </row>
    <row r="38" spans="7:24" ht="26.4" x14ac:dyDescent="0.3">
      <c r="G38" s="45">
        <v>3</v>
      </c>
      <c r="H38" s="52" t="s">
        <v>42</v>
      </c>
      <c r="I38" s="47" t="s">
        <v>34</v>
      </c>
      <c r="J38" s="48">
        <f t="shared" si="8"/>
        <v>585</v>
      </c>
      <c r="K38" s="48">
        <v>270</v>
      </c>
      <c r="L38" s="48">
        <v>210</v>
      </c>
      <c r="M38" s="48">
        <v>105</v>
      </c>
      <c r="N38" s="48">
        <f t="shared" si="9"/>
        <v>0</v>
      </c>
      <c r="O38" s="48">
        <v>0</v>
      </c>
      <c r="P38" s="48">
        <v>0</v>
      </c>
      <c r="Q38" s="48">
        <v>0</v>
      </c>
      <c r="R38" s="49">
        <f t="shared" si="3"/>
        <v>585</v>
      </c>
      <c r="S38" s="50">
        <f t="shared" si="3"/>
        <v>270</v>
      </c>
      <c r="T38" s="48">
        <f t="shared" si="3"/>
        <v>210</v>
      </c>
      <c r="U38" s="48">
        <f t="shared" si="3"/>
        <v>105</v>
      </c>
      <c r="V38" s="51"/>
      <c r="X38" s="44"/>
    </row>
    <row r="39" spans="7:24" x14ac:dyDescent="0.3">
      <c r="G39" s="45">
        <v>4</v>
      </c>
      <c r="H39" s="53" t="s">
        <v>41</v>
      </c>
      <c r="I39" s="47" t="s">
        <v>89</v>
      </c>
      <c r="J39" s="48">
        <f t="shared" si="8"/>
        <v>540</v>
      </c>
      <c r="K39" s="48">
        <v>270</v>
      </c>
      <c r="L39" s="48">
        <v>165</v>
      </c>
      <c r="M39" s="48">
        <v>105</v>
      </c>
      <c r="N39" s="54">
        <v>0</v>
      </c>
      <c r="O39" s="54">
        <f>K39*0.4</f>
        <v>108</v>
      </c>
      <c r="P39" s="48">
        <f>L39*0.4</f>
        <v>66</v>
      </c>
      <c r="Q39" s="48">
        <f>M39*0.4</f>
        <v>42</v>
      </c>
      <c r="R39" s="49">
        <f t="shared" si="3"/>
        <v>540</v>
      </c>
      <c r="S39" s="50">
        <f t="shared" si="3"/>
        <v>162</v>
      </c>
      <c r="T39" s="48">
        <f t="shared" si="3"/>
        <v>99</v>
      </c>
      <c r="U39" s="48">
        <f t="shared" si="3"/>
        <v>63</v>
      </c>
      <c r="V39" s="51" t="s">
        <v>90</v>
      </c>
      <c r="X39" s="44"/>
    </row>
    <row r="40" spans="7:24" x14ac:dyDescent="0.3">
      <c r="G40" s="45">
        <v>5</v>
      </c>
      <c r="H40" s="53" t="s">
        <v>40</v>
      </c>
      <c r="I40" s="47" t="s">
        <v>34</v>
      </c>
      <c r="J40" s="48">
        <f t="shared" si="8"/>
        <v>0</v>
      </c>
      <c r="K40" s="48">
        <v>0</v>
      </c>
      <c r="L40" s="48">
        <v>0</v>
      </c>
      <c r="M40" s="48">
        <v>0</v>
      </c>
      <c r="N40" s="54">
        <v>0</v>
      </c>
      <c r="O40" s="54">
        <v>0</v>
      </c>
      <c r="P40" s="48">
        <f t="shared" si="10"/>
        <v>0</v>
      </c>
      <c r="Q40" s="54">
        <v>0</v>
      </c>
      <c r="R40" s="49">
        <f t="shared" si="3"/>
        <v>0</v>
      </c>
      <c r="S40" s="50">
        <f t="shared" si="3"/>
        <v>0</v>
      </c>
      <c r="T40" s="48">
        <f t="shared" si="3"/>
        <v>0</v>
      </c>
      <c r="U40" s="48">
        <f t="shared" si="3"/>
        <v>0</v>
      </c>
      <c r="V40" s="51" t="s">
        <v>53</v>
      </c>
      <c r="X40" s="44"/>
    </row>
    <row r="41" spans="7:24" x14ac:dyDescent="0.3">
      <c r="G41" s="45">
        <v>6</v>
      </c>
      <c r="H41" s="53" t="s">
        <v>43</v>
      </c>
      <c r="I41" s="47" t="s">
        <v>34</v>
      </c>
      <c r="J41" s="48">
        <f t="shared" si="8"/>
        <v>175</v>
      </c>
      <c r="K41" s="48">
        <v>0</v>
      </c>
      <c r="L41" s="48">
        <v>175</v>
      </c>
      <c r="M41" s="48">
        <v>0</v>
      </c>
      <c r="N41" s="54">
        <v>0</v>
      </c>
      <c r="O41" s="54">
        <v>0</v>
      </c>
      <c r="P41" s="48">
        <v>0</v>
      </c>
      <c r="Q41" s="54">
        <v>0</v>
      </c>
      <c r="R41" s="49">
        <f t="shared" si="3"/>
        <v>175</v>
      </c>
      <c r="S41" s="50">
        <f t="shared" si="3"/>
        <v>0</v>
      </c>
      <c r="T41" s="48">
        <f t="shared" si="3"/>
        <v>175</v>
      </c>
      <c r="U41" s="48">
        <f t="shared" si="3"/>
        <v>0</v>
      </c>
      <c r="V41" s="51" t="s">
        <v>91</v>
      </c>
      <c r="X41" s="44"/>
    </row>
    <row r="42" spans="7:24" ht="39.6" x14ac:dyDescent="0.3">
      <c r="G42" s="39" t="s">
        <v>55</v>
      </c>
      <c r="H42" s="40" t="s">
        <v>92</v>
      </c>
      <c r="I42" s="34"/>
      <c r="J42" s="41">
        <f>SUM(J43:J49)</f>
        <v>4550</v>
      </c>
      <c r="K42" s="41">
        <f t="shared" ref="K42:U42" si="11">SUM(K43:K49)</f>
        <v>1890</v>
      </c>
      <c r="L42" s="41">
        <f t="shared" si="11"/>
        <v>1270</v>
      </c>
      <c r="M42" s="41">
        <f t="shared" si="11"/>
        <v>1390</v>
      </c>
      <c r="N42" s="41">
        <f t="shared" si="11"/>
        <v>1163</v>
      </c>
      <c r="O42" s="41">
        <f t="shared" si="11"/>
        <v>540</v>
      </c>
      <c r="P42" s="41">
        <f t="shared" si="11"/>
        <v>254</v>
      </c>
      <c r="Q42" s="41">
        <f t="shared" si="11"/>
        <v>369</v>
      </c>
      <c r="R42" s="41">
        <f t="shared" si="11"/>
        <v>3387</v>
      </c>
      <c r="S42" s="42">
        <f t="shared" si="11"/>
        <v>1350</v>
      </c>
      <c r="T42" s="41">
        <f t="shared" si="11"/>
        <v>1016</v>
      </c>
      <c r="U42" s="41">
        <f t="shared" si="11"/>
        <v>1021</v>
      </c>
      <c r="V42" s="37"/>
      <c r="W42" s="43"/>
      <c r="X42" s="44"/>
    </row>
    <row r="43" spans="7:24" ht="39.6" x14ac:dyDescent="0.3">
      <c r="G43" s="45">
        <v>1</v>
      </c>
      <c r="H43" s="55" t="s">
        <v>63</v>
      </c>
      <c r="I43" s="56" t="s">
        <v>93</v>
      </c>
      <c r="J43" s="57">
        <f t="shared" ref="J43:J49" si="12">SUM(K43:M43)</f>
        <v>650</v>
      </c>
      <c r="K43" s="57">
        <v>270</v>
      </c>
      <c r="L43" s="57">
        <v>220</v>
      </c>
      <c r="M43" s="57">
        <v>160</v>
      </c>
      <c r="N43" s="57">
        <f t="shared" ref="N43:N49" si="13">SUM(O43:Q43)</f>
        <v>98</v>
      </c>
      <c r="O43" s="57">
        <f>0.2*K43</f>
        <v>54</v>
      </c>
      <c r="P43" s="57">
        <f>0.2*L43</f>
        <v>44</v>
      </c>
      <c r="Q43" s="57">
        <v>0</v>
      </c>
      <c r="R43" s="49">
        <f t="shared" si="3"/>
        <v>552</v>
      </c>
      <c r="S43" s="50">
        <f t="shared" si="3"/>
        <v>216</v>
      </c>
      <c r="T43" s="48">
        <f t="shared" si="3"/>
        <v>176</v>
      </c>
      <c r="U43" s="48">
        <f t="shared" si="3"/>
        <v>160</v>
      </c>
      <c r="V43" s="10" t="s">
        <v>84</v>
      </c>
      <c r="X43" s="44"/>
    </row>
    <row r="44" spans="7:24" x14ac:dyDescent="0.3">
      <c r="G44" s="45">
        <v>2</v>
      </c>
      <c r="H44" s="58" t="s">
        <v>64</v>
      </c>
      <c r="I44" s="56" t="s">
        <v>94</v>
      </c>
      <c r="J44" s="57">
        <f t="shared" si="12"/>
        <v>650</v>
      </c>
      <c r="K44" s="57">
        <v>270</v>
      </c>
      <c r="L44" s="57">
        <v>175</v>
      </c>
      <c r="M44" s="57">
        <v>205</v>
      </c>
      <c r="N44" s="57">
        <f t="shared" si="13"/>
        <v>390</v>
      </c>
      <c r="O44" s="57">
        <f t="shared" ref="O44:Q45" si="14">0.6*K44</f>
        <v>162</v>
      </c>
      <c r="P44" s="57">
        <f t="shared" si="14"/>
        <v>105</v>
      </c>
      <c r="Q44" s="57">
        <f t="shared" si="14"/>
        <v>123</v>
      </c>
      <c r="R44" s="49">
        <f t="shared" si="3"/>
        <v>260</v>
      </c>
      <c r="S44" s="50">
        <f t="shared" si="3"/>
        <v>108</v>
      </c>
      <c r="T44" s="48">
        <f t="shared" si="3"/>
        <v>70</v>
      </c>
      <c r="U44" s="48">
        <f t="shared" si="3"/>
        <v>82</v>
      </c>
      <c r="V44" s="10" t="s">
        <v>95</v>
      </c>
      <c r="X44" s="44"/>
    </row>
    <row r="45" spans="7:24" ht="39.6" x14ac:dyDescent="0.3">
      <c r="G45" s="45">
        <v>3</v>
      </c>
      <c r="H45" s="59" t="s">
        <v>65</v>
      </c>
      <c r="I45" s="56" t="s">
        <v>94</v>
      </c>
      <c r="J45" s="57">
        <f t="shared" si="12"/>
        <v>650</v>
      </c>
      <c r="K45" s="57">
        <v>270</v>
      </c>
      <c r="L45" s="57">
        <v>175</v>
      </c>
      <c r="M45" s="57">
        <v>205</v>
      </c>
      <c r="N45" s="57">
        <f t="shared" si="13"/>
        <v>285</v>
      </c>
      <c r="O45" s="57">
        <f t="shared" si="14"/>
        <v>162</v>
      </c>
      <c r="P45" s="57">
        <v>0</v>
      </c>
      <c r="Q45" s="57">
        <f t="shared" si="14"/>
        <v>123</v>
      </c>
      <c r="R45" s="49">
        <f t="shared" si="3"/>
        <v>365</v>
      </c>
      <c r="S45" s="50">
        <f t="shared" si="3"/>
        <v>108</v>
      </c>
      <c r="T45" s="48">
        <f t="shared" si="3"/>
        <v>175</v>
      </c>
      <c r="U45" s="48">
        <f t="shared" si="3"/>
        <v>82</v>
      </c>
      <c r="V45" s="10" t="s">
        <v>96</v>
      </c>
      <c r="X45" s="44"/>
    </row>
    <row r="46" spans="7:24" ht="26.4" x14ac:dyDescent="0.3">
      <c r="G46" s="45">
        <v>4</v>
      </c>
      <c r="H46" s="60" t="s">
        <v>97</v>
      </c>
      <c r="I46" s="56" t="s">
        <v>94</v>
      </c>
      <c r="J46" s="57">
        <f t="shared" si="12"/>
        <v>650</v>
      </c>
      <c r="K46" s="57">
        <v>270</v>
      </c>
      <c r="L46" s="57">
        <v>175</v>
      </c>
      <c r="M46" s="57">
        <v>205</v>
      </c>
      <c r="N46" s="57">
        <f t="shared" si="13"/>
        <v>0</v>
      </c>
      <c r="O46" s="57">
        <v>0</v>
      </c>
      <c r="P46" s="57">
        <v>0</v>
      </c>
      <c r="Q46" s="57">
        <v>0</v>
      </c>
      <c r="R46" s="49">
        <f t="shared" si="3"/>
        <v>650</v>
      </c>
      <c r="S46" s="50">
        <f t="shared" si="3"/>
        <v>270</v>
      </c>
      <c r="T46" s="48">
        <f t="shared" si="3"/>
        <v>175</v>
      </c>
      <c r="U46" s="48">
        <f t="shared" si="3"/>
        <v>205</v>
      </c>
      <c r="V46" s="10"/>
      <c r="X46" s="44"/>
    </row>
    <row r="47" spans="7:24" ht="39.6" x14ac:dyDescent="0.3">
      <c r="G47" s="45">
        <v>5</v>
      </c>
      <c r="H47" s="60" t="s">
        <v>98</v>
      </c>
      <c r="I47" s="56" t="s">
        <v>94</v>
      </c>
      <c r="J47" s="57">
        <f t="shared" si="12"/>
        <v>650</v>
      </c>
      <c r="K47" s="57">
        <v>270</v>
      </c>
      <c r="L47" s="57">
        <v>175</v>
      </c>
      <c r="M47" s="57">
        <v>205</v>
      </c>
      <c r="N47" s="57">
        <f t="shared" si="13"/>
        <v>0</v>
      </c>
      <c r="O47" s="57"/>
      <c r="P47" s="57"/>
      <c r="Q47" s="57"/>
      <c r="R47" s="49">
        <f t="shared" si="3"/>
        <v>650</v>
      </c>
      <c r="S47" s="50">
        <f t="shared" si="3"/>
        <v>270</v>
      </c>
      <c r="T47" s="48">
        <f t="shared" si="3"/>
        <v>175</v>
      </c>
      <c r="U47" s="48">
        <f t="shared" si="3"/>
        <v>205</v>
      </c>
      <c r="V47" s="10"/>
      <c r="X47" s="44"/>
    </row>
    <row r="48" spans="7:24" ht="52.8" x14ac:dyDescent="0.3">
      <c r="G48" s="45">
        <v>6</v>
      </c>
      <c r="H48" s="60" t="s">
        <v>99</v>
      </c>
      <c r="I48" s="56" t="s">
        <v>94</v>
      </c>
      <c r="J48" s="57">
        <f t="shared" si="12"/>
        <v>650</v>
      </c>
      <c r="K48" s="57">
        <v>270</v>
      </c>
      <c r="L48" s="57">
        <v>175</v>
      </c>
      <c r="M48" s="57">
        <v>205</v>
      </c>
      <c r="N48" s="57">
        <f t="shared" si="13"/>
        <v>0</v>
      </c>
      <c r="O48" s="57">
        <v>0</v>
      </c>
      <c r="P48" s="57">
        <v>0</v>
      </c>
      <c r="Q48" s="57">
        <v>0</v>
      </c>
      <c r="R48" s="49">
        <f t="shared" si="3"/>
        <v>650</v>
      </c>
      <c r="S48" s="50">
        <f t="shared" si="3"/>
        <v>270</v>
      </c>
      <c r="T48" s="48">
        <f t="shared" si="3"/>
        <v>175</v>
      </c>
      <c r="U48" s="48">
        <f t="shared" si="3"/>
        <v>205</v>
      </c>
      <c r="V48" s="10"/>
      <c r="X48" s="44"/>
    </row>
    <row r="49" spans="7:24" ht="26.4" x14ac:dyDescent="0.3">
      <c r="G49" s="45">
        <v>7</v>
      </c>
      <c r="H49" s="60" t="s">
        <v>100</v>
      </c>
      <c r="I49" s="56" t="s">
        <v>94</v>
      </c>
      <c r="J49" s="57">
        <f t="shared" si="12"/>
        <v>650</v>
      </c>
      <c r="K49" s="57">
        <v>270</v>
      </c>
      <c r="L49" s="57">
        <v>175</v>
      </c>
      <c r="M49" s="57">
        <v>205</v>
      </c>
      <c r="N49" s="57">
        <f t="shared" si="13"/>
        <v>390</v>
      </c>
      <c r="O49" s="57">
        <f>0.6*K49</f>
        <v>162</v>
      </c>
      <c r="P49" s="57">
        <f>0.6*L49</f>
        <v>105</v>
      </c>
      <c r="Q49" s="57">
        <f>0.6*M49</f>
        <v>123</v>
      </c>
      <c r="R49" s="49">
        <f t="shared" si="3"/>
        <v>260</v>
      </c>
      <c r="S49" s="50">
        <f t="shared" si="3"/>
        <v>108</v>
      </c>
      <c r="T49" s="48">
        <f t="shared" si="3"/>
        <v>70</v>
      </c>
      <c r="U49" s="48">
        <f t="shared" si="3"/>
        <v>82</v>
      </c>
      <c r="V49" s="10" t="s">
        <v>95</v>
      </c>
      <c r="X49" s="44"/>
    </row>
    <row r="50" spans="7:24" ht="52.8" x14ac:dyDescent="0.3">
      <c r="G50" s="61" t="s">
        <v>101</v>
      </c>
      <c r="H50" s="62" t="s">
        <v>102</v>
      </c>
      <c r="I50" s="63"/>
      <c r="J50" s="64">
        <f>SUM(J51:J59)</f>
        <v>5850</v>
      </c>
      <c r="K50" s="64">
        <f t="shared" ref="K50:Q50" si="15">SUM(K51:K59)</f>
        <v>2080</v>
      </c>
      <c r="L50" s="64">
        <f t="shared" si="15"/>
        <v>2170</v>
      </c>
      <c r="M50" s="64">
        <f t="shared" si="15"/>
        <v>1600</v>
      </c>
      <c r="N50" s="64">
        <f t="shared" si="15"/>
        <v>1787.5</v>
      </c>
      <c r="O50" s="64">
        <f t="shared" si="15"/>
        <v>767</v>
      </c>
      <c r="P50" s="64">
        <f t="shared" si="15"/>
        <v>658.5</v>
      </c>
      <c r="Q50" s="64">
        <f t="shared" si="15"/>
        <v>652.5</v>
      </c>
      <c r="R50" s="64">
        <f>SUM(R51:R59)</f>
        <v>4062.5</v>
      </c>
      <c r="S50" s="42">
        <f t="shared" ref="S50:U50" si="16">SUM(S51:S59)</f>
        <v>1313</v>
      </c>
      <c r="T50" s="64">
        <f t="shared" si="16"/>
        <v>1511.5</v>
      </c>
      <c r="U50" s="64">
        <f t="shared" si="16"/>
        <v>947.5</v>
      </c>
      <c r="V50" s="65"/>
      <c r="W50" s="43"/>
      <c r="X50" s="44"/>
    </row>
    <row r="51" spans="7:24" ht="26.4" x14ac:dyDescent="0.3">
      <c r="G51" s="66">
        <v>1</v>
      </c>
      <c r="H51" s="46" t="s">
        <v>36</v>
      </c>
      <c r="I51" s="47" t="s">
        <v>103</v>
      </c>
      <c r="J51" s="48">
        <f t="shared" ref="J51:J59" si="17">K51+L51+M51</f>
        <v>650</v>
      </c>
      <c r="K51" s="48">
        <v>200</v>
      </c>
      <c r="L51" s="48">
        <v>350</v>
      </c>
      <c r="M51" s="48">
        <v>100</v>
      </c>
      <c r="N51" s="48">
        <f t="shared" ref="N51:N53" si="18">SUM(O51+P51+Q51)</f>
        <v>162.5</v>
      </c>
      <c r="O51" s="48">
        <f>25%*K51</f>
        <v>50</v>
      </c>
      <c r="P51" s="48">
        <f>25%*L51</f>
        <v>87.5</v>
      </c>
      <c r="Q51" s="48">
        <f>25%*M51</f>
        <v>25</v>
      </c>
      <c r="R51" s="49">
        <f t="shared" si="3"/>
        <v>487.5</v>
      </c>
      <c r="S51" s="50">
        <f t="shared" si="3"/>
        <v>150</v>
      </c>
      <c r="T51" s="48">
        <f t="shared" si="3"/>
        <v>262.5</v>
      </c>
      <c r="U51" s="48">
        <f t="shared" si="3"/>
        <v>75</v>
      </c>
      <c r="V51" s="51" t="s">
        <v>104</v>
      </c>
      <c r="X51" s="44"/>
    </row>
    <row r="52" spans="7:24" ht="26.4" x14ac:dyDescent="0.3">
      <c r="G52" s="66">
        <v>2</v>
      </c>
      <c r="H52" s="46" t="s">
        <v>33</v>
      </c>
      <c r="I52" s="47" t="s">
        <v>93</v>
      </c>
      <c r="J52" s="48">
        <f t="shared" si="17"/>
        <v>650</v>
      </c>
      <c r="K52" s="48">
        <v>270</v>
      </c>
      <c r="L52" s="48">
        <v>220</v>
      </c>
      <c r="M52" s="48">
        <v>160</v>
      </c>
      <c r="N52" s="48">
        <f t="shared" si="18"/>
        <v>195</v>
      </c>
      <c r="O52" s="48">
        <v>81</v>
      </c>
      <c r="P52" s="48">
        <v>66</v>
      </c>
      <c r="Q52" s="48">
        <v>48</v>
      </c>
      <c r="R52" s="49">
        <f t="shared" si="3"/>
        <v>455</v>
      </c>
      <c r="S52" s="50">
        <f t="shared" si="3"/>
        <v>189</v>
      </c>
      <c r="T52" s="48">
        <f t="shared" si="3"/>
        <v>154</v>
      </c>
      <c r="U52" s="48">
        <f t="shared" si="3"/>
        <v>112</v>
      </c>
      <c r="V52" s="51" t="s">
        <v>104</v>
      </c>
      <c r="X52" s="44"/>
    </row>
    <row r="53" spans="7:24" ht="39.6" x14ac:dyDescent="0.3">
      <c r="G53" s="66">
        <v>3</v>
      </c>
      <c r="H53" s="52" t="s">
        <v>105</v>
      </c>
      <c r="I53" s="47" t="s">
        <v>93</v>
      </c>
      <c r="J53" s="48">
        <f t="shared" si="17"/>
        <v>650</v>
      </c>
      <c r="K53" s="48">
        <v>270</v>
      </c>
      <c r="L53" s="48">
        <v>220</v>
      </c>
      <c r="M53" s="48">
        <v>160</v>
      </c>
      <c r="N53" s="48">
        <f t="shared" si="18"/>
        <v>97.5</v>
      </c>
      <c r="O53" s="48">
        <f>K53*0.15</f>
        <v>40.5</v>
      </c>
      <c r="P53" s="48">
        <f t="shared" ref="P53:Q53" si="19">L53*0.15</f>
        <v>33</v>
      </c>
      <c r="Q53" s="48">
        <f t="shared" si="19"/>
        <v>24</v>
      </c>
      <c r="R53" s="49">
        <f t="shared" si="3"/>
        <v>552.5</v>
      </c>
      <c r="S53" s="50">
        <f t="shared" si="3"/>
        <v>229.5</v>
      </c>
      <c r="T53" s="48">
        <f t="shared" si="3"/>
        <v>187</v>
      </c>
      <c r="U53" s="48">
        <f t="shared" si="3"/>
        <v>136</v>
      </c>
      <c r="V53" s="51" t="s">
        <v>106</v>
      </c>
      <c r="X53" s="44"/>
    </row>
    <row r="54" spans="7:24" x14ac:dyDescent="0.3">
      <c r="G54" s="66">
        <v>4</v>
      </c>
      <c r="H54" s="53" t="s">
        <v>107</v>
      </c>
      <c r="I54" s="47" t="s">
        <v>93</v>
      </c>
      <c r="J54" s="48">
        <f t="shared" si="17"/>
        <v>650</v>
      </c>
      <c r="K54" s="48">
        <v>270</v>
      </c>
      <c r="L54" s="48">
        <v>220</v>
      </c>
      <c r="M54" s="48">
        <v>160</v>
      </c>
      <c r="N54" s="54">
        <v>0</v>
      </c>
      <c r="O54" s="54">
        <v>0</v>
      </c>
      <c r="P54" s="54">
        <v>0</v>
      </c>
      <c r="Q54" s="54">
        <v>0</v>
      </c>
      <c r="R54" s="49">
        <f t="shared" si="3"/>
        <v>650</v>
      </c>
      <c r="S54" s="50">
        <f t="shared" si="3"/>
        <v>270</v>
      </c>
      <c r="T54" s="48">
        <f t="shared" si="3"/>
        <v>220</v>
      </c>
      <c r="U54" s="48">
        <f t="shared" si="3"/>
        <v>160</v>
      </c>
      <c r="V54" s="51"/>
      <c r="X54" s="44"/>
    </row>
    <row r="55" spans="7:24" x14ac:dyDescent="0.3">
      <c r="G55" s="66">
        <v>5</v>
      </c>
      <c r="H55" s="53" t="s">
        <v>108</v>
      </c>
      <c r="I55" s="47" t="s">
        <v>94</v>
      </c>
      <c r="J55" s="48">
        <f t="shared" si="17"/>
        <v>650</v>
      </c>
      <c r="K55" s="48">
        <v>200</v>
      </c>
      <c r="L55" s="48">
        <v>235</v>
      </c>
      <c r="M55" s="48">
        <v>215</v>
      </c>
      <c r="N55" s="54">
        <v>0</v>
      </c>
      <c r="O55" s="54">
        <f>K55*70/100</f>
        <v>140</v>
      </c>
      <c r="P55" s="54">
        <v>0</v>
      </c>
      <c r="Q55" s="54">
        <f>M55*70/100</f>
        <v>150.5</v>
      </c>
      <c r="R55" s="49">
        <f t="shared" si="3"/>
        <v>650</v>
      </c>
      <c r="S55" s="50">
        <f t="shared" si="3"/>
        <v>60</v>
      </c>
      <c r="T55" s="48">
        <f t="shared" si="3"/>
        <v>235</v>
      </c>
      <c r="U55" s="48">
        <f t="shared" si="3"/>
        <v>64.5</v>
      </c>
      <c r="V55" s="51" t="s">
        <v>109</v>
      </c>
      <c r="X55" s="44"/>
    </row>
    <row r="56" spans="7:24" x14ac:dyDescent="0.3">
      <c r="G56" s="66">
        <v>6</v>
      </c>
      <c r="H56" s="53" t="s">
        <v>110</v>
      </c>
      <c r="I56" s="47" t="s">
        <v>94</v>
      </c>
      <c r="J56" s="48">
        <f t="shared" si="17"/>
        <v>650</v>
      </c>
      <c r="K56" s="48">
        <v>200</v>
      </c>
      <c r="L56" s="48">
        <v>235</v>
      </c>
      <c r="M56" s="48">
        <v>215</v>
      </c>
      <c r="N56" s="48">
        <f t="shared" ref="N56:N59" si="20">SUM(O56+P56+Q56)</f>
        <v>65</v>
      </c>
      <c r="O56" s="48">
        <v>20</v>
      </c>
      <c r="P56" s="48">
        <v>23.5</v>
      </c>
      <c r="Q56" s="48">
        <v>21.5</v>
      </c>
      <c r="R56" s="49">
        <f t="shared" si="3"/>
        <v>585</v>
      </c>
      <c r="S56" s="50">
        <f t="shared" si="3"/>
        <v>180</v>
      </c>
      <c r="T56" s="48">
        <f t="shared" si="3"/>
        <v>211.5</v>
      </c>
      <c r="U56" s="48">
        <f t="shared" si="3"/>
        <v>193.5</v>
      </c>
      <c r="V56" s="51" t="s">
        <v>79</v>
      </c>
      <c r="X56" s="44"/>
    </row>
    <row r="57" spans="7:24" x14ac:dyDescent="0.3">
      <c r="G57" s="66">
        <v>7</v>
      </c>
      <c r="H57" s="67" t="s">
        <v>32</v>
      </c>
      <c r="I57" s="68" t="s">
        <v>93</v>
      </c>
      <c r="J57" s="69">
        <f t="shared" si="17"/>
        <v>650</v>
      </c>
      <c r="K57" s="69">
        <v>200</v>
      </c>
      <c r="L57" s="69">
        <v>235</v>
      </c>
      <c r="M57" s="69">
        <v>215</v>
      </c>
      <c r="N57" s="69">
        <f t="shared" si="20"/>
        <v>422.5</v>
      </c>
      <c r="O57" s="69">
        <f>K57*65%</f>
        <v>130</v>
      </c>
      <c r="P57" s="69">
        <f t="shared" ref="P57:Q59" si="21">L57*65%</f>
        <v>152.75</v>
      </c>
      <c r="Q57" s="69">
        <f t="shared" si="21"/>
        <v>139.75</v>
      </c>
      <c r="R57" s="70">
        <f t="shared" si="3"/>
        <v>227.5</v>
      </c>
      <c r="S57" s="50">
        <f t="shared" si="3"/>
        <v>70</v>
      </c>
      <c r="T57" s="69">
        <f t="shared" si="3"/>
        <v>82.25</v>
      </c>
      <c r="U57" s="69">
        <f t="shared" si="3"/>
        <v>75.25</v>
      </c>
      <c r="V57" s="71" t="s">
        <v>111</v>
      </c>
      <c r="X57" s="44"/>
    </row>
    <row r="58" spans="7:24" x14ac:dyDescent="0.3">
      <c r="G58" s="66">
        <v>8</v>
      </c>
      <c r="H58" s="67" t="s">
        <v>112</v>
      </c>
      <c r="I58" s="68" t="s">
        <v>94</v>
      </c>
      <c r="J58" s="69">
        <f t="shared" si="17"/>
        <v>650</v>
      </c>
      <c r="K58" s="69">
        <v>200</v>
      </c>
      <c r="L58" s="69">
        <v>235</v>
      </c>
      <c r="M58" s="69">
        <v>215</v>
      </c>
      <c r="N58" s="69">
        <f t="shared" si="20"/>
        <v>422.5</v>
      </c>
      <c r="O58" s="69">
        <f>K58*65%</f>
        <v>130</v>
      </c>
      <c r="P58" s="69">
        <f t="shared" si="21"/>
        <v>152.75</v>
      </c>
      <c r="Q58" s="69">
        <f t="shared" si="21"/>
        <v>139.75</v>
      </c>
      <c r="R58" s="70">
        <f t="shared" si="3"/>
        <v>227.5</v>
      </c>
      <c r="S58" s="50">
        <f t="shared" si="3"/>
        <v>70</v>
      </c>
      <c r="T58" s="69">
        <f t="shared" si="3"/>
        <v>82.25</v>
      </c>
      <c r="U58" s="69">
        <f t="shared" si="3"/>
        <v>75.25</v>
      </c>
      <c r="V58" s="71" t="s">
        <v>111</v>
      </c>
      <c r="X58" s="44"/>
    </row>
    <row r="59" spans="7:24" x14ac:dyDescent="0.3">
      <c r="G59" s="66">
        <v>9</v>
      </c>
      <c r="H59" s="67" t="s">
        <v>113</v>
      </c>
      <c r="I59" s="68" t="s">
        <v>93</v>
      </c>
      <c r="J59" s="69">
        <f t="shared" si="17"/>
        <v>650</v>
      </c>
      <c r="K59" s="69">
        <v>270</v>
      </c>
      <c r="L59" s="69">
        <v>220</v>
      </c>
      <c r="M59" s="69">
        <v>160</v>
      </c>
      <c r="N59" s="69">
        <f t="shared" si="20"/>
        <v>422.5</v>
      </c>
      <c r="O59" s="69">
        <f>K59*65%</f>
        <v>175.5</v>
      </c>
      <c r="P59" s="69">
        <f t="shared" si="21"/>
        <v>143</v>
      </c>
      <c r="Q59" s="69">
        <f t="shared" si="21"/>
        <v>104</v>
      </c>
      <c r="R59" s="70">
        <f t="shared" si="3"/>
        <v>227.5</v>
      </c>
      <c r="S59" s="50">
        <f t="shared" si="3"/>
        <v>94.5</v>
      </c>
      <c r="T59" s="69">
        <f t="shared" si="3"/>
        <v>77</v>
      </c>
      <c r="U59" s="69">
        <f t="shared" si="3"/>
        <v>56</v>
      </c>
      <c r="V59" s="71" t="s">
        <v>111</v>
      </c>
      <c r="X59" s="44"/>
    </row>
    <row r="60" spans="7:24" ht="105.6" x14ac:dyDescent="0.3">
      <c r="G60" s="39" t="s">
        <v>114</v>
      </c>
      <c r="H60" s="40" t="s">
        <v>115</v>
      </c>
      <c r="I60" s="34"/>
      <c r="J60" s="41">
        <f>SUM(J61:J67)</f>
        <v>3900</v>
      </c>
      <c r="K60" s="41">
        <f t="shared" ref="K60:N60" si="22">SUM(K61:K67)</f>
        <v>1410</v>
      </c>
      <c r="L60" s="41">
        <f t="shared" si="22"/>
        <v>1345</v>
      </c>
      <c r="M60" s="41">
        <f t="shared" si="22"/>
        <v>1145</v>
      </c>
      <c r="N60" s="41">
        <f t="shared" si="22"/>
        <v>1495</v>
      </c>
      <c r="O60" s="41">
        <f>SUM(O61:O67)</f>
        <v>484.5</v>
      </c>
      <c r="P60" s="41">
        <f t="shared" ref="P60:U60" si="23">SUM(P61:P67)</f>
        <v>523.25</v>
      </c>
      <c r="Q60" s="41">
        <f t="shared" si="23"/>
        <v>487.25</v>
      </c>
      <c r="R60" s="41">
        <f t="shared" si="23"/>
        <v>2405</v>
      </c>
      <c r="S60" s="42">
        <f t="shared" si="23"/>
        <v>925.5</v>
      </c>
      <c r="T60" s="41">
        <f t="shared" si="23"/>
        <v>821.75</v>
      </c>
      <c r="U60" s="41">
        <f t="shared" si="23"/>
        <v>657.75</v>
      </c>
      <c r="V60" s="72"/>
      <c r="W60" s="43"/>
      <c r="X60" s="44"/>
    </row>
    <row r="61" spans="7:24" ht="26.4" x14ac:dyDescent="0.3">
      <c r="G61" s="45">
        <v>1</v>
      </c>
      <c r="H61" s="46" t="s">
        <v>116</v>
      </c>
      <c r="I61" s="47" t="s">
        <v>117</v>
      </c>
      <c r="J61" s="48">
        <f t="shared" ref="J61:J66" si="24">K61+L61+M61</f>
        <v>650</v>
      </c>
      <c r="K61" s="48">
        <v>270</v>
      </c>
      <c r="L61" s="48">
        <v>240</v>
      </c>
      <c r="M61" s="48">
        <v>140</v>
      </c>
      <c r="N61" s="48">
        <f t="shared" ref="N61:N66" si="25">SUM(O61+P61+Q61)</f>
        <v>130</v>
      </c>
      <c r="O61" s="48">
        <f>20%*K61</f>
        <v>54</v>
      </c>
      <c r="P61" s="48">
        <f t="shared" ref="P61:Q61" si="26">20%*L61</f>
        <v>48</v>
      </c>
      <c r="Q61" s="48">
        <f t="shared" si="26"/>
        <v>28</v>
      </c>
      <c r="R61" s="49">
        <f t="shared" si="3"/>
        <v>520</v>
      </c>
      <c r="S61" s="50">
        <f t="shared" si="3"/>
        <v>216</v>
      </c>
      <c r="T61" s="48">
        <f t="shared" si="3"/>
        <v>192</v>
      </c>
      <c r="U61" s="48">
        <f t="shared" si="3"/>
        <v>112</v>
      </c>
      <c r="V61" s="73" t="s">
        <v>118</v>
      </c>
      <c r="X61" s="44"/>
    </row>
    <row r="62" spans="7:24" ht="39.6" x14ac:dyDescent="0.3">
      <c r="G62" s="45">
        <v>2</v>
      </c>
      <c r="H62" s="46" t="s">
        <v>119</v>
      </c>
      <c r="I62" s="47" t="s">
        <v>120</v>
      </c>
      <c r="J62" s="48">
        <f t="shared" si="24"/>
        <v>650</v>
      </c>
      <c r="K62" s="48">
        <v>270</v>
      </c>
      <c r="L62" s="48">
        <v>200</v>
      </c>
      <c r="M62" s="48">
        <v>180</v>
      </c>
      <c r="N62" s="48">
        <f t="shared" si="25"/>
        <v>97.5</v>
      </c>
      <c r="O62" s="48">
        <f>15%*K62</f>
        <v>40.5</v>
      </c>
      <c r="P62" s="48">
        <f t="shared" ref="P62:Q62" si="27">15%*L62</f>
        <v>30</v>
      </c>
      <c r="Q62" s="48">
        <f t="shared" si="27"/>
        <v>27</v>
      </c>
      <c r="R62" s="49">
        <f t="shared" si="3"/>
        <v>552.5</v>
      </c>
      <c r="S62" s="50">
        <f t="shared" si="3"/>
        <v>229.5</v>
      </c>
      <c r="T62" s="48">
        <f t="shared" si="3"/>
        <v>170</v>
      </c>
      <c r="U62" s="48">
        <f t="shared" si="3"/>
        <v>153</v>
      </c>
      <c r="V62" s="73" t="s">
        <v>61</v>
      </c>
      <c r="X62" s="44"/>
    </row>
    <row r="63" spans="7:24" ht="39.6" x14ac:dyDescent="0.3">
      <c r="G63" s="45">
        <v>3</v>
      </c>
      <c r="H63" s="52" t="s">
        <v>121</v>
      </c>
      <c r="I63" s="47" t="s">
        <v>122</v>
      </c>
      <c r="J63" s="48">
        <f t="shared" si="24"/>
        <v>650</v>
      </c>
      <c r="K63" s="48">
        <v>270</v>
      </c>
      <c r="L63" s="48">
        <v>220</v>
      </c>
      <c r="M63" s="48">
        <v>160</v>
      </c>
      <c r="N63" s="48">
        <f t="shared" si="25"/>
        <v>0</v>
      </c>
      <c r="O63" s="48">
        <v>0</v>
      </c>
      <c r="P63" s="48">
        <v>0</v>
      </c>
      <c r="Q63" s="48">
        <v>0</v>
      </c>
      <c r="R63" s="49">
        <f t="shared" si="3"/>
        <v>650</v>
      </c>
      <c r="S63" s="50">
        <f t="shared" si="3"/>
        <v>270</v>
      </c>
      <c r="T63" s="48">
        <f t="shared" si="3"/>
        <v>220</v>
      </c>
      <c r="U63" s="48">
        <f t="shared" si="3"/>
        <v>160</v>
      </c>
      <c r="V63" s="73"/>
      <c r="X63" s="44"/>
    </row>
    <row r="64" spans="7:24" x14ac:dyDescent="0.3">
      <c r="G64" s="45">
        <v>4</v>
      </c>
      <c r="H64" s="53" t="s">
        <v>123</v>
      </c>
      <c r="I64" s="47" t="s">
        <v>120</v>
      </c>
      <c r="J64" s="48">
        <f t="shared" si="24"/>
        <v>650</v>
      </c>
      <c r="K64" s="48">
        <v>200</v>
      </c>
      <c r="L64" s="48">
        <v>235</v>
      </c>
      <c r="M64" s="48">
        <v>215</v>
      </c>
      <c r="N64" s="48">
        <f t="shared" si="25"/>
        <v>422.5</v>
      </c>
      <c r="O64" s="54">
        <f>65%*K64</f>
        <v>130</v>
      </c>
      <c r="P64" s="54">
        <f t="shared" ref="P64:Q66" si="28">65%*L64</f>
        <v>152.75</v>
      </c>
      <c r="Q64" s="54">
        <f t="shared" si="28"/>
        <v>139.75</v>
      </c>
      <c r="R64" s="49">
        <f t="shared" si="3"/>
        <v>227.5</v>
      </c>
      <c r="S64" s="50">
        <f t="shared" si="3"/>
        <v>70</v>
      </c>
      <c r="T64" s="48">
        <f t="shared" si="3"/>
        <v>82.25</v>
      </c>
      <c r="U64" s="48">
        <f t="shared" si="3"/>
        <v>75.25</v>
      </c>
      <c r="V64" s="73" t="s">
        <v>124</v>
      </c>
      <c r="X64" s="44"/>
    </row>
    <row r="65" spans="7:24" x14ac:dyDescent="0.3">
      <c r="G65" s="45">
        <v>5</v>
      </c>
      <c r="H65" s="53" t="s">
        <v>125</v>
      </c>
      <c r="I65" s="47" t="s">
        <v>120</v>
      </c>
      <c r="J65" s="48">
        <f t="shared" si="24"/>
        <v>650</v>
      </c>
      <c r="K65" s="48">
        <v>200</v>
      </c>
      <c r="L65" s="48">
        <v>225</v>
      </c>
      <c r="M65" s="48">
        <v>225</v>
      </c>
      <c r="N65" s="48">
        <f t="shared" si="25"/>
        <v>422.5</v>
      </c>
      <c r="O65" s="54">
        <f t="shared" ref="O65:O66" si="29">65%*K65</f>
        <v>130</v>
      </c>
      <c r="P65" s="54">
        <f t="shared" si="28"/>
        <v>146.25</v>
      </c>
      <c r="Q65" s="54">
        <f t="shared" si="28"/>
        <v>146.25</v>
      </c>
      <c r="R65" s="49">
        <f t="shared" si="3"/>
        <v>227.5</v>
      </c>
      <c r="S65" s="50">
        <f t="shared" si="3"/>
        <v>70</v>
      </c>
      <c r="T65" s="48">
        <f t="shared" si="3"/>
        <v>78.75</v>
      </c>
      <c r="U65" s="48">
        <f t="shared" si="3"/>
        <v>78.75</v>
      </c>
      <c r="V65" s="73" t="s">
        <v>124</v>
      </c>
      <c r="X65" s="44"/>
    </row>
    <row r="66" spans="7:24" x14ac:dyDescent="0.3">
      <c r="G66" s="45">
        <v>6</v>
      </c>
      <c r="H66" s="53" t="s">
        <v>126</v>
      </c>
      <c r="I66" s="47" t="s">
        <v>120</v>
      </c>
      <c r="J66" s="48">
        <f t="shared" si="24"/>
        <v>650</v>
      </c>
      <c r="K66" s="48">
        <v>200</v>
      </c>
      <c r="L66" s="48">
        <v>225</v>
      </c>
      <c r="M66" s="48">
        <v>225</v>
      </c>
      <c r="N66" s="48">
        <f t="shared" si="25"/>
        <v>422.5</v>
      </c>
      <c r="O66" s="54">
        <f t="shared" si="29"/>
        <v>130</v>
      </c>
      <c r="P66" s="54">
        <f t="shared" si="28"/>
        <v>146.25</v>
      </c>
      <c r="Q66" s="54">
        <f t="shared" si="28"/>
        <v>146.25</v>
      </c>
      <c r="R66" s="49">
        <f t="shared" si="3"/>
        <v>227.5</v>
      </c>
      <c r="S66" s="50">
        <f t="shared" si="3"/>
        <v>70</v>
      </c>
      <c r="T66" s="48">
        <f t="shared" si="3"/>
        <v>78.75</v>
      </c>
      <c r="U66" s="48">
        <f t="shared" si="3"/>
        <v>78.75</v>
      </c>
      <c r="V66" s="51"/>
      <c r="X66" s="44"/>
    </row>
    <row r="67" spans="7:24" x14ac:dyDescent="0.3">
      <c r="G67" s="45">
        <v>7</v>
      </c>
      <c r="H67" s="53" t="s">
        <v>127</v>
      </c>
      <c r="I67" s="47"/>
      <c r="J67" s="48">
        <f>K67+L67+M67</f>
        <v>0</v>
      </c>
      <c r="K67" s="48">
        <v>0</v>
      </c>
      <c r="L67" s="48">
        <v>0</v>
      </c>
      <c r="M67" s="48">
        <v>0</v>
      </c>
      <c r="N67" s="54">
        <v>0</v>
      </c>
      <c r="O67" s="54">
        <v>0</v>
      </c>
      <c r="P67" s="54">
        <v>0</v>
      </c>
      <c r="Q67" s="54">
        <v>0</v>
      </c>
      <c r="R67" s="49">
        <f t="shared" si="3"/>
        <v>0</v>
      </c>
      <c r="S67" s="50">
        <f t="shared" si="3"/>
        <v>0</v>
      </c>
      <c r="T67" s="48">
        <f t="shared" si="3"/>
        <v>0</v>
      </c>
      <c r="U67" s="48">
        <f t="shared" si="3"/>
        <v>0</v>
      </c>
      <c r="V67" s="51" t="s">
        <v>128</v>
      </c>
      <c r="X67" s="44"/>
    </row>
    <row r="68" spans="7:24" ht="55.8" thickBot="1" x14ac:dyDescent="0.35">
      <c r="G68" s="74"/>
      <c r="H68" s="75" t="s">
        <v>129</v>
      </c>
      <c r="I68" s="76"/>
      <c r="J68" s="77">
        <f>J19+J27+J35+J42+J50+J60</f>
        <v>25800</v>
      </c>
      <c r="K68" s="77">
        <f t="shared" ref="K68:U68" si="30">K19+K27+K35+K42+K50+K60</f>
        <v>9890</v>
      </c>
      <c r="L68" s="77">
        <f t="shared" si="30"/>
        <v>8645</v>
      </c>
      <c r="M68" s="77">
        <f t="shared" si="30"/>
        <v>7265</v>
      </c>
      <c r="N68" s="77">
        <f t="shared" si="30"/>
        <v>8577.75</v>
      </c>
      <c r="O68" s="77">
        <f t="shared" si="30"/>
        <v>3550.5</v>
      </c>
      <c r="P68" s="77">
        <f t="shared" si="30"/>
        <v>2853.25</v>
      </c>
      <c r="Q68" s="77">
        <f t="shared" si="30"/>
        <v>2680.5</v>
      </c>
      <c r="R68" s="77">
        <f t="shared" si="30"/>
        <v>17222.25</v>
      </c>
      <c r="S68" s="78">
        <f t="shared" si="30"/>
        <v>6339.5</v>
      </c>
      <c r="T68" s="77">
        <f t="shared" si="30"/>
        <v>5791.75</v>
      </c>
      <c r="U68" s="77">
        <f t="shared" si="30"/>
        <v>4584.5</v>
      </c>
      <c r="V68" s="79"/>
      <c r="W68" s="80">
        <f>'[1]Biểu 2a- Khoa... ok'!O15-'[1]Bieu 3a-Tong gio chuan chi ok'!S68</f>
        <v>0</v>
      </c>
      <c r="X68" s="81"/>
    </row>
    <row r="69" spans="7:24" x14ac:dyDescent="0.3">
      <c r="G69" s="11"/>
      <c r="H69" s="2"/>
      <c r="I69" s="2"/>
      <c r="J69" s="82"/>
      <c r="K69" s="82"/>
      <c r="L69" s="82"/>
      <c r="M69" s="82"/>
      <c r="N69" s="82"/>
      <c r="O69" s="82"/>
      <c r="P69" s="82"/>
      <c r="Q69" s="82"/>
      <c r="R69" s="82"/>
      <c r="S69" s="8"/>
      <c r="T69" s="8"/>
      <c r="U69" s="8"/>
      <c r="V69" s="8"/>
    </row>
    <row r="70" spans="7:24" x14ac:dyDescent="0.3">
      <c r="G70" s="11"/>
      <c r="H70" s="12"/>
      <c r="I70" s="2"/>
      <c r="K70" s="13"/>
      <c r="L70" s="13"/>
      <c r="M70" s="13"/>
      <c r="N70" s="13"/>
      <c r="O70" s="13"/>
      <c r="P70" s="13"/>
      <c r="Q70" s="13"/>
      <c r="R70" s="83"/>
      <c r="S70" s="5" t="s">
        <v>130</v>
      </c>
      <c r="T70" s="5"/>
      <c r="U70" s="5"/>
      <c r="V70" s="5"/>
    </row>
  </sheetData>
  <mergeCells count="14">
    <mergeCell ref="V10:V11"/>
    <mergeCell ref="S70:V70"/>
    <mergeCell ref="G10:G11"/>
    <mergeCell ref="H10:H11"/>
    <mergeCell ref="I10:I11"/>
    <mergeCell ref="J10:M10"/>
    <mergeCell ref="N10:Q10"/>
    <mergeCell ref="R10:U10"/>
    <mergeCell ref="J6:U6"/>
    <mergeCell ref="J7:U7"/>
    <mergeCell ref="G8:V8"/>
    <mergeCell ref="M9:V9"/>
    <mergeCell ref="G6:I6"/>
    <mergeCell ref="G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Đặng Đình Thành</dc:creator>
  <cp:lastModifiedBy>Đặng Đình Thành</cp:lastModifiedBy>
  <dcterms:created xsi:type="dcterms:W3CDTF">2024-12-06T04:31:16Z</dcterms:created>
  <dcterms:modified xsi:type="dcterms:W3CDTF">2024-12-06T04:36:27Z</dcterms:modified>
</cp:coreProperties>
</file>