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Dieu working file\DBCL\cong viec can lam\Chuan CSGD\"/>
    </mc:Choice>
  </mc:AlternateContent>
  <xr:revisionPtr revIDLastSave="0" documentId="13_ncr:1_{09AFB88A-9025-4208-AEED-731D3311EF41}" xr6:coauthVersionLast="47" xr6:coauthVersionMax="47" xr10:uidLastSave="{00000000-0000-0000-0000-000000000000}"/>
  <bookViews>
    <workbookView xWindow="-110" yWindow="-110" windowWidth="25820" windowHeight="15500" firstSheet="1" activeTab="6" xr2:uid="{00000000-000D-0000-FFFF-FFFF00000000}"/>
  </bookViews>
  <sheets>
    <sheet name="Hướng dẫn, lưu ý điền thông tin" sheetId="14" r:id="rId1"/>
    <sheet name="Trang bìa BC" sheetId="12" r:id="rId2"/>
    <sheet name="Tiêu chuẩn 1" sheetId="2" r:id="rId3"/>
    <sheet name="Tiêu chuẩn 2" sheetId="3" r:id="rId4"/>
    <sheet name="Tiêu chuẩn 3" sheetId="4" r:id="rId5"/>
    <sheet name="Tiêu chuẩn 4" sheetId="10" r:id="rId6"/>
    <sheet name="Tiêu chuẩn 5" sheetId="8" r:id="rId7"/>
    <sheet name="Tiêu chuẩn 6" sheetId="13" r:id="rId8"/>
    <sheet name="Phần Khảo sát" sheetId="11" r:id="rId9"/>
  </sheets>
  <definedNames>
    <definedName name="DateOfReport">'Trang bìa BC'!#REF!</definedName>
    <definedName name="HEIName">'Trang bìa BC'!$C$5</definedName>
    <definedName name="HighestDegree">'Trang bìa BC'!$C$10</definedName>
    <definedName name="IsDH">'Trang bìa BC'!$C$7</definedName>
    <definedName name="_xlnm.Print_Area" localSheetId="2">'Tiêu chuẩn 1'!$A$1:$G$72</definedName>
    <definedName name="_xlnm.Print_Area" localSheetId="3">'Tiêu chuẩn 2'!$A$1:$F$14</definedName>
    <definedName name="_xlnm.Print_Area" localSheetId="1">'Trang bìa BC'!$A$1:$C$26</definedName>
    <definedName name="Vị_trí_khuôn_viên">'Tiêu chuẩn 3'!$F$13</definedName>
    <definedName name="xAcademy">'Trang bìa BC'!$C$11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8" l="1"/>
  <c r="D5" i="8"/>
  <c r="F21" i="8"/>
  <c r="D9" i="8"/>
  <c r="H25" i="8"/>
  <c r="E25" i="8"/>
  <c r="F25" i="8"/>
  <c r="L20" i="8"/>
  <c r="K20" i="8"/>
  <c r="J20" i="8"/>
  <c r="I20" i="8"/>
  <c r="H20" i="8"/>
  <c r="G20" i="8"/>
  <c r="F20" i="8"/>
  <c r="E20" i="8"/>
  <c r="D20" i="8"/>
  <c r="C20" i="8"/>
  <c r="L15" i="8"/>
  <c r="K15" i="8"/>
  <c r="J15" i="8"/>
  <c r="I15" i="8"/>
  <c r="H15" i="8"/>
  <c r="G15" i="8"/>
  <c r="F15" i="8"/>
  <c r="E15" i="8"/>
  <c r="D15" i="8"/>
  <c r="C15" i="8"/>
  <c r="G3" i="11" l="1"/>
  <c r="G4" i="11"/>
  <c r="G6" i="11"/>
  <c r="G7" i="11"/>
  <c r="F25" i="10"/>
  <c r="E25" i="10"/>
  <c r="D25" i="10"/>
  <c r="C25" i="10"/>
  <c r="J27" i="8"/>
  <c r="I27" i="8"/>
  <c r="J26" i="8"/>
  <c r="I26" i="8"/>
  <c r="J25" i="8"/>
  <c r="I25" i="8"/>
  <c r="L19" i="8"/>
  <c r="K19" i="8"/>
  <c r="J19" i="8"/>
  <c r="I19" i="8"/>
  <c r="J37" i="8" l="1"/>
  <c r="J38" i="8"/>
  <c r="J39" i="8"/>
  <c r="J40" i="8"/>
  <c r="J41" i="8"/>
  <c r="J42" i="8"/>
  <c r="J43" i="8"/>
  <c r="J44" i="8"/>
  <c r="J45" i="8"/>
  <c r="J46" i="8"/>
  <c r="J47" i="8"/>
  <c r="J48" i="8"/>
  <c r="J49" i="8"/>
  <c r="J50" i="8"/>
  <c r="J51" i="8"/>
  <c r="J52" i="8"/>
  <c r="J53" i="8"/>
  <c r="J54" i="8"/>
  <c r="J55" i="8"/>
  <c r="J56" i="8"/>
  <c r="J57" i="8"/>
  <c r="J58" i="8"/>
  <c r="J59" i="8"/>
  <c r="J36" i="8"/>
  <c r="C19" i="8"/>
  <c r="I37" i="8"/>
  <c r="I38" i="8"/>
  <c r="I39" i="8"/>
  <c r="I40" i="8"/>
  <c r="I41" i="8"/>
  <c r="I42" i="8"/>
  <c r="I43" i="8"/>
  <c r="I44" i="8"/>
  <c r="I45" i="8"/>
  <c r="I46" i="8"/>
  <c r="I47" i="8"/>
  <c r="I48" i="8"/>
  <c r="I49" i="8"/>
  <c r="I50" i="8"/>
  <c r="I51" i="8"/>
  <c r="I52" i="8"/>
  <c r="I53" i="8"/>
  <c r="I54" i="8"/>
  <c r="I55" i="8"/>
  <c r="I56" i="8"/>
  <c r="I57" i="8"/>
  <c r="I58" i="8"/>
  <c r="I59" i="8"/>
  <c r="I36" i="8"/>
  <c r="N36" i="8"/>
  <c r="C69" i="4"/>
  <c r="J60" i="8" l="1"/>
  <c r="Q50" i="8" s="1"/>
  <c r="Q45" i="8"/>
  <c r="R59" i="8"/>
  <c r="R58" i="8"/>
  <c r="R56" i="8"/>
  <c r="R40" i="8"/>
  <c r="Q47" i="8"/>
  <c r="Q46" i="8"/>
  <c r="R44" i="8"/>
  <c r="R42" i="8"/>
  <c r="Q38" i="8"/>
  <c r="Q59" i="8"/>
  <c r="Q42" i="8"/>
  <c r="Q55" i="8"/>
  <c r="Q39" i="8"/>
  <c r="R38" i="8"/>
  <c r="Q43" i="8"/>
  <c r="Q58" i="8"/>
  <c r="Q56" i="8"/>
  <c r="Q40" i="8"/>
  <c r="Q41" i="8"/>
  <c r="R55" i="8"/>
  <c r="R54" i="8"/>
  <c r="Q57" i="8"/>
  <c r="R52" i="8"/>
  <c r="R51" i="8"/>
  <c r="R50" i="8"/>
  <c r="R49" i="8"/>
  <c r="R47" i="8"/>
  <c r="R46" i="8"/>
  <c r="R45" i="8"/>
  <c r="R43" i="8"/>
  <c r="R41" i="8"/>
  <c r="R39" i="8"/>
  <c r="Q54" i="8"/>
  <c r="Q53" i="8"/>
  <c r="Q37" i="8"/>
  <c r="I60" i="8"/>
  <c r="C73" i="4" s="1"/>
  <c r="R37" i="8"/>
  <c r="R53" i="8"/>
  <c r="Q36" i="8"/>
  <c r="F11" i="3"/>
  <c r="F10" i="3"/>
  <c r="Q44" i="8" l="1"/>
  <c r="Q49" i="8"/>
  <c r="Q52" i="8"/>
  <c r="R36" i="8"/>
  <c r="R57" i="8"/>
  <c r="Q48" i="8"/>
  <c r="R48" i="8"/>
  <c r="Q51" i="8"/>
  <c r="D5" i="3"/>
  <c r="D4" i="13"/>
  <c r="R60" i="8"/>
  <c r="D10" i="13" s="1"/>
  <c r="D6" i="2"/>
  <c r="E12" i="13"/>
  <c r="E11" i="13"/>
  <c r="E9" i="13"/>
  <c r="G22" i="4"/>
  <c r="N59" i="8"/>
  <c r="N58" i="8"/>
  <c r="N57" i="8"/>
  <c r="N56" i="8"/>
  <c r="N55" i="8"/>
  <c r="N54" i="8"/>
  <c r="N53" i="8"/>
  <c r="N52" i="8"/>
  <c r="N51" i="8"/>
  <c r="N50" i="8"/>
  <c r="N49" i="8"/>
  <c r="N48" i="8"/>
  <c r="N47" i="8"/>
  <c r="N46" i="8"/>
  <c r="N45" i="8"/>
  <c r="N44" i="8"/>
  <c r="N43" i="8"/>
  <c r="N42" i="8"/>
  <c r="N41" i="8"/>
  <c r="N40" i="8"/>
  <c r="N39" i="8"/>
  <c r="N38" i="8"/>
  <c r="N37" i="8"/>
  <c r="F30" i="10"/>
  <c r="E30" i="10"/>
  <c r="D30" i="10"/>
  <c r="C30" i="10"/>
  <c r="F20" i="10"/>
  <c r="E20" i="10"/>
  <c r="D20" i="10"/>
  <c r="C20" i="10"/>
  <c r="F15" i="10"/>
  <c r="E15" i="10"/>
  <c r="D15" i="10"/>
  <c r="C15" i="10"/>
  <c r="F10" i="10"/>
  <c r="E10" i="10"/>
  <c r="D10" i="10"/>
  <c r="C10" i="10"/>
  <c r="F12" i="3"/>
  <c r="D8" i="4"/>
  <c r="E64" i="4"/>
  <c r="G21" i="4"/>
  <c r="D6" i="4"/>
  <c r="E17" i="4"/>
  <c r="G13" i="4"/>
  <c r="G17" i="4" s="1"/>
  <c r="F8" i="10" l="1"/>
  <c r="G64" i="4"/>
  <c r="C8" i="10"/>
  <c r="D8" i="10"/>
  <c r="E8" i="10"/>
  <c r="D4" i="10" s="1"/>
  <c r="E26" i="2"/>
  <c r="D26" i="2"/>
  <c r="L26" i="8" l="1"/>
  <c r="K26" i="8"/>
  <c r="H26" i="8"/>
  <c r="G26" i="8"/>
  <c r="F26" i="8"/>
  <c r="E26" i="8"/>
  <c r="D26" i="8"/>
  <c r="C26" i="8"/>
  <c r="D3" i="2"/>
  <c r="E3" i="2" l="1"/>
  <c r="D25" i="8"/>
  <c r="C60" i="8"/>
  <c r="B16" i="12"/>
  <c r="D4" i="2"/>
  <c r="E4" i="2" s="1"/>
  <c r="E6" i="2"/>
  <c r="D5" i="4" l="1"/>
  <c r="E5" i="4" s="1"/>
  <c r="D5" i="2"/>
  <c r="E5" i="2" s="1"/>
  <c r="D4" i="8" l="1"/>
  <c r="C25" i="12" l="1"/>
  <c r="C5" i="13" l="1"/>
  <c r="C13" i="13"/>
  <c r="C5" i="3"/>
  <c r="E4" i="13" l="1"/>
  <c r="F22" i="10"/>
  <c r="H4" i="11"/>
  <c r="H3" i="11"/>
  <c r="H9" i="11"/>
  <c r="D11" i="8" s="1"/>
  <c r="H7" i="11"/>
  <c r="H6" i="11"/>
  <c r="G9" i="11"/>
  <c r="E8" i="11"/>
  <c r="D8" i="11"/>
  <c r="F5" i="11"/>
  <c r="E5" i="11"/>
  <c r="D5" i="11"/>
  <c r="H36" i="8"/>
  <c r="L36" i="8"/>
  <c r="H37" i="8"/>
  <c r="L37" i="8"/>
  <c r="H38" i="8"/>
  <c r="L38" i="8"/>
  <c r="H39" i="8"/>
  <c r="L39" i="8"/>
  <c r="H40" i="8"/>
  <c r="L40" i="8"/>
  <c r="H41" i="8"/>
  <c r="L41" i="8"/>
  <c r="H42" i="8"/>
  <c r="L42" i="8"/>
  <c r="H43" i="8"/>
  <c r="L43" i="8"/>
  <c r="H44" i="8"/>
  <c r="L44" i="8"/>
  <c r="H45" i="8"/>
  <c r="L45" i="8"/>
  <c r="H46" i="8"/>
  <c r="L46" i="8"/>
  <c r="H47" i="8"/>
  <c r="L47" i="8"/>
  <c r="H48" i="8"/>
  <c r="L48" i="8"/>
  <c r="H49" i="8"/>
  <c r="L49" i="8"/>
  <c r="H50" i="8"/>
  <c r="L50" i="8"/>
  <c r="H51" i="8"/>
  <c r="L51" i="8"/>
  <c r="H52" i="8"/>
  <c r="L52" i="8"/>
  <c r="H53" i="8"/>
  <c r="L53" i="8"/>
  <c r="H54" i="8"/>
  <c r="L54" i="8"/>
  <c r="H55" i="8"/>
  <c r="L55" i="8"/>
  <c r="H56" i="8"/>
  <c r="L56" i="8"/>
  <c r="H57" i="8"/>
  <c r="L57" i="8"/>
  <c r="H58" i="8"/>
  <c r="L58" i="8"/>
  <c r="H59" i="8"/>
  <c r="L59" i="8"/>
  <c r="D60" i="8"/>
  <c r="E60" i="8"/>
  <c r="F60" i="8"/>
  <c r="G60" i="8"/>
  <c r="L27" i="8"/>
  <c r="K27" i="8"/>
  <c r="H27" i="8"/>
  <c r="G27" i="8"/>
  <c r="F27" i="8"/>
  <c r="E27" i="8"/>
  <c r="D27" i="8"/>
  <c r="L25" i="8"/>
  <c r="K25" i="8"/>
  <c r="G25" i="8"/>
  <c r="D8" i="8" s="1"/>
  <c r="H19" i="8"/>
  <c r="G19" i="8"/>
  <c r="F19" i="8"/>
  <c r="E19" i="8"/>
  <c r="D19" i="8"/>
  <c r="D3" i="8" s="1"/>
  <c r="E6" i="8"/>
  <c r="D7" i="8" l="1"/>
  <c r="F21" i="10"/>
  <c r="F35" i="10" s="1"/>
  <c r="G5" i="11"/>
  <c r="H5" i="11"/>
  <c r="E9" i="8" s="1"/>
  <c r="G8" i="11"/>
  <c r="E11" i="8"/>
  <c r="H8" i="11"/>
  <c r="D10" i="8" s="1"/>
  <c r="E10" i="8" s="1"/>
  <c r="L60" i="8"/>
  <c r="N60" i="8"/>
  <c r="C74" i="4" s="1"/>
  <c r="H60" i="8"/>
  <c r="C27" i="8"/>
  <c r="C25" i="8"/>
  <c r="D3" i="4" l="1"/>
  <c r="D4" i="4"/>
  <c r="D9" i="4"/>
  <c r="E9" i="4" s="1"/>
  <c r="D7" i="4"/>
  <c r="D3" i="3"/>
  <c r="E8" i="8"/>
  <c r="E7" i="8"/>
  <c r="F36" i="10"/>
  <c r="C22" i="10"/>
  <c r="C21" i="10" s="1"/>
  <c r="C35" i="10" s="1"/>
  <c r="D22" i="10"/>
  <c r="D21" i="10" s="1"/>
  <c r="D35" i="10" s="1"/>
  <c r="E22" i="10"/>
  <c r="E21" i="10" l="1"/>
  <c r="E35" i="10" s="1"/>
  <c r="Q60" i="8"/>
  <c r="E5" i="8"/>
  <c r="E4" i="8"/>
  <c r="E3" i="8"/>
  <c r="E8" i="4"/>
  <c r="D3" i="13" l="1"/>
  <c r="E3" i="13" s="1"/>
  <c r="E10" i="13"/>
  <c r="E6" i="4"/>
  <c r="D7" i="10"/>
  <c r="E36" i="10"/>
  <c r="E13" i="13" l="1"/>
  <c r="D5" i="13"/>
  <c r="E4" i="10"/>
  <c r="C36" i="10"/>
  <c r="D36" i="10"/>
  <c r="E7" i="10"/>
  <c r="D3" i="10" l="1"/>
  <c r="E3" i="10" s="1"/>
  <c r="E5" i="13"/>
  <c r="F7" i="10"/>
  <c r="D4" i="3"/>
  <c r="E7" i="4" l="1"/>
  <c r="E5" i="3"/>
  <c r="E3" i="3" l="1"/>
  <c r="E4" i="3"/>
  <c r="E3" i="4" l="1"/>
  <c r="E4" i="4"/>
</calcChain>
</file>

<file path=xl/sharedStrings.xml><?xml version="1.0" encoding="utf-8"?>
<sst xmlns="http://schemas.openxmlformats.org/spreadsheetml/2006/main" count="414" uniqueCount="323">
  <si>
    <t>…</t>
  </si>
  <si>
    <t>TIÊU CHUẨN 1: TỔ CHỨC VÀ QUẢN TRỊ</t>
  </si>
  <si>
    <t>Khoa học giáo dục và đào tạo giáo viên</t>
  </si>
  <si>
    <t>Nghệ thuật</t>
  </si>
  <si>
    <t>Nhân văn</t>
  </si>
  <si>
    <t>Khoa học xã hội và hành vi</t>
  </si>
  <si>
    <t>Báo chí và thông tin</t>
  </si>
  <si>
    <t>Kinh doanh và quản lý</t>
  </si>
  <si>
    <t>Pháp luật</t>
  </si>
  <si>
    <t>Khoa học sự sống</t>
  </si>
  <si>
    <t>Khoa học tự nhiên</t>
  </si>
  <si>
    <t>Toán và thống kê</t>
  </si>
  <si>
    <t>Máy tính và công nghệ thông tin</t>
  </si>
  <si>
    <t>Công nghệ kỹ thuật</t>
  </si>
  <si>
    <t>Kỹ thuật</t>
  </si>
  <si>
    <t>Sản xuất và chế biến</t>
  </si>
  <si>
    <t>Kiến trúc và xây dựng</t>
  </si>
  <si>
    <t>Nông, lâm nghiệp và thủy sản</t>
  </si>
  <si>
    <t>Thú y</t>
  </si>
  <si>
    <t>Sức khỏe</t>
  </si>
  <si>
    <t>Dịch vụ xã hội</t>
  </si>
  <si>
    <t>Du lịch, khách sạn, thể thao và dịch vụ cá nhân</t>
  </si>
  <si>
    <t>Môi trường và bảo vệ môi trường</t>
  </si>
  <si>
    <t>An ninh, quốc phòng</t>
  </si>
  <si>
    <t>Lĩnh vực khác</t>
  </si>
  <si>
    <t>Tổng số</t>
  </si>
  <si>
    <t>ĐH</t>
  </si>
  <si>
    <t>Ghi chú:</t>
  </si>
  <si>
    <t>TIÊU CHUẨN 2: GIẢNG VIÊN</t>
  </si>
  <si>
    <t>Tỉ lệ phản hồi</t>
  </si>
  <si>
    <t>Trụ sở chính</t>
  </si>
  <si>
    <t>Phân hiệu…</t>
  </si>
  <si>
    <t>Ký hiệu</t>
  </si>
  <si>
    <t>Địa chỉ</t>
  </si>
  <si>
    <t>ĐHX</t>
  </si>
  <si>
    <t>B1</t>
  </si>
  <si>
    <t>Sở hữu</t>
  </si>
  <si>
    <t>Liên kết</t>
  </si>
  <si>
    <t>Thuê lâu năm</t>
  </si>
  <si>
    <t>Bảng 3A: Khuôn viên trụ sở chính và các phân hiệu</t>
  </si>
  <si>
    <t>Đại học</t>
  </si>
  <si>
    <t>VLVH</t>
  </si>
  <si>
    <t>Sau đại học</t>
  </si>
  <si>
    <t>ĐTTX</t>
  </si>
  <si>
    <t>CQ</t>
  </si>
  <si>
    <t>TS</t>
  </si>
  <si>
    <t>Số giảng viên cơ hữu trong độ tuổi lao động</t>
  </si>
  <si>
    <t>Số lượng</t>
  </si>
  <si>
    <t xml:space="preserve">2.1 </t>
  </si>
  <si>
    <t>2.2</t>
  </si>
  <si>
    <t>2.3</t>
  </si>
  <si>
    <t>Diện tích đất (m2)</t>
  </si>
  <si>
    <t>(1)</t>
  </si>
  <si>
    <t>(2)</t>
  </si>
  <si>
    <t>Ghi chú</t>
  </si>
  <si>
    <t>(3)</t>
  </si>
  <si>
    <t>Phương thức khảo sát:</t>
  </si>
  <si>
    <t>TRỰC TUYẾN</t>
  </si>
  <si>
    <t>(4)</t>
  </si>
  <si>
    <t>Số lượt khảo sát tính theo tổng số lượt người học được gửi và đề nghị trả lời câu hỏi khảo sát (bao gồm tất cả hình thức đào tạo). Đối với hình thức khảo sát theo lớp học, một sinh viên có thể tham gia nhiều lượt khảo sát (theo từng lớp học, đối với từng giảng viên). Đối với các hình thức khảo sát tổng thể, mỗi sinh viên tham gia một lượt khảo sát, số lượt khảo sát bằng tổng số sinh viên. Đối với hình thức khảo sát chọn mẫu, số lượt khảo sát ít nhất bằng 20% số sinh viên và phải mang tính ngẫu nhiên, đại diện cho tất cả các khóa đào tạo và chương trình đào tạo.</t>
  </si>
  <si>
    <t>Số lượt sinh viên gửi ý kiến phản hồi hợp lệ (sau khi loại bỏ những phiếu trả lời hoàn toàn trống hoặc những phiếu có chứa thông tin mâu thuẫn, phiếu của một sinh viên gửi nhiều lần…).</t>
  </si>
  <si>
    <t>TIÊU CHUẨN 4: TÀI CHÍNH</t>
  </si>
  <si>
    <t>Học phí, lệ phí từ người học</t>
  </si>
  <si>
    <t>Giá trị</t>
  </si>
  <si>
    <t>Đơn vị tính:</t>
  </si>
  <si>
    <t>LĨNH VỰC ĐÀO TẠO</t>
  </si>
  <si>
    <t>KHUÔN VIÊN</t>
  </si>
  <si>
    <t>CÔNG TRÌNH</t>
  </si>
  <si>
    <t>THEO LỚP</t>
  </si>
  <si>
    <t>TỔNG</t>
  </si>
  <si>
    <t>Hình thức sử dụng</t>
  </si>
  <si>
    <t>TỔNG SỐ</t>
  </si>
  <si>
    <t>THỰC TẾ</t>
  </si>
  <si>
    <t>GIẢI TRÌNH</t>
  </si>
  <si>
    <t>CHỈ SỐ ĐÁNH GIÁ</t>
  </si>
  <si>
    <t>KẾT QUẢ</t>
  </si>
  <si>
    <t>[-]</t>
  </si>
  <si>
    <t>Trường…</t>
  </si>
  <si>
    <t>Bộ Giáo dục và Đào tạo</t>
  </si>
  <si>
    <t>Công lập</t>
  </si>
  <si>
    <t>Tiến sĩ</t>
  </si>
  <si>
    <t>I</t>
  </si>
  <si>
    <t>Chi hỗ trợ người học</t>
  </si>
  <si>
    <t>II</t>
  </si>
  <si>
    <t>III</t>
  </si>
  <si>
    <t>IV</t>
  </si>
  <si>
    <t>A</t>
  </si>
  <si>
    <t>B</t>
  </si>
  <si>
    <t>C</t>
  </si>
  <si>
    <t>Chi khác</t>
  </si>
  <si>
    <t>Tỉ đồng</t>
  </si>
  <si>
    <t>Thu khác</t>
  </si>
  <si>
    <t>NGƯỠNG</t>
  </si>
  <si>
    <t>Tỉ lệ tốt nghiệp</t>
  </si>
  <si>
    <t>Tỉ lệ tốt nghiệp đúng hạn</t>
  </si>
  <si>
    <t>Tỉ lệ giảng viên có trình độ tiến sĩ</t>
  </si>
  <si>
    <t>Tỉ lệ giảng viên cơ hữu trong độ tuổi lao động</t>
  </si>
  <si>
    <t>31/12/</t>
  </si>
  <si>
    <t>Thời điểm thống kê:</t>
  </si>
  <si>
    <t>CHỈ SỐ THỐNG KÊ</t>
  </si>
  <si>
    <t>Số tốt nghiệp trong năm qua, đúng hạn</t>
  </si>
  <si>
    <t>Số tốt nghiệp đúng hạn/số nhập học</t>
  </si>
  <si>
    <t>Tỉ lệ phản hồi tích cực</t>
  </si>
  <si>
    <r>
      <t>CÂU HỎI KHẢO SÁT Ý KIẾN</t>
    </r>
    <r>
      <rPr>
        <b/>
        <vertAlign val="superscript"/>
        <sz val="11"/>
        <color theme="1"/>
        <rFont val="Calibri"/>
        <family val="2"/>
      </rPr>
      <t xml:space="preserve"> (1)</t>
    </r>
  </si>
  <si>
    <r>
      <t>Số lượt khảo sát</t>
    </r>
    <r>
      <rPr>
        <b/>
        <vertAlign val="superscript"/>
        <sz val="11"/>
        <color theme="1"/>
        <rFont val="Calibri"/>
        <family val="2"/>
      </rPr>
      <t>(2)</t>
    </r>
  </si>
  <si>
    <r>
      <t>Số lượt phản hồi</t>
    </r>
    <r>
      <rPr>
        <b/>
        <vertAlign val="superscript"/>
        <sz val="11"/>
        <color theme="1"/>
        <rFont val="Calibri"/>
        <family val="2"/>
      </rPr>
      <t>(3)</t>
    </r>
  </si>
  <si>
    <r>
      <t>Phản hồi tích cực</t>
    </r>
    <r>
      <rPr>
        <b/>
        <vertAlign val="superscript"/>
        <sz val="11"/>
        <color theme="1"/>
        <rFont val="Calibri"/>
        <family val="2"/>
      </rPr>
      <t>(4)</t>
    </r>
  </si>
  <si>
    <t>Số giảng viên toàn thời gian</t>
  </si>
  <si>
    <t>GHI CHÚ</t>
  </si>
  <si>
    <t>Số đầu sách có bản in</t>
  </si>
  <si>
    <t>Dịch vụ vận tải</t>
  </si>
  <si>
    <t>TIÊU CHUẨN 6: NGHIÊN CỨU VÀ ĐỔI MỚI SÁNG TẠO</t>
  </si>
  <si>
    <t xml:space="preserve">6.1 </t>
  </si>
  <si>
    <t>Số công bố khoa học/giảng viên</t>
  </si>
  <si>
    <t>1.1</t>
  </si>
  <si>
    <t>1.3</t>
  </si>
  <si>
    <t>Trường đại học</t>
  </si>
  <si>
    <t>(ký tên, đóng dấu)</t>
  </si>
  <si>
    <t>THỰC HIỆN CHUẨN CƠ SỞ GIÁO DỤC ĐẠI HỌC</t>
  </si>
  <si>
    <t>Tên cơ sở giáo dục đại học</t>
  </si>
  <si>
    <t>Mô hình tổ chức</t>
  </si>
  <si>
    <t>Loại hình sở hữu</t>
  </si>
  <si>
    <t>Cơ quan quản lý trực tiếp</t>
  </si>
  <si>
    <t>Trình độ đào tạo cao nhất</t>
  </si>
  <si>
    <t>Địa chỉ trụ sở chính</t>
  </si>
  <si>
    <t>Trang thông tin điện tử</t>
  </si>
  <si>
    <t>Địa chỉ email</t>
  </si>
  <si>
    <t>Người lập báo cáo</t>
  </si>
  <si>
    <t>Ngày lập báo cáo</t>
  </si>
  <si>
    <t>HỌ VÀ TÊN</t>
  </si>
  <si>
    <t>TÊN VĂN BẢN</t>
  </si>
  <si>
    <t>Quy chế tổ chức và hoạt động</t>
  </si>
  <si>
    <t>Quy chế tài chính</t>
  </si>
  <si>
    <t>CHỨC TRÁCH</t>
  </si>
  <si>
    <t>Ngày có hiệu lực</t>
  </si>
  <si>
    <t>ĐƯỜNG DẪN TRANG WEB</t>
  </si>
  <si>
    <t>Nơi lưu trữ</t>
  </si>
  <si>
    <t>Mã trường</t>
  </si>
  <si>
    <t xml:space="preserve">Tỉ trọng thu khoa học-công nghệ </t>
  </si>
  <si>
    <t>Trường chuyên ngành đặc thù</t>
  </si>
  <si>
    <t>Năm đi vào hoạt động</t>
  </si>
  <si>
    <t xml:space="preserve">BÁO CÁO ĐÁNH GIÁ </t>
  </si>
  <si>
    <t>Nơi ban hành</t>
  </si>
  <si>
    <t>Bộ GDĐT</t>
  </si>
  <si>
    <t>VĂN BẢN QUYẾT ĐỊNH</t>
  </si>
  <si>
    <t>Chiến lược, kế hoạch phát triển</t>
  </si>
  <si>
    <t>Quy định về công tác cán bộ, nhân sự</t>
  </si>
  <si>
    <t>Danh mục vị trí việc làm</t>
  </si>
  <si>
    <t>TÌNH TRẠNG</t>
  </si>
  <si>
    <t>Đã ban hành</t>
  </si>
  <si>
    <t>CHỈ TIÊU 
CHIẾN LƯỢC</t>
  </si>
  <si>
    <t>CHỈ SỐ CHÍNH</t>
  </si>
  <si>
    <t>KẾT QUẢ ĐẠT ĐƯỢC</t>
  </si>
  <si>
    <t>Tốt hơn</t>
  </si>
  <si>
    <t>Kém đi</t>
  </si>
  <si>
    <t>SỐ LIỆU THỐNG KÊ</t>
  </si>
  <si>
    <t>Bảng 3B: Công trình phục vụ đào tạo, nghiên cứu</t>
  </si>
  <si>
    <t>Bảng 5A: Kết quả đào tạo và tuyển sinh</t>
  </si>
  <si>
    <t>Bảng 2A: Đội ngũ giảng viên toàn thời gian</t>
  </si>
  <si>
    <t xml:space="preserve">Bảng 2A: Đội ngũ giảng viên toàn thời gian </t>
  </si>
  <si>
    <t>Bảng 5B: Quy mô đào tạo theo lĩnh vực và trình độ</t>
  </si>
  <si>
    <t>Bảng 6A: Công bố khoa học của giảng viên toàn thời gian</t>
  </si>
  <si>
    <t>Bảng 6A: Công bố khoa học của giảng viên</t>
  </si>
  <si>
    <t>So sánh</t>
  </si>
  <si>
    <t>Đầy đủ</t>
  </si>
  <si>
    <t>Bảng 1D. Số liệu thống kê lập báo cáo đánh giá</t>
  </si>
  <si>
    <t>Tốc độ hoặc băng thông đường truyền Internet (Mpbs)</t>
  </si>
  <si>
    <t xml:space="preserve">Quy chế dân chủ </t>
  </si>
  <si>
    <t>Email, điện thoại liên hệ</t>
  </si>
  <si>
    <r>
      <t>Trình độ</t>
    </r>
    <r>
      <rPr>
        <b/>
        <vertAlign val="superscript"/>
        <sz val="11"/>
        <color rgb="FFFF0000"/>
        <rFont val="Calibri"/>
        <family val="2"/>
      </rPr>
      <t>(1)</t>
    </r>
  </si>
  <si>
    <t>ThS</t>
  </si>
  <si>
    <t xml:space="preserve">CHÊNH LỆCH THU CHI </t>
  </si>
  <si>
    <t>Chênh lệch thu chi/Tổng thu</t>
  </si>
  <si>
    <t>Bảng 5B: Quy mô đào tạo theo lĩnh vực và theo trình độ đào tạo</t>
  </si>
  <si>
    <r>
      <t>Thống kê quy mô đào tạo, tuyển sinh của 10 năm</t>
    </r>
    <r>
      <rPr>
        <b/>
        <vertAlign val="superscript"/>
        <sz val="10"/>
        <color rgb="FF000000"/>
        <rFont val="Calibri"/>
        <family val="2"/>
      </rPr>
      <t>(1)</t>
    </r>
  </si>
  <si>
    <t>THỜI HẠN GIỮ CHỨC VỤ ĐẾN</t>
  </si>
  <si>
    <t>Tỉ lệ nhập học = Số nhập học/chỉ tiêu</t>
  </si>
  <si>
    <t>Cộng số sinh viên hiện tại đang theo học tại cơ sở đào tạo của tất cả năm nhập học đúng bằng tổng số sinh viên có mặt cuối năm thống kê (31 tháng 12).</t>
  </si>
  <si>
    <r>
      <t>Số hiện tại đang theo học tại cơ sở đào tạo</t>
    </r>
    <r>
      <rPr>
        <vertAlign val="superscript"/>
        <sz val="10"/>
        <color rgb="FF000000"/>
        <rFont val="Calibri"/>
        <family val="2"/>
      </rPr>
      <t>(3)</t>
    </r>
  </si>
  <si>
    <t>Thống kê tối đa 10 năm để có số liệu tính toán tỉ lệ tốt nghiệp trong trường hợp CSGDĐH có chương trình đào tạo tới 6 năm (như các ngành đào tạo Bác sĩ Y khoa) và thống kê số liệu tại thời điểm cuối năm thống kê (31 tháng 12), tính tổng số sinh viên đại học và học viên sau đại học</t>
  </si>
  <si>
    <t xml:space="preserve">Số tốt nghiệp trong năm qua, quá hạn ≤ 0,5 thời gian tiêu chuẩn </t>
  </si>
  <si>
    <t>Số liệu của các chỉ số 5, 6 và 7 ghi vào ô của từng năm theo số sinh viên nhập học của năm đó, hiện còn đang theo học (5) hay đã tốt nghiệp trong năm qua (6, 7), cả đại học và sau đại học</t>
  </si>
  <si>
    <t xml:space="preserve"> Số tốt nghiệp quá hạn ≤ 0,5 thời gian tiêu chuẩn/số nhập học</t>
  </si>
  <si>
    <t>Bảng 3C: Giáo trình, tài liệu học tập bắt buộc</t>
  </si>
  <si>
    <t>Bảng 3D: Hạ tầng công nghệ thông tin</t>
  </si>
  <si>
    <t>Tỉ lệ người học quy đổi trên giảng viên</t>
  </si>
  <si>
    <t>TIÊU CHUẨN 3: CƠ SỞ VẬT CHẤT</t>
  </si>
  <si>
    <t>Tốc độ Internet/1.000 người học (Mbps)</t>
  </si>
  <si>
    <t>Tương đương</t>
  </si>
  <si>
    <t>Toà nhà  B1</t>
  </si>
  <si>
    <t>0%; 30%</t>
  </si>
  <si>
    <t>TIÊU CHUẨN 5: TUYỂN SINH VÀ ĐÀO TẠO</t>
  </si>
  <si>
    <t>Tổng số bằng độc quyền sáng chế</t>
  </si>
  <si>
    <t>Số phản hồi tích cực là số chọn 2 mức độ đánh giá cao nhất:
- Đối với câu hỏi 1 và 2: Là số lượt sinh viên đánh giá từ mức 'Hài lòng' trở lên (Hài lòng, Rất hài lòng).
- Đối với câu hỏi 3: Là số lượt sinh viên tốt nghiệp lựa chọn 'Có việc làm phù hợp với trình độ chuyên môn' hoặc 'Tự tạo việc làm' hoặc 'Đã đi học hoặc chuẩn bị đi học trình độ cao hơn'</t>
  </si>
  <si>
    <t>QUY ĐỔI</t>
  </si>
  <si>
    <t>Tổng số công bố WoS, Scopus tất cả các lĩnh vực</t>
  </si>
  <si>
    <t>Quy đổi về giảng dạy</t>
  </si>
  <si>
    <t>Quy đổi về diện tích</t>
  </si>
  <si>
    <t>Mức độ cập nhật dữ liệu quản lý trên HEMIS</t>
  </si>
  <si>
    <t>Bảng 1C: Kết quả thực hiện các chỉ số hoạt động chính</t>
  </si>
  <si>
    <t>Lê Văn A</t>
  </si>
  <si>
    <t>Nguyễn Văn B</t>
  </si>
  <si>
    <t>Bảng 1A. Danh sách lãnh đạo chủ chốt</t>
  </si>
  <si>
    <t>Mức độ hoàn thiện văn bản theo Luật GDĐH</t>
  </si>
  <si>
    <t>Tỉ lệ chỉ số hoạt động chính được cải thiện</t>
  </si>
  <si>
    <t>Bảng 1B: Tình trạng hoàn thiện các văn bản theo quy định của Luật GDĐH</t>
  </si>
  <si>
    <t>SỐ, KÝ HIỆU NGÀY, THÁNG, NĂM BAN HÀNH</t>
  </si>
  <si>
    <t>MỨC ĐỘ ĐẦY ĐỦ CỦA SỐ LIỆU TRÍCH XUẤT TRÊN HEMIS</t>
  </si>
  <si>
    <t>MỨC ĐỘ TIN CẬY CỦA SỐ LIỆU TRÍCH XUẤT TRÊN HEMIS</t>
  </si>
  <si>
    <t>Bảng 1A: Danh sách lãnh đạo chủ chốt</t>
  </si>
  <si>
    <t>Bảng 1B: Tình trạng hoàn thiện các văn bản</t>
  </si>
  <si>
    <t>Bảng 4: Báo cáo thu chi hoạt động</t>
  </si>
  <si>
    <t>Bảng KS-1: Kết quả khảo sát người học</t>
  </si>
  <si>
    <t>Ví dụ: Tỉ lệ giảng viên trình độ tiến sĩ</t>
  </si>
  <si>
    <t xml:space="preserve">Ví dụ: Số bài báo WoS, Scopus </t>
  </si>
  <si>
    <t>Diện tích đất/người học (m2)</t>
  </si>
  <si>
    <t>Diện tích sàn xây dựng/người học (m2)</t>
  </si>
  <si>
    <t>3.2.1</t>
  </si>
  <si>
    <t>3.2.2</t>
  </si>
  <si>
    <t>3.3.1</t>
  </si>
  <si>
    <t>Số đầu sách/ngành đào tạo</t>
  </si>
  <si>
    <t>3.3.2</t>
  </si>
  <si>
    <t>Số bản sách/người học</t>
  </si>
  <si>
    <t>3.4.1</t>
  </si>
  <si>
    <t>3.4.2</t>
  </si>
  <si>
    <t>Tỉ lệ giảng viên có chỗ làm việc riêng biệt (%)</t>
  </si>
  <si>
    <t>Tỉ lệ học phần sẵn sàng giảng dạy trực tuyến (%)</t>
  </si>
  <si>
    <t>Diện tích quy đổi (m2)</t>
  </si>
  <si>
    <t>Vị trí khuôn viên (Kvt)</t>
  </si>
  <si>
    <t>TỔNG SỐ (S)</t>
  </si>
  <si>
    <t>Bảng 3B: Công trình phục vụ đào tạo</t>
  </si>
  <si>
    <t>Hệ số diện tích sử dụng cho đào tạo (Ksd)</t>
  </si>
  <si>
    <t>Tổng diện tích sàn xây dựng</t>
  </si>
  <si>
    <t>Diện tích sàn sử dụng cho đào tạo (m2)</t>
  </si>
  <si>
    <t>Bảng 3C: Giáo trình, sách chuyên khảo</t>
  </si>
  <si>
    <t>Tổng số ngành đào tạo các trình độ</t>
  </si>
  <si>
    <t>Tổng số đầu giáo trình, sách chuyên khảo cần có</t>
  </si>
  <si>
    <t xml:space="preserve">Số đầu sách điện tử có truy cập trực tuyến </t>
  </si>
  <si>
    <t>Số bản sách in có thể mượn trực tiếp</t>
  </si>
  <si>
    <t>Số bản sách in/người học</t>
  </si>
  <si>
    <t>Số bản sách (in và điện tử)/người học</t>
  </si>
  <si>
    <t>Tổng số học phần giảng dạy trong năm học</t>
  </si>
  <si>
    <t>Tổng số học phần sẵn sàng giảng dạy trực tuyến &gt; 50%</t>
  </si>
  <si>
    <t>Sô giảng viên toàn thời gian có chỗ làm việc riêng biệt (diện tích tối thiểu 6m2/giảng viên)</t>
  </si>
  <si>
    <t>Biên độ hoạt động trung bình 3 năm</t>
  </si>
  <si>
    <t>Chỉ số tăng trưởng bền vững</t>
  </si>
  <si>
    <t>TỔNG THU HOẠT ĐỘNG</t>
  </si>
  <si>
    <t>Bảng 4: Tình hình thu chi hoạt động trong năm</t>
  </si>
  <si>
    <t>TỔNG CHI HOẠT ĐỘNG</t>
  </si>
  <si>
    <t>Hỗ trợ chi thường xuyên từ Nhà nước/nhà đầu tư</t>
  </si>
  <si>
    <t>Thu giáo dục và đào tạo</t>
  </si>
  <si>
    <t>Hợp đồng, tài trợ từ NSNN</t>
  </si>
  <si>
    <t>Thu khoa học và công nghệ</t>
  </si>
  <si>
    <t>Hợp đồng, tài trợ từ bên ngoài</t>
  </si>
  <si>
    <t>Thu nhập khác (thu nhập ròng)</t>
  </si>
  <si>
    <t>Tổng nguồn thu học phí và hỗ trợ chi thường xuyên</t>
  </si>
  <si>
    <t>Chi lương, thu nhập</t>
  </si>
  <si>
    <t>Chi lương, thu nhập của giảng viên</t>
  </si>
  <si>
    <t>Chi lương, thu nhập cho cán bộ khác</t>
  </si>
  <si>
    <t>Chi cơ sở vật chất và dịch vụ</t>
  </si>
  <si>
    <t>Chi cho đào tạo</t>
  </si>
  <si>
    <t>Chi cho nghiên cứu</t>
  </si>
  <si>
    <t>Chi cho phát triển đội ngũ</t>
  </si>
  <si>
    <t>Chi phí chung và chi khác</t>
  </si>
  <si>
    <t>Chi học bổng và hỗ trợ học tập</t>
  </si>
  <si>
    <t>Chi hoạt động nghiên cứu</t>
  </si>
  <si>
    <t>Chi hoạt động khác</t>
  </si>
  <si>
    <t xml:space="preserve">5.1.1 </t>
  </si>
  <si>
    <t>Tỉ lệ nhập học trung bình 3 năm</t>
  </si>
  <si>
    <t>5.1.2</t>
  </si>
  <si>
    <t>Tỉ số tăng giảm quy mô đào tạo 3 năm</t>
  </si>
  <si>
    <t>5.2.1.</t>
  </si>
  <si>
    <t>Tỉ lệ thôi học</t>
  </si>
  <si>
    <t>Tỉ lệ thôi học năm đầu</t>
  </si>
  <si>
    <t>5.2.2</t>
  </si>
  <si>
    <t>5.3.1</t>
  </si>
  <si>
    <t>5.3.2</t>
  </si>
  <si>
    <t>5.4.1</t>
  </si>
  <si>
    <t xml:space="preserve">Tỉ lệ người học hài lòng với giảng viên </t>
  </si>
  <si>
    <t>5.4.2</t>
  </si>
  <si>
    <t>Tỉ lệ người tốt nghiệp hài lòng tổng thể</t>
  </si>
  <si>
    <t>Tỉ lệ người tốt nghiệp có việc làm đúng chuyên môn</t>
  </si>
  <si>
    <t>PHỤ LỤC KS -1: KẾT QUẢ KHẢO SÁT NGƯỜI HỌC</t>
  </si>
  <si>
    <t>Người học</t>
  </si>
  <si>
    <t>Anh/Chị hài lòng như thế nào về chất lượng và hiệu quả giảng dạy, hướng dẫn của giảng viên đối với tiến bộ học tập của bản thân?</t>
  </si>
  <si>
    <t>Anh/Chị hài lòng như thế nào về tổng thể quá trình đào tạo và trải nghiệm tại trường đối với sự phát triển về kiến thức, năng lực và phẩm chất của bản thân?</t>
  </si>
  <si>
    <t>Trong thời gian 12 tháng sau khi tốt nghiệp, Anh/Chị đã có việc làm, tự tạo việc làm (hoặc đi học tiếp) phù hợp với trình độ đào tạo hay chưa?</t>
  </si>
  <si>
    <t>Câu hỏi khảo sát ý kiến có năm mức độ đánh giá:
- Đối với câu hỏi 1 và 2: Rất không hài lòng, Không hài lòng, Phân vân, Hài lòng, Rất hài lòng.
- Đối với câu hỏi 3 (dành cho sinh viên đã tốt nghiệp): Chưa đi tìm việc; Chưa có việc làm; Có việc làm chưa phù hợp với trình độ chuyên môn; Tự tạo việc làm; Có việc làm phù hợp với trình độ chuyên môn; Đã đi học hoặc chuẩn bị đi học trình độ cao hơn.</t>
  </si>
  <si>
    <t>Bảng 5A: Kết quả đào tạo và tuyển sinh (cả ĐH và SĐH)</t>
  </si>
  <si>
    <t xml:space="preserve">Tổng số sinh viên có mặt cuối năm </t>
  </si>
  <si>
    <t xml:space="preserve">Chỉ tiêu tuyển sinh theo kế hoạch từng năm </t>
  </si>
  <si>
    <t xml:space="preserve">Số nhập học mới của từng năm </t>
  </si>
  <si>
    <r>
      <t>Thống kê tình trạng từng KHÓA (K) theo năm nhập học</t>
    </r>
    <r>
      <rPr>
        <b/>
        <vertAlign val="superscript"/>
        <sz val="10"/>
        <color rgb="FF000000"/>
        <rFont val="Calibri"/>
        <family val="2"/>
      </rPr>
      <t xml:space="preserve"> (2)</t>
    </r>
  </si>
  <si>
    <t>QUY MÔ ĐH</t>
  </si>
  <si>
    <t>QUY MÔ SĐH</t>
  </si>
  <si>
    <t>Hệ số công bố</t>
  </si>
  <si>
    <t>Hệ số kinh phí</t>
  </si>
  <si>
    <t>Từ năm 2030 mới tính</t>
  </si>
  <si>
    <t>6.2.1</t>
  </si>
  <si>
    <t>6.2.2</t>
  </si>
  <si>
    <t>Số công bố WoS, Scopus/giảng viên</t>
  </si>
  <si>
    <t>Tổng số bài báo khoa học được HĐGSNN công nhận không nằm trong danh mục WoS, Scopus và bằng độc quyền giải pháp hữu ích</t>
  </si>
  <si>
    <t>Tổng số sách chuyên khảo, số tác phẩm nghệ thuật và thành tích thể dục thể thao đạt giải thưởng quốc gia, quốc tế</t>
  </si>
  <si>
    <t>SỐ LƯỢNG</t>
  </si>
  <si>
    <t xml:space="preserve">HỆ SỐ </t>
  </si>
  <si>
    <t>Hài lòng của giảng viên</t>
  </si>
  <si>
    <t>Kinh phí nghiên cứu</t>
  </si>
  <si>
    <t>Mức độ chuyển đổi số</t>
  </si>
  <si>
    <t>Chủ tịch HĐT/HĐĐH</t>
  </si>
  <si>
    <t>Hiệu trưởng/Giám đốc</t>
  </si>
  <si>
    <t>TÊN VĂN BẢN CỦA CƠ SỞ GDĐH</t>
  </si>
  <si>
    <t>20….</t>
  </si>
  <si>
    <t>20……</t>
  </si>
  <si>
    <t>Lưu ý: Số giảng viên có trình độ tiến sĩ kê khai ở đây BAO GỒM những người có chức danh giáo sư, phó giáo sư</t>
  </si>
  <si>
    <t>Số tháng khuyết lãnh đạo chủ chốt</t>
  </si>
  <si>
    <t>Quy định, chính sách về bảo đảm chất lượng</t>
  </si>
  <si>
    <t>Tin cậy</t>
  </si>
  <si>
    <t xml:space="preserve">Số tốt nghiệp trong năm qua, quá hạn &gt; 0,5 thời gian tiêu chuẩn </t>
  </si>
  <si>
    <t xml:space="preserve"> Số tốt nghiệp quá hạn &gt; 0,5 thời gian tiêu chuẩn/số nhập học</t>
  </si>
  <si>
    <t>Hệ số quy đổi(kinh phí theo lĩnh vực)</t>
  </si>
  <si>
    <t>Hệ số quy đổi(bài báo WoS, Scopus theo lĩnh vực)</t>
  </si>
  <si>
    <t>TỔNG (CQ, THS, TS)</t>
  </si>
  <si>
    <t>TỔNG SỐ (CQ, VLVH, DTTX, THS,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</si>
</sst>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
    <numFmt numFmtId="167" formatCode="_(* #,##0.0_);_(* \(#,##0.0\);_(* &quot;-&quot;??_);_(@_)"/>
    <numFmt numFmtId="168" formatCode="0.000"/>
  </numFmts>
  <fonts count="55" x14ac:knownFonts="1">
    <font>
      <sz val="10"/>
      <color theme="1"/>
      <name val="Calibri"/>
      <family val="2"/>
      <charset val="163"/>
      <scheme val="minor"/>
    </font>
    <font>
      <sz val="11"/>
      <color theme="1"/>
      <name val="Calibri"/>
      <family val="2"/>
      <scheme val="minor"/>
    </font>
    <font>
      <sz val="10"/>
      <color theme="1"/>
      <name val="Calibri"/>
      <family val="2"/>
      <charset val="163"/>
    </font>
    <font>
      <sz val="10"/>
      <color theme="1"/>
      <name val="Calibri"/>
      <family val="2"/>
      <charset val="163"/>
      <scheme val="minor"/>
    </font>
    <font>
      <sz val="10"/>
      <color theme="1"/>
      <name val="Calibri"/>
      <family val="2"/>
    </font>
    <font>
      <b/>
      <sz val="10"/>
      <color theme="1"/>
      <name val="Calibri"/>
      <family val="2"/>
    </font>
    <font>
      <sz val="11"/>
      <color theme="1"/>
      <name val="Calibri"/>
      <family val="2"/>
    </font>
    <font>
      <i/>
      <sz val="10"/>
      <color theme="1"/>
      <name val="Calibri"/>
      <family val="2"/>
    </font>
    <font>
      <sz val="10"/>
      <color rgb="FF000000"/>
      <name val="Calibri"/>
      <family val="2"/>
    </font>
    <font>
      <b/>
      <sz val="10"/>
      <color rgb="FF000000"/>
      <name val="Calibri"/>
      <family val="2"/>
    </font>
    <font>
      <b/>
      <i/>
      <u/>
      <sz val="9"/>
      <color theme="1"/>
      <name val="Calibri"/>
      <family val="2"/>
    </font>
    <font>
      <sz val="9"/>
      <color theme="1"/>
      <name val="Calibri"/>
      <family val="2"/>
    </font>
    <font>
      <b/>
      <sz val="11"/>
      <color theme="1"/>
      <name val="Calibri"/>
      <family val="2"/>
    </font>
    <font>
      <vertAlign val="superscript"/>
      <sz val="10"/>
      <color theme="1"/>
      <name val="Calibri"/>
      <family val="2"/>
    </font>
    <font>
      <b/>
      <sz val="10"/>
      <color theme="1"/>
      <name val="Calibri"/>
      <family val="2"/>
      <charset val="163"/>
    </font>
    <font>
      <b/>
      <sz val="13"/>
      <color theme="1"/>
      <name val="Calibri"/>
      <family val="2"/>
    </font>
    <font>
      <sz val="13"/>
      <color theme="1"/>
      <name val="Calibri"/>
      <family val="2"/>
    </font>
    <font>
      <i/>
      <sz val="11"/>
      <color theme="1"/>
      <name val="Calibri"/>
      <family val="2"/>
    </font>
    <font>
      <b/>
      <vertAlign val="superscript"/>
      <sz val="11"/>
      <color theme="1"/>
      <name val="Calibri"/>
      <family val="2"/>
    </font>
    <font>
      <b/>
      <sz val="10"/>
      <color theme="1"/>
      <name val="Calibri"/>
      <family val="2"/>
      <charset val="163"/>
      <scheme val="minor"/>
    </font>
    <font>
      <b/>
      <i/>
      <sz val="10"/>
      <color theme="1"/>
      <name val="Calibri"/>
      <family val="2"/>
    </font>
    <font>
      <b/>
      <u/>
      <sz val="10"/>
      <color theme="1"/>
      <name val="Calibri"/>
      <family val="2"/>
      <charset val="163"/>
    </font>
    <font>
      <sz val="10"/>
      <color theme="1"/>
      <name val="Calibri"/>
      <family val="2"/>
      <charset val="163"/>
    </font>
    <font>
      <vertAlign val="superscript"/>
      <sz val="10"/>
      <color theme="1"/>
      <name val="Calibri"/>
      <family val="2"/>
      <charset val="163"/>
    </font>
    <font>
      <sz val="12"/>
      <color theme="1"/>
      <name val="Calibri"/>
      <family val="2"/>
      <charset val="163"/>
      <scheme val="minor"/>
    </font>
    <font>
      <sz val="13"/>
      <color theme="1"/>
      <name val="Calibri"/>
      <family val="2"/>
      <scheme val="minor"/>
    </font>
    <font>
      <b/>
      <sz val="13"/>
      <color theme="1"/>
      <name val="Calibri"/>
      <family val="2"/>
      <scheme val="minor"/>
    </font>
    <font>
      <b/>
      <sz val="18"/>
      <color theme="1"/>
      <name val="Calibri"/>
      <family val="2"/>
      <scheme val="minor"/>
    </font>
    <font>
      <b/>
      <sz val="10"/>
      <color theme="1"/>
      <name val="Calibri"/>
      <family val="2"/>
      <scheme val="minor"/>
    </font>
    <font>
      <sz val="10"/>
      <color theme="1"/>
      <name val="Calibri"/>
      <family val="2"/>
      <scheme val="minor"/>
    </font>
    <font>
      <sz val="11"/>
      <color rgb="FF000000"/>
      <name val="Calibri"/>
      <family val="2"/>
    </font>
    <font>
      <b/>
      <sz val="11"/>
      <color rgb="FF000000"/>
      <name val="Calibri"/>
      <family val="2"/>
    </font>
    <font>
      <sz val="11"/>
      <color theme="1"/>
      <name val="Calibri"/>
      <family val="2"/>
      <scheme val="minor"/>
    </font>
    <font>
      <b/>
      <sz val="11"/>
      <color theme="1"/>
      <name val="Calibri"/>
      <family val="2"/>
      <scheme val="minor"/>
    </font>
    <font>
      <b/>
      <i/>
      <sz val="10"/>
      <color rgb="FF000000"/>
      <name val="Calibri"/>
      <family val="2"/>
    </font>
    <font>
      <i/>
      <sz val="10"/>
      <color rgb="FF000000"/>
      <name val="Calibri"/>
      <family val="2"/>
    </font>
    <font>
      <vertAlign val="superscript"/>
      <sz val="10"/>
      <color rgb="FF000000"/>
      <name val="Calibri"/>
      <family val="2"/>
    </font>
    <font>
      <b/>
      <vertAlign val="superscript"/>
      <sz val="10"/>
      <color rgb="FF000000"/>
      <name val="Calibri"/>
      <family val="2"/>
    </font>
    <font>
      <sz val="14"/>
      <color theme="1"/>
      <name val="Calibri"/>
      <family val="2"/>
      <scheme val="minor"/>
    </font>
    <font>
      <b/>
      <sz val="14"/>
      <color theme="1"/>
      <name val="Calibri"/>
      <family val="2"/>
      <scheme val="minor"/>
    </font>
    <font>
      <b/>
      <sz val="22"/>
      <color theme="1"/>
      <name val="Calibri"/>
      <family val="2"/>
      <scheme val="minor"/>
    </font>
    <font>
      <sz val="22"/>
      <color theme="1"/>
      <name val="Calibri"/>
      <family val="2"/>
      <scheme val="minor"/>
    </font>
    <font>
      <sz val="12"/>
      <color rgb="FFFF0000"/>
      <name val="Calibri"/>
      <family val="2"/>
      <charset val="163"/>
      <scheme val="minor"/>
    </font>
    <font>
      <sz val="10"/>
      <color theme="1"/>
      <name val="Calibri"/>
      <family val="2"/>
      <scheme val="major"/>
    </font>
    <font>
      <b/>
      <vertAlign val="superscript"/>
      <sz val="11"/>
      <color rgb="FFFF0000"/>
      <name val="Calibri"/>
      <family val="2"/>
    </font>
    <font>
      <b/>
      <sz val="10"/>
      <color rgb="FFFF0000"/>
      <name val="Calibri"/>
      <family val="2"/>
    </font>
    <font>
      <b/>
      <vertAlign val="superscript"/>
      <sz val="10"/>
      <color rgb="FFFF0000"/>
      <name val="Calibri"/>
      <family val="2"/>
    </font>
    <font>
      <sz val="10"/>
      <color rgb="FFFF0000"/>
      <name val="Calibri"/>
      <family val="2"/>
    </font>
    <font>
      <b/>
      <sz val="11"/>
      <name val="Calibri"/>
      <family val="2"/>
    </font>
    <font>
      <sz val="10"/>
      <name val="Calibri"/>
      <family val="2"/>
    </font>
    <font>
      <b/>
      <sz val="10"/>
      <name val="Calibri"/>
      <family val="2"/>
    </font>
    <font>
      <b/>
      <sz val="10"/>
      <name val="Calibri"/>
      <family val="2"/>
      <scheme val="minor"/>
    </font>
    <font>
      <sz val="11"/>
      <color rgb="FFFF0000"/>
      <name val="Calibri"/>
      <family val="2"/>
      <scheme val="minor"/>
    </font>
    <font>
      <b/>
      <sz val="11"/>
      <color rgb="FFFF0000"/>
      <name val="Calibri"/>
      <family val="2"/>
    </font>
    <font>
      <sz val="10"/>
      <color rgb="FFFF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29">
    <border>
      <left/>
      <right/>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theme="2" tint="-0.24994659260841701"/>
      </bottom>
      <diagonal/>
    </border>
    <border>
      <left style="thin">
        <color indexed="64"/>
      </left>
      <right/>
      <top style="thin">
        <color theme="2" tint="-0.24994659260841701"/>
      </top>
      <bottom style="thin">
        <color theme="2" tint="-0.24994659260841701"/>
      </bottom>
      <diagonal/>
    </border>
    <border>
      <left style="thin">
        <color indexed="64"/>
      </left>
      <right/>
      <top style="thin">
        <color theme="2" tint="-0.24994659260841701"/>
      </top>
      <bottom style="thin">
        <color indexed="64"/>
      </bottom>
      <diagonal/>
    </border>
    <border>
      <left style="thin">
        <color indexed="64"/>
      </left>
      <right/>
      <top style="medium">
        <color indexed="64"/>
      </top>
      <bottom style="thin">
        <color theme="2" tint="-0.24994659260841701"/>
      </bottom>
      <diagonal/>
    </border>
    <border>
      <left style="thin">
        <color indexed="64"/>
      </left>
      <right/>
      <top/>
      <bottom style="thin">
        <color theme="2" tint="-0.2499465926084170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theme="2"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theme="2" tint="-0.24994659260841701"/>
      </diagonal>
    </border>
    <border diagonalUp="1" diagonalDown="1">
      <left style="thin">
        <color indexed="64"/>
      </left>
      <right style="thin">
        <color indexed="64"/>
      </right>
      <top style="thin">
        <color indexed="64"/>
      </top>
      <bottom style="thin">
        <color indexed="64"/>
      </bottom>
      <diagonal style="thin">
        <color auto="1"/>
      </diagonal>
    </border>
    <border>
      <left style="dotted">
        <color rgb="FF000000"/>
      </left>
      <right style="dotted">
        <color rgb="FF000000"/>
      </right>
      <top style="dotted">
        <color rgb="FF000000"/>
      </top>
      <bottom style="dotted">
        <color rgb="FF000000"/>
      </bottom>
      <diagonal/>
    </border>
  </borders>
  <cellStyleXfs count="2">
    <xf numFmtId="0" fontId="0" fillId="0" borderId="0"/>
    <xf numFmtId="43" fontId="3" fillId="0" borderId="0" applyFont="0" applyFill="0" applyBorder="0" applyAlignment="0" applyProtection="0"/>
  </cellStyleXfs>
  <cellXfs count="354">
    <xf numFmtId="0" fontId="0" fillId="0" borderId="0" xfId="0"/>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left" vertical="top" wrapText="1" indent="1"/>
    </xf>
    <xf numFmtId="0" fontId="4" fillId="0" borderId="0" xfId="0" applyFont="1" applyAlignment="1">
      <alignment vertical="top"/>
    </xf>
    <xf numFmtId="0" fontId="6"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center"/>
    </xf>
    <xf numFmtId="0" fontId="10" fillId="0" borderId="0" xfId="0" applyFont="1" applyAlignment="1">
      <alignment horizontal="left"/>
    </xf>
    <xf numFmtId="0" fontId="11" fillId="0" borderId="0" xfId="0" applyFont="1" applyAlignment="1">
      <alignment vertical="top" wrapText="1"/>
    </xf>
    <xf numFmtId="0" fontId="4" fillId="0" borderId="0" xfId="0" applyFont="1" applyAlignment="1">
      <alignment horizontal="right" vertical="top" wrapText="1"/>
    </xf>
    <xf numFmtId="0" fontId="4" fillId="0" borderId="0" xfId="0" applyFont="1" applyAlignment="1">
      <alignment horizontal="right" vertical="top" indent="1"/>
    </xf>
    <xf numFmtId="0" fontId="6" fillId="0" borderId="0" xfId="0" applyFont="1" applyAlignment="1">
      <alignment vertical="top" wrapText="1"/>
    </xf>
    <xf numFmtId="0" fontId="6"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vertical="top" wrapText="1"/>
    </xf>
    <xf numFmtId="0" fontId="16" fillId="0" borderId="0" xfId="0" applyFont="1" applyAlignment="1">
      <alignment horizontal="left" vertical="top" wrapText="1" indent="1"/>
    </xf>
    <xf numFmtId="0" fontId="16"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indent="1"/>
    </xf>
    <xf numFmtId="0" fontId="6" fillId="0" borderId="0" xfId="0" applyFont="1" applyAlignment="1">
      <alignment horizontal="left" vertical="top" wrapText="1"/>
    </xf>
    <xf numFmtId="0" fontId="12" fillId="0" borderId="0" xfId="0" applyFont="1" applyAlignment="1">
      <alignment horizontal="center" vertical="center"/>
    </xf>
    <xf numFmtId="0" fontId="12" fillId="0" borderId="0" xfId="0" applyFont="1" applyAlignment="1">
      <alignment horizontal="left" vertical="center"/>
    </xf>
    <xf numFmtId="166" fontId="12" fillId="0" borderId="0" xfId="0" applyNumberFormat="1" applyFont="1" applyAlignment="1">
      <alignment horizontal="right" vertical="center" wrapText="1"/>
    </xf>
    <xf numFmtId="0" fontId="12" fillId="0" borderId="0" xfId="0" applyFont="1" applyAlignment="1">
      <alignment horizontal="left" vertical="top"/>
    </xf>
    <xf numFmtId="0" fontId="6" fillId="0" borderId="0" xfId="0" applyFont="1" applyAlignment="1">
      <alignment horizontal="left" vertical="top" wrapText="1" indent="1"/>
    </xf>
    <xf numFmtId="0" fontId="17" fillId="0" borderId="0" xfId="0" applyFont="1" applyAlignment="1">
      <alignment horizontal="right" vertical="top"/>
    </xf>
    <xf numFmtId="0" fontId="6" fillId="0" borderId="0" xfId="0" applyFont="1" applyAlignment="1">
      <alignment horizontal="right" vertical="top" wrapText="1"/>
    </xf>
    <xf numFmtId="0" fontId="6" fillId="0" borderId="0" xfId="0" applyFont="1" applyAlignment="1">
      <alignment horizontal="right" vertical="top"/>
    </xf>
    <xf numFmtId="0" fontId="6"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right" vertical="center" wrapText="1"/>
    </xf>
    <xf numFmtId="3" fontId="5" fillId="0" borderId="0" xfId="0" applyNumberFormat="1" applyFont="1" applyAlignment="1">
      <alignment horizontal="right" vertical="center" wrapText="1"/>
    </xf>
    <xf numFmtId="166" fontId="6" fillId="0" borderId="0" xfId="0" applyNumberFormat="1" applyFont="1" applyAlignment="1">
      <alignment horizontal="right" vertical="center" wrapText="1"/>
    </xf>
    <xf numFmtId="0" fontId="0" fillId="0" borderId="0" xfId="0" applyAlignment="1">
      <alignment vertical="top"/>
    </xf>
    <xf numFmtId="3" fontId="5" fillId="0" borderId="0" xfId="0" applyNumberFormat="1" applyFont="1" applyAlignment="1">
      <alignment horizontal="center" vertical="center" wrapText="1"/>
    </xf>
    <xf numFmtId="165" fontId="4" fillId="0" borderId="0" xfId="0" applyNumberFormat="1" applyFont="1" applyAlignment="1">
      <alignment horizontal="center" vertical="center"/>
    </xf>
    <xf numFmtId="165" fontId="4" fillId="0" borderId="0" xfId="0" applyNumberFormat="1" applyFont="1" applyAlignment="1">
      <alignment vertical="center"/>
    </xf>
    <xf numFmtId="0" fontId="6" fillId="0" borderId="0" xfId="0" applyFont="1"/>
    <xf numFmtId="0" fontId="6" fillId="0" borderId="0" xfId="0" applyFont="1" applyAlignment="1">
      <alignment horizontal="center"/>
    </xf>
    <xf numFmtId="0" fontId="24" fillId="0" borderId="0" xfId="0" applyFont="1"/>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top"/>
    </xf>
    <xf numFmtId="0" fontId="6" fillId="0" borderId="0" xfId="0" applyFont="1" applyAlignment="1">
      <alignment horizontal="centerContinuous" vertical="top"/>
    </xf>
    <xf numFmtId="166" fontId="6" fillId="0" borderId="0" xfId="0" applyNumberFormat="1" applyFont="1" applyAlignment="1">
      <alignment horizontal="centerContinuous" vertical="center"/>
    </xf>
    <xf numFmtId="14" fontId="12" fillId="0" borderId="0" xfId="0" applyNumberFormat="1" applyFont="1" applyAlignment="1">
      <alignment horizontal="right" vertical="top"/>
    </xf>
    <xf numFmtId="0" fontId="13" fillId="0" borderId="0" xfId="0" quotePrefix="1" applyFont="1" applyAlignment="1">
      <alignment horizontal="right" vertical="top"/>
    </xf>
    <xf numFmtId="0" fontId="6" fillId="0" borderId="0" xfId="0" applyFont="1" applyAlignment="1">
      <alignment horizontal="center" vertical="top" wrapText="1"/>
    </xf>
    <xf numFmtId="0" fontId="4" fillId="0" borderId="0" xfId="0" applyFont="1" applyAlignment="1">
      <alignment horizontal="center" vertical="top" wrapText="1"/>
    </xf>
    <xf numFmtId="0" fontId="0" fillId="0" borderId="0" xfId="0" applyAlignment="1">
      <alignment horizontal="left" indent="1"/>
    </xf>
    <xf numFmtId="0" fontId="27" fillId="0" borderId="0" xfId="0" applyFont="1" applyAlignment="1">
      <alignment horizontal="center"/>
    </xf>
    <xf numFmtId="0" fontId="0" fillId="0" borderId="5" xfId="0" applyBorder="1" applyAlignment="1">
      <alignment horizontal="left" indent="1"/>
    </xf>
    <xf numFmtId="0" fontId="39" fillId="0" borderId="7" xfId="0" applyFont="1" applyBorder="1" applyAlignment="1">
      <alignment horizontal="left" indent="1"/>
    </xf>
    <xf numFmtId="0" fontId="38" fillId="0" borderId="7" xfId="0" applyFont="1" applyBorder="1" applyAlignment="1">
      <alignment horizontal="left" indent="1"/>
    </xf>
    <xf numFmtId="14" fontId="39" fillId="0" borderId="7" xfId="0" applyNumberFormat="1" applyFont="1" applyBorder="1" applyAlignment="1">
      <alignment horizontal="left" indent="1"/>
    </xf>
    <xf numFmtId="0" fontId="26" fillId="0" borderId="9" xfId="0" applyFont="1" applyBorder="1" applyAlignment="1">
      <alignment horizontal="left" indent="1"/>
    </xf>
    <xf numFmtId="0" fontId="17" fillId="0" borderId="0" xfId="0" applyFont="1" applyAlignment="1">
      <alignment horizontal="right" vertical="center"/>
    </xf>
    <xf numFmtId="165" fontId="4" fillId="0" borderId="0" xfId="0" applyNumberFormat="1" applyFont="1" applyAlignment="1">
      <alignment vertical="top"/>
    </xf>
    <xf numFmtId="0" fontId="24" fillId="0" borderId="0" xfId="0" applyFont="1" applyAlignment="1">
      <alignment horizontal="left"/>
    </xf>
    <xf numFmtId="0" fontId="20" fillId="4" borderId="18" xfId="0" applyFont="1" applyFill="1" applyBorder="1" applyAlignment="1">
      <alignment horizontal="left" vertical="top"/>
    </xf>
    <xf numFmtId="0" fontId="4" fillId="4" borderId="1" xfId="0" applyFont="1" applyFill="1" applyBorder="1" applyAlignment="1">
      <alignment vertical="top" wrapText="1"/>
    </xf>
    <xf numFmtId="0" fontId="4" fillId="4" borderId="1" xfId="0" applyFont="1" applyFill="1" applyBorder="1" applyAlignment="1">
      <alignment horizontal="right" vertical="top" wrapText="1"/>
    </xf>
    <xf numFmtId="0" fontId="4" fillId="4" borderId="1" xfId="0" applyFont="1" applyFill="1" applyBorder="1" applyAlignment="1">
      <alignment horizontal="right" vertical="top"/>
    </xf>
    <xf numFmtId="0" fontId="4" fillId="4" borderId="1" xfId="0" applyFont="1" applyFill="1" applyBorder="1" applyAlignment="1">
      <alignment vertical="top"/>
    </xf>
    <xf numFmtId="0" fontId="4" fillId="4" borderId="19" xfId="0" applyFont="1" applyFill="1" applyBorder="1" applyAlignment="1">
      <alignment horizontal="right" vertical="top" indent="1"/>
    </xf>
    <xf numFmtId="0" fontId="13" fillId="4" borderId="15" xfId="0" quotePrefix="1" applyFont="1" applyFill="1" applyBorder="1" applyAlignment="1">
      <alignment horizontal="right" vertical="top"/>
    </xf>
    <xf numFmtId="0" fontId="13" fillId="4" borderId="17" xfId="0" quotePrefix="1" applyFont="1" applyFill="1" applyBorder="1" applyAlignment="1">
      <alignment horizontal="right" vertical="top"/>
    </xf>
    <xf numFmtId="0" fontId="23" fillId="4" borderId="15" xfId="0" quotePrefix="1" applyFont="1" applyFill="1" applyBorder="1" applyAlignment="1">
      <alignment horizontal="right" vertical="top"/>
    </xf>
    <xf numFmtId="0" fontId="23" fillId="4" borderId="17" xfId="0" quotePrefix="1" applyFont="1" applyFill="1" applyBorder="1" applyAlignment="1">
      <alignment horizontal="right" vertical="top"/>
    </xf>
    <xf numFmtId="0" fontId="42" fillId="0" borderId="0" xfId="0" applyFont="1"/>
    <xf numFmtId="0" fontId="0" fillId="0" borderId="0" xfId="0" applyAlignment="1">
      <alignment horizontal="left" vertical="top"/>
    </xf>
    <xf numFmtId="0" fontId="33" fillId="0" borderId="0" xfId="0" applyFont="1" applyAlignment="1">
      <alignment horizontal="left" vertical="top" wrapText="1"/>
    </xf>
    <xf numFmtId="0" fontId="0" fillId="0" borderId="0" xfId="0" applyAlignment="1">
      <alignment horizontal="left" vertical="top" wrapText="1"/>
    </xf>
    <xf numFmtId="3" fontId="4" fillId="0" borderId="0" xfId="0" applyNumberFormat="1" applyFont="1" applyAlignment="1">
      <alignment horizontal="center" vertical="center" wrapText="1"/>
    </xf>
    <xf numFmtId="49" fontId="46" fillId="0" borderId="17" xfId="0" quotePrefix="1" applyNumberFormat="1" applyFont="1" applyBorder="1" applyAlignment="1">
      <alignment horizontal="center" vertical="top"/>
    </xf>
    <xf numFmtId="0" fontId="20" fillId="0" borderId="15" xfId="0" applyFont="1" applyBorder="1" applyAlignment="1">
      <alignment horizontal="left" vertical="top"/>
    </xf>
    <xf numFmtId="0" fontId="8" fillId="4" borderId="24" xfId="0" applyFont="1" applyFill="1" applyBorder="1" applyAlignment="1">
      <alignment horizontal="center" vertical="center"/>
    </xf>
    <xf numFmtId="3" fontId="4" fillId="0" borderId="24" xfId="0" applyNumberFormat="1" applyFont="1" applyBorder="1" applyAlignment="1">
      <alignment horizontal="right" vertical="center" wrapText="1"/>
    </xf>
    <xf numFmtId="3" fontId="4" fillId="0" borderId="24" xfId="0" applyNumberFormat="1" applyFont="1" applyBorder="1" applyAlignment="1">
      <alignment horizontal="right" vertical="center"/>
    </xf>
    <xf numFmtId="3" fontId="4" fillId="4" borderId="24" xfId="0" applyNumberFormat="1" applyFont="1" applyFill="1" applyBorder="1" applyAlignment="1">
      <alignment horizontal="right" vertical="center" wrapText="1"/>
    </xf>
    <xf numFmtId="0" fontId="12" fillId="2" borderId="24" xfId="0" applyFont="1" applyFill="1" applyBorder="1" applyAlignment="1">
      <alignment horizontal="left" vertical="top"/>
    </xf>
    <xf numFmtId="0" fontId="4" fillId="0" borderId="24" xfId="0" applyFont="1" applyBorder="1" applyAlignment="1" applyProtection="1">
      <alignment vertical="center" wrapText="1"/>
      <protection locked="0"/>
    </xf>
    <xf numFmtId="166" fontId="4" fillId="0" borderId="24" xfId="0" applyNumberFormat="1" applyFont="1" applyBorder="1" applyAlignment="1" applyProtection="1">
      <alignment horizontal="center" vertical="center" wrapText="1"/>
      <protection locked="0"/>
    </xf>
    <xf numFmtId="166" fontId="0" fillId="0" borderId="24" xfId="0" applyNumberFormat="1"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3" fontId="4" fillId="0" borderId="24" xfId="0" applyNumberFormat="1" applyFont="1" applyBorder="1" applyAlignment="1" applyProtection="1">
      <alignment horizontal="right" vertical="center" wrapText="1"/>
      <protection locked="0"/>
    </xf>
    <xf numFmtId="165" fontId="4" fillId="0" borderId="24" xfId="0" applyNumberFormat="1" applyFont="1" applyBorder="1" applyAlignment="1" applyProtection="1">
      <alignment horizontal="center" vertical="center" wrapText="1"/>
      <protection locked="0"/>
    </xf>
    <xf numFmtId="2" fontId="0" fillId="0" borderId="24" xfId="0" applyNumberFormat="1" applyBorder="1" applyAlignment="1" applyProtection="1">
      <alignment horizontal="center" vertical="center" wrapText="1"/>
      <protection locked="0"/>
    </xf>
    <xf numFmtId="2" fontId="4" fillId="0" borderId="24" xfId="0" applyNumberFormat="1" applyFont="1" applyBorder="1" applyAlignment="1" applyProtection="1">
      <alignment horizontal="center" vertical="center" wrapText="1"/>
      <protection locked="0"/>
    </xf>
    <xf numFmtId="0" fontId="8" fillId="0" borderId="24" xfId="0" quotePrefix="1" applyFont="1" applyBorder="1" applyAlignment="1" applyProtection="1">
      <alignment horizontal="left" vertical="center" wrapText="1"/>
      <protection locked="0"/>
    </xf>
    <xf numFmtId="3" fontId="4" fillId="0" borderId="24" xfId="0" applyNumberFormat="1" applyFont="1" applyBorder="1" applyAlignment="1" applyProtection="1">
      <alignment horizontal="center" vertical="center" wrapText="1"/>
      <protection locked="0"/>
    </xf>
    <xf numFmtId="3" fontId="4" fillId="0" borderId="24" xfId="0" applyNumberFormat="1" applyFont="1" applyBorder="1" applyAlignment="1" applyProtection="1">
      <alignment horizontal="right" vertical="center"/>
      <protection locked="0"/>
    </xf>
    <xf numFmtId="165" fontId="4" fillId="0" borderId="24" xfId="0" applyNumberFormat="1" applyFont="1" applyBorder="1" applyAlignment="1">
      <alignment vertical="center"/>
    </xf>
    <xf numFmtId="0" fontId="0" fillId="0" borderId="24" xfId="0" applyBorder="1" applyAlignment="1">
      <alignment vertical="center"/>
    </xf>
    <xf numFmtId="165" fontId="4" fillId="0" borderId="24" xfId="0" applyNumberFormat="1" applyFont="1" applyBorder="1" applyAlignment="1">
      <alignment horizontal="left" vertical="center"/>
    </xf>
    <xf numFmtId="0" fontId="8" fillId="0" borderId="24" xfId="0" applyFont="1" applyBorder="1" applyAlignment="1">
      <alignment horizontal="center" vertical="center"/>
    </xf>
    <xf numFmtId="0" fontId="22" fillId="4" borderId="0" xfId="0" applyFont="1" applyFill="1" applyAlignment="1">
      <alignment vertical="top" wrapText="1"/>
    </xf>
    <xf numFmtId="0" fontId="4" fillId="4" borderId="24" xfId="0" applyFont="1" applyFill="1" applyBorder="1" applyAlignment="1">
      <alignment horizontal="center" vertical="top"/>
    </xf>
    <xf numFmtId="3" fontId="4" fillId="0" borderId="24" xfId="0" applyNumberFormat="1" applyFont="1" applyBorder="1" applyAlignment="1">
      <alignment horizontal="right" vertical="top" wrapText="1"/>
    </xf>
    <xf numFmtId="3" fontId="4" fillId="0" borderId="24" xfId="0" applyNumberFormat="1" applyFont="1" applyBorder="1" applyAlignment="1" applyProtection="1">
      <alignment horizontal="right" vertical="top" wrapText="1"/>
      <protection locked="0"/>
    </xf>
    <xf numFmtId="3" fontId="4" fillId="0" borderId="24" xfId="0" applyNumberFormat="1" applyFont="1" applyBorder="1" applyAlignment="1" applyProtection="1">
      <alignment horizontal="right" vertical="top"/>
      <protection locked="0"/>
    </xf>
    <xf numFmtId="3" fontId="4" fillId="0" borderId="24" xfId="0" applyNumberFormat="1" applyFont="1" applyBorder="1" applyAlignment="1" applyProtection="1">
      <alignment horizontal="right" vertical="top" indent="1"/>
      <protection locked="0"/>
    </xf>
    <xf numFmtId="9" fontId="4" fillId="0" borderId="24" xfId="0" applyNumberFormat="1" applyFont="1" applyBorder="1" applyAlignment="1">
      <alignment horizontal="right" vertical="top"/>
    </xf>
    <xf numFmtId="166" fontId="4" fillId="0" borderId="24" xfId="0" applyNumberFormat="1" applyFont="1" applyBorder="1" applyAlignment="1">
      <alignment horizontal="right" vertical="top" indent="1"/>
    </xf>
    <xf numFmtId="3" fontId="4" fillId="0" borderId="24" xfId="0" applyNumberFormat="1" applyFont="1" applyBorder="1" applyAlignment="1">
      <alignment horizontal="right" vertical="top"/>
    </xf>
    <xf numFmtId="3" fontId="5" fillId="4" borderId="24" xfId="0" applyNumberFormat="1" applyFont="1" applyFill="1" applyBorder="1" applyAlignment="1">
      <alignment horizontal="right" vertical="top" wrapText="1"/>
    </xf>
    <xf numFmtId="9" fontId="5" fillId="4" borderId="24" xfId="0" applyNumberFormat="1" applyFont="1" applyFill="1" applyBorder="1" applyAlignment="1">
      <alignment horizontal="right" vertical="top"/>
    </xf>
    <xf numFmtId="166" fontId="5" fillId="4" borderId="24" xfId="0" applyNumberFormat="1" applyFont="1" applyFill="1" applyBorder="1" applyAlignment="1">
      <alignment horizontal="right" vertical="top" indent="1"/>
    </xf>
    <xf numFmtId="0" fontId="22" fillId="4" borderId="0" xfId="0" applyFont="1" applyFill="1" applyAlignment="1">
      <alignment horizontal="center" vertical="top" wrapText="1"/>
    </xf>
    <xf numFmtId="0" fontId="22" fillId="4" borderId="0" xfId="0" applyFont="1" applyFill="1" applyAlignment="1">
      <alignment vertical="top"/>
    </xf>
    <xf numFmtId="0" fontId="22" fillId="4" borderId="0" xfId="0" applyFont="1" applyFill="1" applyAlignment="1">
      <alignment horizontal="left" vertical="top" wrapText="1" indent="1"/>
    </xf>
    <xf numFmtId="0" fontId="22" fillId="4" borderId="16" xfId="0" applyFont="1" applyFill="1" applyBorder="1" applyAlignment="1">
      <alignment vertical="top"/>
    </xf>
    <xf numFmtId="0" fontId="47" fillId="0" borderId="0" xfId="0" applyFont="1" applyAlignment="1">
      <alignment vertical="top"/>
    </xf>
    <xf numFmtId="0" fontId="47" fillId="0" borderId="0" xfId="0" applyFont="1" applyAlignment="1">
      <alignment vertical="center"/>
    </xf>
    <xf numFmtId="168" fontId="0" fillId="0" borderId="24" xfId="0" applyNumberFormat="1" applyBorder="1" applyAlignment="1" applyProtection="1">
      <alignment horizontal="center" vertical="center" wrapText="1"/>
      <protection locked="0"/>
    </xf>
    <xf numFmtId="168" fontId="4" fillId="0" borderId="24" xfId="0" applyNumberFormat="1" applyFont="1" applyBorder="1" applyAlignment="1" applyProtection="1">
      <alignment horizontal="center" vertical="center" wrapText="1"/>
      <protection locked="0"/>
    </xf>
    <xf numFmtId="0" fontId="4" fillId="0" borderId="24" xfId="0" applyFont="1" applyBorder="1" applyAlignment="1">
      <alignment horizontal="right" vertical="top" wrapText="1"/>
    </xf>
    <xf numFmtId="0" fontId="5" fillId="0" borderId="0" xfId="0" applyFont="1" applyAlignment="1">
      <alignment vertical="center"/>
    </xf>
    <xf numFmtId="0" fontId="5" fillId="0" borderId="0" xfId="0" applyFont="1" applyAlignment="1">
      <alignment horizontal="left" vertical="center"/>
    </xf>
    <xf numFmtId="0" fontId="12" fillId="0" borderId="0" xfId="0" applyFont="1" applyAlignment="1">
      <alignment vertical="center" wrapText="1"/>
    </xf>
    <xf numFmtId="3" fontId="4" fillId="0" borderId="24" xfId="0" applyNumberFormat="1" applyFont="1" applyBorder="1" applyAlignment="1">
      <alignment horizontal="center" vertical="center" wrapText="1"/>
    </xf>
    <xf numFmtId="14" fontId="4" fillId="0" borderId="24" xfId="0" applyNumberFormat="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applyFont="1" applyBorder="1" applyAlignment="1">
      <alignment horizontal="center" vertical="top"/>
    </xf>
    <xf numFmtId="0" fontId="8" fillId="0" borderId="24" xfId="0" quotePrefix="1" applyFont="1" applyBorder="1" applyAlignment="1">
      <alignment horizontal="left" vertical="top" wrapText="1"/>
    </xf>
    <xf numFmtId="3" fontId="4" fillId="0" borderId="24" xfId="0" applyNumberFormat="1" applyFont="1" applyBorder="1" applyAlignment="1">
      <alignment horizontal="center" vertical="top" wrapText="1"/>
    </xf>
    <xf numFmtId="0" fontId="0" fillId="0" borderId="24" xfId="0" applyBorder="1" applyAlignment="1">
      <alignment horizontal="center" vertical="top" wrapText="1"/>
    </xf>
    <xf numFmtId="14" fontId="4" fillId="0" borderId="24" xfId="0" applyNumberFormat="1" applyFont="1" applyBorder="1" applyAlignment="1">
      <alignment horizontal="center" vertical="top" wrapText="1"/>
    </xf>
    <xf numFmtId="3" fontId="4" fillId="0" borderId="24" xfId="0" applyNumberFormat="1" applyFont="1" applyBorder="1" applyAlignment="1">
      <alignment horizontal="left" vertical="top" wrapText="1"/>
    </xf>
    <xf numFmtId="3" fontId="4" fillId="0" borderId="24" xfId="0" applyNumberFormat="1" applyFont="1" applyBorder="1" applyAlignment="1">
      <alignment horizontal="center" vertical="center"/>
    </xf>
    <xf numFmtId="3" fontId="4" fillId="0" borderId="24" xfId="0" applyNumberFormat="1" applyFont="1" applyBorder="1" applyAlignment="1">
      <alignment horizontal="center" vertical="center" shrinkToFit="1"/>
    </xf>
    <xf numFmtId="0" fontId="9" fillId="4" borderId="24" xfId="0" applyFont="1" applyFill="1" applyBorder="1" applyAlignment="1">
      <alignment horizontal="right" vertical="center" wrapText="1"/>
    </xf>
    <xf numFmtId="3" fontId="5" fillId="4" borderId="26" xfId="0" applyNumberFormat="1" applyFont="1" applyFill="1" applyBorder="1" applyAlignment="1">
      <alignment horizontal="center" vertical="center" wrapText="1"/>
    </xf>
    <xf numFmtId="3" fontId="5" fillId="4" borderId="26" xfId="0" applyNumberFormat="1" applyFont="1" applyFill="1" applyBorder="1" applyAlignment="1">
      <alignment horizontal="center" vertical="center" shrinkToFit="1"/>
    </xf>
    <xf numFmtId="3" fontId="5" fillId="4" borderId="24" xfId="0" applyNumberFormat="1" applyFont="1" applyFill="1" applyBorder="1" applyAlignment="1">
      <alignment horizontal="right" vertical="center" wrapText="1"/>
    </xf>
    <xf numFmtId="165" fontId="4" fillId="0" borderId="24" xfId="0" applyNumberFormat="1" applyFont="1" applyBorder="1" applyAlignment="1">
      <alignment horizontal="center" vertical="center"/>
    </xf>
    <xf numFmtId="165" fontId="4" fillId="4" borderId="23" xfId="0" applyNumberFormat="1" applyFont="1" applyFill="1" applyBorder="1" applyAlignment="1">
      <alignment vertical="center"/>
    </xf>
    <xf numFmtId="0" fontId="4" fillId="0" borderId="24" xfId="0" applyFont="1" applyBorder="1" applyAlignment="1">
      <alignment vertical="top"/>
    </xf>
    <xf numFmtId="3" fontId="5" fillId="4" borderId="27" xfId="0" applyNumberFormat="1" applyFont="1" applyFill="1" applyBorder="1" applyAlignment="1">
      <alignment horizontal="center" vertical="center" wrapText="1"/>
    </xf>
    <xf numFmtId="3" fontId="4" fillId="4" borderId="24" xfId="0" applyNumberFormat="1" applyFont="1" applyFill="1" applyBorder="1" applyAlignment="1">
      <alignment horizontal="right" vertical="top" wrapText="1"/>
    </xf>
    <xf numFmtId="164" fontId="4" fillId="3" borderId="24" xfId="0" applyNumberFormat="1" applyFont="1" applyFill="1" applyBorder="1" applyAlignment="1">
      <alignment horizontal="right" vertical="top" wrapText="1"/>
    </xf>
    <xf numFmtId="4" fontId="5" fillId="3" borderId="24" xfId="0" applyNumberFormat="1" applyFont="1" applyFill="1" applyBorder="1" applyAlignment="1">
      <alignment horizontal="right" vertical="center"/>
    </xf>
    <xf numFmtId="4" fontId="5" fillId="0" borderId="24" xfId="0" applyNumberFormat="1" applyFont="1" applyBorder="1" applyAlignment="1">
      <alignment horizontal="right" vertical="center"/>
    </xf>
    <xf numFmtId="4" fontId="4" fillId="0" borderId="24" xfId="0" applyNumberFormat="1" applyFont="1" applyBorder="1" applyAlignment="1">
      <alignment horizontal="right" vertical="center"/>
    </xf>
    <xf numFmtId="2" fontId="20" fillId="0" borderId="24" xfId="0" applyNumberFormat="1" applyFont="1" applyBorder="1" applyAlignment="1">
      <alignment horizontal="right" vertical="center"/>
    </xf>
    <xf numFmtId="166" fontId="20" fillId="3" borderId="24" xfId="0" applyNumberFormat="1" applyFont="1" applyFill="1" applyBorder="1" applyAlignment="1">
      <alignment horizontal="right" vertical="center"/>
    </xf>
    <xf numFmtId="0" fontId="21" fillId="4" borderId="15" xfId="0" applyFont="1" applyFill="1" applyBorder="1" applyAlignment="1">
      <alignment horizontal="left"/>
    </xf>
    <xf numFmtId="3" fontId="4" fillId="4" borderId="24" xfId="0" applyNumberFormat="1" applyFont="1" applyFill="1" applyBorder="1" applyAlignment="1">
      <alignment horizontal="right" vertical="center"/>
    </xf>
    <xf numFmtId="164" fontId="8" fillId="4" borderId="24" xfId="0" applyNumberFormat="1" applyFont="1" applyFill="1" applyBorder="1" applyAlignment="1">
      <alignment horizontal="right" vertical="center" wrapText="1"/>
    </xf>
    <xf numFmtId="164" fontId="4" fillId="4" borderId="24" xfId="0" applyNumberFormat="1" applyFont="1" applyFill="1" applyBorder="1" applyAlignment="1">
      <alignment vertical="top"/>
    </xf>
    <xf numFmtId="167" fontId="49" fillId="4" borderId="24" xfId="1" applyNumberFormat="1" applyFont="1" applyFill="1" applyBorder="1" applyAlignment="1">
      <alignment vertical="top"/>
    </xf>
    <xf numFmtId="0" fontId="5" fillId="4" borderId="24" xfId="0" applyFont="1" applyFill="1" applyBorder="1" applyAlignment="1">
      <alignment horizontal="right" vertical="center" wrapText="1" indent="1"/>
    </xf>
    <xf numFmtId="0" fontId="0" fillId="0" borderId="24" xfId="0" applyBorder="1" applyAlignment="1">
      <alignment horizontal="right" vertical="center"/>
    </xf>
    <xf numFmtId="0" fontId="6" fillId="0" borderId="23" xfId="0" applyFont="1" applyBorder="1" applyAlignment="1">
      <alignment horizontal="center" vertical="top"/>
    </xf>
    <xf numFmtId="0" fontId="6" fillId="0" borderId="23" xfId="0" applyFont="1" applyBorder="1" applyAlignment="1">
      <alignment horizontal="center" vertical="top" wrapText="1"/>
    </xf>
    <xf numFmtId="0" fontId="12" fillId="6" borderId="24" xfId="0" applyFont="1" applyFill="1" applyBorder="1" applyAlignment="1">
      <alignment horizontal="center" vertical="center" wrapText="1"/>
    </xf>
    <xf numFmtId="0" fontId="12" fillId="6" borderId="24" xfId="0" applyFont="1" applyFill="1" applyBorder="1" applyAlignment="1">
      <alignment horizontal="center" vertical="center"/>
    </xf>
    <xf numFmtId="0" fontId="4" fillId="6" borderId="24" xfId="0" applyFont="1" applyFill="1" applyBorder="1" applyAlignment="1">
      <alignment horizontal="center" vertical="center" wrapText="1"/>
    </xf>
    <xf numFmtId="0" fontId="4" fillId="6" borderId="24" xfId="0" applyFont="1" applyFill="1" applyBorder="1" applyAlignment="1">
      <alignment horizontal="center" vertical="center"/>
    </xf>
    <xf numFmtId="0" fontId="12" fillId="6" borderId="24" xfId="0" applyFont="1" applyFill="1" applyBorder="1" applyAlignment="1">
      <alignment horizontal="left" vertical="center"/>
    </xf>
    <xf numFmtId="164" fontId="12" fillId="6" borderId="24" xfId="0" applyNumberFormat="1" applyFont="1" applyFill="1" applyBorder="1" applyAlignment="1">
      <alignment horizontal="right" vertical="top"/>
    </xf>
    <xf numFmtId="164" fontId="12" fillId="6" borderId="24" xfId="0" applyNumberFormat="1" applyFont="1" applyFill="1" applyBorder="1" applyAlignment="1">
      <alignment horizontal="right" vertical="center" wrapText="1"/>
    </xf>
    <xf numFmtId="0" fontId="12" fillId="6" borderId="24" xfId="0" applyFont="1" applyFill="1" applyBorder="1" applyAlignment="1">
      <alignment horizontal="center" vertical="top"/>
    </xf>
    <xf numFmtId="166" fontId="12" fillId="6" borderId="24" xfId="0" applyNumberFormat="1" applyFont="1" applyFill="1" applyBorder="1" applyAlignment="1">
      <alignment horizontal="right" vertical="top"/>
    </xf>
    <xf numFmtId="166" fontId="12" fillId="6" borderId="24" xfId="0" applyNumberFormat="1" applyFont="1" applyFill="1" applyBorder="1" applyAlignment="1">
      <alignment horizontal="right" vertical="center" wrapText="1"/>
    </xf>
    <xf numFmtId="0" fontId="12" fillId="6" borderId="22" xfId="0" applyFont="1" applyFill="1" applyBorder="1" applyAlignment="1">
      <alignment vertical="center"/>
    </xf>
    <xf numFmtId="0" fontId="8" fillId="6" borderId="24" xfId="0" applyFont="1" applyFill="1" applyBorder="1" applyAlignment="1">
      <alignment horizontal="center" vertical="center"/>
    </xf>
    <xf numFmtId="0" fontId="8" fillId="6" borderId="24" xfId="0" applyFont="1" applyFill="1" applyBorder="1" applyAlignment="1">
      <alignment horizontal="justify" vertical="center" wrapText="1"/>
    </xf>
    <xf numFmtId="0" fontId="8" fillId="6" borderId="24" xfId="0" applyFont="1" applyFill="1" applyBorder="1" applyAlignment="1">
      <alignment horizontal="left" vertical="center" wrapText="1"/>
    </xf>
    <xf numFmtId="0" fontId="33" fillId="6" borderId="24" xfId="0" applyFont="1" applyFill="1" applyBorder="1" applyAlignment="1">
      <alignment horizontal="center" vertical="center" wrapText="1"/>
    </xf>
    <xf numFmtId="0" fontId="12" fillId="6" borderId="25" xfId="0" applyFont="1" applyFill="1" applyBorder="1" applyAlignment="1">
      <alignment horizontal="center" vertical="top"/>
    </xf>
    <xf numFmtId="0" fontId="48" fillId="6" borderId="24" xfId="0" applyFont="1" applyFill="1" applyBorder="1" applyAlignment="1">
      <alignment horizontal="left" vertical="top" wrapText="1"/>
    </xf>
    <xf numFmtId="0" fontId="12" fillId="6" borderId="24" xfId="0" applyFont="1" applyFill="1" applyBorder="1" applyAlignment="1">
      <alignment horizontal="right" vertical="top"/>
    </xf>
    <xf numFmtId="1" fontId="33" fillId="6" borderId="24" xfId="0" applyNumberFormat="1" applyFont="1" applyFill="1" applyBorder="1" applyAlignment="1">
      <alignment horizontal="right" vertical="top"/>
    </xf>
    <xf numFmtId="0" fontId="33" fillId="6" borderId="24" xfId="0" applyFont="1" applyFill="1" applyBorder="1" applyAlignment="1">
      <alignment horizontal="center" vertical="top"/>
    </xf>
    <xf numFmtId="0" fontId="12" fillId="6" borderId="24" xfId="0" applyFont="1" applyFill="1" applyBorder="1" applyAlignment="1">
      <alignment horizontal="left" vertical="top" wrapText="1"/>
    </xf>
    <xf numFmtId="9" fontId="33" fillId="6" borderId="24" xfId="0" applyNumberFormat="1" applyFont="1" applyFill="1" applyBorder="1" applyAlignment="1">
      <alignment horizontal="right" vertical="top"/>
    </xf>
    <xf numFmtId="49" fontId="12" fillId="6" borderId="24" xfId="0" applyNumberFormat="1" applyFont="1" applyFill="1" applyBorder="1" applyAlignment="1">
      <alignment horizontal="center" vertical="top"/>
    </xf>
    <xf numFmtId="9" fontId="12" fillId="6" borderId="24" xfId="0" applyNumberFormat="1" applyFont="1" applyFill="1" applyBorder="1" applyAlignment="1">
      <alignment horizontal="right" vertical="top"/>
    </xf>
    <xf numFmtId="0" fontId="33" fillId="6" borderId="24" xfId="0" applyFont="1" applyFill="1" applyBorder="1" applyAlignment="1">
      <alignment horizontal="left" vertical="top" wrapText="1"/>
    </xf>
    <xf numFmtId="0" fontId="30" fillId="6" borderId="24"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12" fillId="6" borderId="24" xfId="0" applyFont="1" applyFill="1" applyBorder="1" applyAlignment="1">
      <alignment horizontal="left" vertical="top"/>
    </xf>
    <xf numFmtId="0" fontId="43" fillId="6" borderId="24" xfId="0" applyFont="1" applyFill="1" applyBorder="1" applyAlignment="1">
      <alignment horizontal="left" vertical="center"/>
    </xf>
    <xf numFmtId="3" fontId="4" fillId="6" borderId="24" xfId="0" applyNumberFormat="1" applyFont="1" applyFill="1" applyBorder="1" applyAlignment="1">
      <alignment horizontal="center" vertical="center" wrapText="1"/>
    </xf>
    <xf numFmtId="0" fontId="0" fillId="6" borderId="24" xfId="0" applyFill="1" applyBorder="1"/>
    <xf numFmtId="0" fontId="8" fillId="6" borderId="24" xfId="0" applyFont="1" applyFill="1" applyBorder="1" applyAlignment="1">
      <alignment horizontal="center" vertical="top"/>
    </xf>
    <xf numFmtId="0" fontId="4" fillId="6" borderId="24" xfId="0" applyFont="1" applyFill="1" applyBorder="1" applyAlignment="1">
      <alignment horizontal="left" vertical="center" wrapText="1"/>
    </xf>
    <xf numFmtId="0" fontId="4" fillId="6" borderId="24" xfId="0" applyFont="1" applyFill="1" applyBorder="1" applyAlignment="1">
      <alignment vertical="top" wrapText="1"/>
    </xf>
    <xf numFmtId="0" fontId="8" fillId="6" borderId="24" xfId="0" quotePrefix="1" applyFont="1" applyFill="1" applyBorder="1" applyAlignment="1">
      <alignment horizontal="left" vertical="top" wrapText="1"/>
    </xf>
    <xf numFmtId="0" fontId="27" fillId="6" borderId="4" xfId="0" applyFont="1" applyFill="1" applyBorder="1" applyAlignment="1">
      <alignment horizontal="center"/>
    </xf>
    <xf numFmtId="0" fontId="38" fillId="6" borderId="6" xfId="0" applyFont="1" applyFill="1" applyBorder="1" applyAlignment="1">
      <alignment horizontal="right" indent="1"/>
    </xf>
    <xf numFmtId="0" fontId="38" fillId="6" borderId="6" xfId="0" applyFont="1" applyFill="1" applyBorder="1" applyAlignment="1">
      <alignment horizontal="left"/>
    </xf>
    <xf numFmtId="0" fontId="25" fillId="6" borderId="8" xfId="0" applyFont="1" applyFill="1" applyBorder="1" applyAlignment="1">
      <alignment horizontal="right" indent="1"/>
    </xf>
    <xf numFmtId="164" fontId="12" fillId="6" borderId="24" xfId="0" applyNumberFormat="1" applyFont="1" applyFill="1" applyBorder="1" applyAlignment="1">
      <alignment horizontal="right" vertical="center" wrapText="1" indent="1"/>
    </xf>
    <xf numFmtId="43" fontId="12" fillId="6" borderId="24" xfId="1" applyFont="1" applyFill="1" applyBorder="1" applyAlignment="1">
      <alignment horizontal="right" vertical="center" wrapText="1" indent="1"/>
    </xf>
    <xf numFmtId="1" fontId="12" fillId="6" borderId="24" xfId="0" applyNumberFormat="1" applyFont="1" applyFill="1" applyBorder="1" applyAlignment="1">
      <alignment horizontal="right" vertical="center" wrapText="1" indent="1"/>
    </xf>
    <xf numFmtId="0" fontId="12" fillId="6" borderId="24" xfId="0" applyFont="1" applyFill="1" applyBorder="1" applyAlignment="1">
      <alignment horizontal="center" vertical="top" wrapText="1"/>
    </xf>
    <xf numFmtId="0" fontId="4" fillId="6" borderId="24" xfId="0" applyFont="1" applyFill="1" applyBorder="1" applyAlignment="1">
      <alignment horizontal="center" vertical="top"/>
    </xf>
    <xf numFmtId="10" fontId="12" fillId="6" borderId="24" xfId="0" applyNumberFormat="1" applyFont="1" applyFill="1" applyBorder="1" applyAlignment="1">
      <alignment vertical="top"/>
    </xf>
    <xf numFmtId="0" fontId="5" fillId="6" borderId="24" xfId="0" applyFont="1" applyFill="1" applyBorder="1" applyAlignment="1">
      <alignment horizontal="left" vertical="top"/>
    </xf>
    <xf numFmtId="0" fontId="28" fillId="6" borderId="24" xfId="0" applyFont="1" applyFill="1" applyBorder="1" applyAlignment="1">
      <alignment horizontal="center" vertical="top"/>
    </xf>
    <xf numFmtId="0" fontId="19" fillId="6" borderId="24" xfId="0" applyFont="1" applyFill="1" applyBorder="1" applyAlignment="1">
      <alignment vertical="center" wrapText="1"/>
    </xf>
    <xf numFmtId="4" fontId="5" fillId="6" borderId="24" xfId="0" applyNumberFormat="1" applyFont="1" applyFill="1" applyBorder="1" applyAlignment="1">
      <alignment horizontal="right" vertical="center"/>
    </xf>
    <xf numFmtId="4" fontId="4" fillId="6" borderId="24" xfId="0" applyNumberFormat="1" applyFont="1" applyFill="1" applyBorder="1" applyAlignment="1">
      <alignment horizontal="right" vertical="center"/>
    </xf>
    <xf numFmtId="0" fontId="8" fillId="6" borderId="24" xfId="0" applyFont="1" applyFill="1" applyBorder="1" applyAlignment="1">
      <alignment horizontal="left" vertical="center" wrapText="1" indent="1"/>
    </xf>
    <xf numFmtId="0" fontId="9" fillId="6" borderId="24" xfId="0" applyFont="1" applyFill="1" applyBorder="1" applyAlignment="1">
      <alignment horizontal="center" vertical="center"/>
    </xf>
    <xf numFmtId="0" fontId="9" fillId="6" borderId="24" xfId="0" applyFont="1" applyFill="1" applyBorder="1" applyAlignment="1">
      <alignment horizontal="left" vertical="center" wrapText="1"/>
    </xf>
    <xf numFmtId="0" fontId="34" fillId="6" borderId="24" xfId="0" applyFont="1" applyFill="1" applyBorder="1" applyAlignment="1">
      <alignment horizontal="right" vertical="center" wrapText="1"/>
    </xf>
    <xf numFmtId="2" fontId="20" fillId="6" borderId="24" xfId="0" applyNumberFormat="1" applyFont="1" applyFill="1" applyBorder="1" applyAlignment="1">
      <alignment horizontal="right" vertical="center"/>
    </xf>
    <xf numFmtId="0" fontId="9" fillId="6" borderId="24" xfId="0" applyFont="1" applyFill="1" applyBorder="1" applyAlignment="1">
      <alignment horizontal="justify" vertical="center" wrapText="1"/>
    </xf>
    <xf numFmtId="0" fontId="9" fillId="6" borderId="24" xfId="0" applyFont="1" applyFill="1" applyBorder="1" applyAlignment="1">
      <alignment horizontal="left" vertical="center" wrapText="1" indent="1"/>
    </xf>
    <xf numFmtId="166" fontId="20" fillId="6" borderId="24" xfId="0" applyNumberFormat="1" applyFont="1" applyFill="1" applyBorder="1" applyAlignment="1">
      <alignment horizontal="right" vertical="center"/>
    </xf>
    <xf numFmtId="0" fontId="12" fillId="6" borderId="24" xfId="0" applyFont="1" applyFill="1" applyBorder="1" applyAlignment="1">
      <alignment horizontal="center" vertical="center" shrinkToFit="1"/>
    </xf>
    <xf numFmtId="0" fontId="0" fillId="6" borderId="24" xfId="0" applyFill="1" applyBorder="1" applyAlignment="1">
      <alignment horizontal="center" vertical="center"/>
    </xf>
    <xf numFmtId="0" fontId="12" fillId="6" borderId="24" xfId="0" applyFont="1" applyFill="1" applyBorder="1" applyAlignment="1">
      <alignment horizontal="center" vertical="top" shrinkToFit="1"/>
    </xf>
    <xf numFmtId="0" fontId="12" fillId="6" borderId="24" xfId="0" applyFont="1" applyFill="1" applyBorder="1" applyAlignment="1">
      <alignment horizontal="left" vertical="center" wrapText="1"/>
    </xf>
    <xf numFmtId="166" fontId="12" fillId="6" borderId="24" xfId="0" applyNumberFormat="1" applyFont="1" applyFill="1" applyBorder="1" applyAlignment="1">
      <alignment horizontal="right" vertical="center"/>
    </xf>
    <xf numFmtId="0" fontId="5" fillId="6" borderId="18" xfId="0" applyFont="1" applyFill="1" applyBorder="1" applyAlignment="1">
      <alignment horizontal="left" vertical="center"/>
    </xf>
    <xf numFmtId="0" fontId="12" fillId="6" borderId="24" xfId="0" applyFont="1" applyFill="1" applyBorder="1" applyAlignment="1">
      <alignment horizontal="right" vertical="center" wrapText="1"/>
    </xf>
    <xf numFmtId="0" fontId="33" fillId="6" borderId="24" xfId="0" applyFont="1" applyFill="1" applyBorder="1" applyAlignment="1">
      <alignment horizontal="right" vertical="center" wrapText="1"/>
    </xf>
    <xf numFmtId="0" fontId="8" fillId="6" borderId="13" xfId="0" applyFont="1" applyFill="1" applyBorder="1" applyAlignment="1">
      <alignment horizontal="center" vertical="top"/>
    </xf>
    <xf numFmtId="0" fontId="9" fillId="6" borderId="24" xfId="0" applyFont="1" applyFill="1" applyBorder="1" applyAlignment="1">
      <alignment horizontal="left" vertical="top" wrapText="1"/>
    </xf>
    <xf numFmtId="0" fontId="8" fillId="6" borderId="14" xfId="0" applyFont="1" applyFill="1" applyBorder="1" applyAlignment="1">
      <alignment horizontal="center" vertical="top"/>
    </xf>
    <xf numFmtId="0" fontId="8" fillId="6" borderId="24" xfId="0" applyFont="1" applyFill="1" applyBorder="1" applyAlignment="1">
      <alignment horizontal="left" vertical="top" wrapText="1"/>
    </xf>
    <xf numFmtId="0" fontId="8" fillId="6" borderId="11" xfId="0" applyFont="1" applyFill="1" applyBorder="1" applyAlignment="1">
      <alignment horizontal="center" vertical="top"/>
    </xf>
    <xf numFmtId="0" fontId="35" fillId="6" borderId="24" xfId="0" applyFont="1" applyFill="1" applyBorder="1" applyAlignment="1">
      <alignment horizontal="right" vertical="top" wrapText="1"/>
    </xf>
    <xf numFmtId="0" fontId="8" fillId="6" borderId="10" xfId="0" applyFont="1" applyFill="1" applyBorder="1" applyAlignment="1">
      <alignment horizontal="center" vertical="top"/>
    </xf>
    <xf numFmtId="0" fontId="8" fillId="6" borderId="21" xfId="0" applyFont="1" applyFill="1" applyBorder="1" applyAlignment="1">
      <alignment horizontal="center" vertical="top"/>
    </xf>
    <xf numFmtId="0" fontId="8" fillId="6" borderId="12" xfId="0" applyFont="1" applyFill="1" applyBorder="1" applyAlignment="1">
      <alignment horizontal="center" vertical="top"/>
    </xf>
    <xf numFmtId="0" fontId="5" fillId="6" borderId="24" xfId="0" applyFont="1" applyFill="1" applyBorder="1" applyAlignment="1">
      <alignment horizontal="left" vertical="center"/>
    </xf>
    <xf numFmtId="0" fontId="50" fillId="6" borderId="24" xfId="0" applyFont="1" applyFill="1" applyBorder="1" applyAlignment="1">
      <alignment vertical="center" shrinkToFit="1"/>
    </xf>
    <xf numFmtId="0" fontId="5" fillId="6" borderId="24" xfId="0" applyFont="1" applyFill="1" applyBorder="1" applyAlignment="1">
      <alignment vertical="center" wrapText="1"/>
    </xf>
    <xf numFmtId="3" fontId="4" fillId="6" borderId="24" xfId="0" applyNumberFormat="1" applyFont="1" applyFill="1" applyBorder="1" applyAlignment="1">
      <alignment horizontal="right" vertical="center" wrapText="1"/>
    </xf>
    <xf numFmtId="165" fontId="4" fillId="6" borderId="24" xfId="0" applyNumberFormat="1" applyFont="1" applyFill="1" applyBorder="1" applyAlignment="1">
      <alignment horizontal="right" vertical="center" wrapText="1"/>
    </xf>
    <xf numFmtId="3" fontId="4" fillId="6" borderId="24" xfId="0" applyNumberFormat="1" applyFont="1" applyFill="1" applyBorder="1" applyAlignment="1">
      <alignment horizontal="right" vertical="center"/>
    </xf>
    <xf numFmtId="0" fontId="8" fillId="6" borderId="24" xfId="0" applyFont="1" applyFill="1" applyBorder="1" applyAlignment="1">
      <alignment horizontal="right" vertical="top" wrapText="1"/>
    </xf>
    <xf numFmtId="0" fontId="29" fillId="6" borderId="24" xfId="0" applyFont="1" applyFill="1" applyBorder="1" applyAlignment="1">
      <alignment horizontal="right" vertical="top" wrapText="1"/>
    </xf>
    <xf numFmtId="0" fontId="28" fillId="6" borderId="24" xfId="0" applyFont="1" applyFill="1" applyBorder="1" applyAlignment="1">
      <alignment horizontal="right" vertical="top" wrapText="1"/>
    </xf>
    <xf numFmtId="3" fontId="5" fillId="6" borderId="24" xfId="0" applyNumberFormat="1" applyFont="1" applyFill="1" applyBorder="1" applyAlignment="1">
      <alignment horizontal="right" vertical="center" wrapText="1"/>
    </xf>
    <xf numFmtId="0" fontId="4" fillId="6" borderId="27" xfId="0" applyFont="1" applyFill="1" applyBorder="1" applyAlignment="1" applyProtection="1">
      <alignment horizontal="right" vertical="center" wrapText="1"/>
      <protection hidden="1"/>
    </xf>
    <xf numFmtId="164" fontId="5" fillId="6" borderId="24" xfId="0" applyNumberFormat="1" applyFont="1" applyFill="1" applyBorder="1" applyAlignment="1" applyProtection="1">
      <alignment horizontal="right" vertical="center" wrapText="1"/>
      <protection hidden="1"/>
    </xf>
    <xf numFmtId="164" fontId="5" fillId="6" borderId="24" xfId="0" applyNumberFormat="1" applyFont="1" applyFill="1" applyBorder="1" applyAlignment="1" applyProtection="1">
      <alignment horizontal="right" vertical="center" wrapText="1" indent="1"/>
      <protection hidden="1"/>
    </xf>
    <xf numFmtId="0" fontId="49" fillId="6" borderId="27" xfId="0" applyFont="1" applyFill="1" applyBorder="1" applyAlignment="1" applyProtection="1">
      <alignment horizontal="right" vertical="center" wrapText="1"/>
      <protection hidden="1"/>
    </xf>
    <xf numFmtId="166" fontId="7" fillId="6" borderId="24" xfId="0" applyNumberFormat="1" applyFont="1" applyFill="1" applyBorder="1" applyAlignment="1">
      <alignment horizontal="right" vertical="top"/>
    </xf>
    <xf numFmtId="3" fontId="5" fillId="6" borderId="27" xfId="0" applyNumberFormat="1" applyFont="1" applyFill="1" applyBorder="1" applyAlignment="1">
      <alignment horizontal="right" vertical="center" wrapText="1"/>
    </xf>
    <xf numFmtId="3" fontId="4" fillId="5" borderId="24" xfId="0" applyNumberFormat="1" applyFont="1" applyFill="1" applyBorder="1" applyAlignment="1">
      <alignment horizontal="right" vertical="center" wrapText="1"/>
    </xf>
    <xf numFmtId="165" fontId="4" fillId="5" borderId="24" xfId="0" applyNumberFormat="1" applyFont="1" applyFill="1" applyBorder="1" applyAlignment="1">
      <alignment horizontal="right" vertical="center" wrapText="1"/>
    </xf>
    <xf numFmtId="164" fontId="47" fillId="7" borderId="24" xfId="0" applyNumberFormat="1" applyFont="1" applyFill="1" applyBorder="1" applyAlignment="1">
      <alignment horizontal="right" vertical="top" wrapText="1"/>
    </xf>
    <xf numFmtId="3" fontId="4" fillId="7" borderId="24" xfId="0" applyNumberFormat="1" applyFont="1" applyFill="1" applyBorder="1" applyAlignment="1">
      <alignment horizontal="right" vertical="center"/>
    </xf>
    <xf numFmtId="3" fontId="5" fillId="7" borderId="24" xfId="0" applyNumberFormat="1" applyFont="1" applyFill="1" applyBorder="1" applyAlignment="1">
      <alignment horizontal="right" vertical="center" wrapText="1"/>
    </xf>
    <xf numFmtId="166" fontId="12" fillId="7" borderId="24" xfId="0" applyNumberFormat="1" applyFont="1" applyFill="1" applyBorder="1" applyAlignment="1">
      <alignment horizontal="right" vertical="top"/>
    </xf>
    <xf numFmtId="164" fontId="12" fillId="7" borderId="24" xfId="0" applyNumberFormat="1" applyFont="1" applyFill="1" applyBorder="1" applyAlignment="1">
      <alignment horizontal="right" vertical="top"/>
    </xf>
    <xf numFmtId="0" fontId="51" fillId="7" borderId="24" xfId="0" applyFont="1" applyFill="1" applyBorder="1" applyAlignment="1">
      <alignment vertical="center" shrinkToFit="1"/>
    </xf>
    <xf numFmtId="0" fontId="0" fillId="7" borderId="24" xfId="0" applyFill="1" applyBorder="1"/>
    <xf numFmtId="43" fontId="49" fillId="7" borderId="24" xfId="1" applyFont="1" applyFill="1" applyBorder="1" applyAlignment="1">
      <alignment vertical="top"/>
    </xf>
    <xf numFmtId="164" fontId="50" fillId="7" borderId="24" xfId="0" applyNumberFormat="1" applyFont="1" applyFill="1" applyBorder="1" applyAlignment="1" applyProtection="1">
      <alignment horizontal="right" vertical="center" wrapText="1" indent="1"/>
      <protection hidden="1"/>
    </xf>
    <xf numFmtId="165" fontId="4" fillId="7" borderId="24" xfId="0" quotePrefix="1" applyNumberFormat="1" applyFont="1" applyFill="1" applyBorder="1" applyAlignment="1">
      <alignment horizontal="right" vertical="center" wrapText="1"/>
    </xf>
    <xf numFmtId="166" fontId="12" fillId="7" borderId="24" xfId="0" applyNumberFormat="1" applyFont="1" applyFill="1" applyBorder="1" applyAlignment="1">
      <alignment horizontal="right" vertical="center" wrapText="1"/>
    </xf>
    <xf numFmtId="0" fontId="0" fillId="6" borderId="25" xfId="0" applyFill="1" applyBorder="1" applyAlignment="1">
      <alignment horizontal="center" vertical="top"/>
    </xf>
    <xf numFmtId="0" fontId="0" fillId="6" borderId="25" xfId="0" applyFill="1" applyBorder="1" applyAlignment="1">
      <alignment horizontal="left" vertical="top" wrapText="1"/>
    </xf>
    <xf numFmtId="3" fontId="54" fillId="0" borderId="28" xfId="0" applyNumberFormat="1" applyFont="1" applyBorder="1" applyAlignment="1">
      <alignment horizontal="center" vertical="center" wrapText="1"/>
    </xf>
    <xf numFmtId="0" fontId="40" fillId="0" borderId="0" xfId="0" applyFont="1" applyAlignment="1">
      <alignment horizontal="center"/>
    </xf>
    <xf numFmtId="0" fontId="41" fillId="0" borderId="0" xfId="0" applyFont="1" applyAlignment="1">
      <alignment horizontal="center"/>
    </xf>
    <xf numFmtId="0" fontId="41" fillId="0" borderId="0" xfId="0" applyFont="1"/>
    <xf numFmtId="0" fontId="0" fillId="0" borderId="22" xfId="0" applyBorder="1" applyAlignment="1">
      <alignment horizontal="center" vertical="center" wrapText="1"/>
    </xf>
    <xf numFmtId="0" fontId="0" fillId="0" borderId="23" xfId="0" applyBorder="1" applyAlignment="1">
      <alignment horizontal="center" vertical="center" wrapText="1"/>
    </xf>
    <xf numFmtId="2" fontId="4" fillId="0" borderId="22" xfId="0" applyNumberFormat="1" applyFont="1" applyBorder="1" applyAlignment="1">
      <alignment horizontal="center" vertical="top" wrapText="1"/>
    </xf>
    <xf numFmtId="2" fontId="4" fillId="0" borderId="23" xfId="0" applyNumberFormat="1" applyFont="1" applyBorder="1" applyAlignment="1">
      <alignment horizontal="center" vertical="top" wrapText="1"/>
    </xf>
    <xf numFmtId="0" fontId="33" fillId="6" borderId="24" xfId="0" applyFont="1" applyFill="1" applyBorder="1" applyAlignment="1">
      <alignment horizontal="center" vertical="center" wrapText="1"/>
    </xf>
    <xf numFmtId="0" fontId="32" fillId="6" borderId="24" xfId="0" applyFont="1" applyFill="1" applyBorder="1" applyAlignment="1">
      <alignment horizontal="center" vertical="center" wrapText="1"/>
    </xf>
    <xf numFmtId="0" fontId="0" fillId="6" borderId="24" xfId="0" applyFill="1" applyBorder="1" applyAlignment="1">
      <alignment horizontal="center" vertical="center" wrapText="1"/>
    </xf>
    <xf numFmtId="166" fontId="4" fillId="0" borderId="24" xfId="0" applyNumberFormat="1" applyFont="1" applyBorder="1" applyAlignment="1">
      <alignment horizontal="center" vertical="top" wrapText="1"/>
    </xf>
    <xf numFmtId="0" fontId="29" fillId="0" borderId="24" xfId="0" applyFont="1" applyBorder="1" applyAlignment="1">
      <alignment horizontal="center" vertical="top" wrapText="1"/>
    </xf>
    <xf numFmtId="2" fontId="4" fillId="0" borderId="24" xfId="0" applyNumberFormat="1" applyFont="1" applyBorder="1" applyAlignment="1">
      <alignment horizontal="center" vertical="top" wrapText="1"/>
    </xf>
    <xf numFmtId="0" fontId="0" fillId="0" borderId="24" xfId="0" applyBorder="1" applyAlignment="1">
      <alignment horizontal="center" vertical="top" wrapText="1"/>
    </xf>
    <xf numFmtId="0" fontId="0" fillId="0" borderId="24" xfId="0" applyBorder="1" applyAlignment="1">
      <alignment horizontal="center" vertical="center" wrapText="1"/>
    </xf>
    <xf numFmtId="0" fontId="12" fillId="6" borderId="24" xfId="0" applyFont="1" applyFill="1" applyBorder="1" applyAlignment="1">
      <alignment horizontal="center" vertical="center" wrapText="1"/>
    </xf>
    <xf numFmtId="0" fontId="12" fillId="6" borderId="24" xfId="0" applyFont="1" applyFill="1" applyBorder="1" applyAlignment="1">
      <alignment horizontal="left" vertical="top"/>
    </xf>
    <xf numFmtId="0" fontId="29"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166" fontId="4" fillId="0" borderId="22" xfId="0" applyNumberFormat="1" applyFont="1" applyBorder="1" applyAlignment="1">
      <alignment horizontal="center" vertical="top" wrapText="1"/>
    </xf>
    <xf numFmtId="166" fontId="4" fillId="0" borderId="23" xfId="0" applyNumberFormat="1" applyFont="1" applyBorder="1" applyAlignment="1">
      <alignment horizontal="center" vertical="top" wrapText="1"/>
    </xf>
    <xf numFmtId="0" fontId="28" fillId="6" borderId="24"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4" fillId="0" borderId="24" xfId="0" applyFont="1" applyBorder="1" applyAlignment="1">
      <alignment horizontal="center" vertical="center" wrapText="1"/>
    </xf>
    <xf numFmtId="0" fontId="0" fillId="6" borderId="24" xfId="0" applyFill="1" applyBorder="1"/>
    <xf numFmtId="0" fontId="32" fillId="0" borderId="24" xfId="0" applyFont="1" applyBorder="1" applyAlignment="1">
      <alignment vertical="top"/>
    </xf>
    <xf numFmtId="0" fontId="45" fillId="0" borderId="2" xfId="0" applyFont="1" applyBorder="1" applyAlignment="1">
      <alignment horizontal="left" vertical="top" wrapText="1"/>
    </xf>
    <xf numFmtId="0" fontId="14" fillId="6" borderId="24" xfId="0" applyFont="1" applyFill="1" applyBorder="1" applyAlignment="1">
      <alignment horizontal="left" vertical="center"/>
    </xf>
    <xf numFmtId="0" fontId="12" fillId="6" borderId="24" xfId="0" applyFont="1" applyFill="1" applyBorder="1" applyAlignment="1">
      <alignment horizontal="center" vertical="center"/>
    </xf>
    <xf numFmtId="0" fontId="32" fillId="6" borderId="24" xfId="0" applyFont="1" applyFill="1" applyBorder="1" applyAlignment="1">
      <alignment horizontal="center" vertical="center"/>
    </xf>
    <xf numFmtId="3" fontId="4" fillId="0" borderId="24" xfId="0" applyNumberFormat="1" applyFont="1" applyBorder="1" applyAlignment="1" applyProtection="1">
      <alignment horizontal="center" vertical="center" wrapText="1"/>
      <protection locked="0"/>
    </xf>
    <xf numFmtId="0" fontId="4" fillId="3" borderId="2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0" borderId="24" xfId="0" applyFont="1" applyBorder="1" applyAlignment="1">
      <alignment horizontal="left" vertical="top" wrapText="1"/>
    </xf>
    <xf numFmtId="0" fontId="4" fillId="0" borderId="24" xfId="0" applyFont="1" applyBorder="1" applyAlignment="1">
      <alignment vertical="top"/>
    </xf>
    <xf numFmtId="0" fontId="0" fillId="0" borderId="24" xfId="0" applyBorder="1" applyAlignment="1">
      <alignment vertical="top"/>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vertical="top"/>
    </xf>
    <xf numFmtId="0" fontId="6" fillId="0" borderId="24" xfId="0" applyFont="1" applyBorder="1" applyAlignment="1">
      <alignment horizontal="center" vertical="top"/>
    </xf>
    <xf numFmtId="0" fontId="0" fillId="0" borderId="24" xfId="0" applyBorder="1" applyAlignment="1">
      <alignment horizontal="center" vertical="top"/>
    </xf>
    <xf numFmtId="0" fontId="12" fillId="6" borderId="22" xfId="0" applyFont="1" applyFill="1" applyBorder="1" applyAlignment="1">
      <alignment horizontal="center" vertical="center"/>
    </xf>
    <xf numFmtId="0" fontId="12" fillId="6" borderId="23" xfId="0" applyFont="1" applyFill="1" applyBorder="1" applyAlignment="1">
      <alignment horizontal="center" vertical="center"/>
    </xf>
    <xf numFmtId="0" fontId="4" fillId="0" borderId="24" xfId="0" applyFont="1" applyBorder="1" applyAlignment="1">
      <alignment horizontal="center" vertical="top" wrapText="1"/>
    </xf>
    <xf numFmtId="0" fontId="4" fillId="5" borderId="24" xfId="0" applyFont="1" applyFill="1" applyBorder="1" applyAlignment="1">
      <alignment horizontal="left" vertical="top" wrapText="1"/>
    </xf>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4" fillId="4" borderId="0" xfId="0" applyFont="1" applyFill="1" applyAlignment="1">
      <alignment vertical="top" wrapText="1"/>
    </xf>
    <xf numFmtId="0" fontId="0" fillId="4" borderId="0" xfId="0" applyFill="1" applyAlignment="1">
      <alignment vertical="top"/>
    </xf>
    <xf numFmtId="0" fontId="0" fillId="4" borderId="16" xfId="0" applyFill="1" applyBorder="1" applyAlignment="1">
      <alignment vertical="top"/>
    </xf>
    <xf numFmtId="0" fontId="0" fillId="6" borderId="24" xfId="0" applyFill="1" applyBorder="1" applyAlignment="1">
      <alignment horizontal="center" vertical="center"/>
    </xf>
    <xf numFmtId="0" fontId="12" fillId="6" borderId="24" xfId="0" applyFont="1" applyFill="1" applyBorder="1" applyAlignment="1">
      <alignment horizontal="center" vertical="center" shrinkToFit="1"/>
    </xf>
    <xf numFmtId="0" fontId="12" fillId="6" borderId="24" xfId="0" applyFont="1" applyFill="1" applyBorder="1" applyAlignment="1">
      <alignment horizontal="center" vertical="top" shrinkToFit="1"/>
    </xf>
    <xf numFmtId="0" fontId="0" fillId="6" borderId="24" xfId="0" applyFill="1" applyBorder="1" applyAlignment="1">
      <alignment vertical="top"/>
    </xf>
    <xf numFmtId="0" fontId="4" fillId="4" borderId="2" xfId="0" applyFont="1" applyFill="1" applyBorder="1" applyAlignment="1">
      <alignment vertical="top" wrapText="1"/>
    </xf>
    <xf numFmtId="0" fontId="0" fillId="4" borderId="2" xfId="0" applyFill="1" applyBorder="1" applyAlignment="1">
      <alignment vertical="top"/>
    </xf>
    <xf numFmtId="0" fontId="0" fillId="4" borderId="20" xfId="0" applyFill="1" applyBorder="1" applyAlignment="1">
      <alignment vertical="top"/>
    </xf>
    <xf numFmtId="0" fontId="6" fillId="0" borderId="22" xfId="0" applyFont="1" applyBorder="1" applyAlignment="1">
      <alignment horizontal="center" vertical="top"/>
    </xf>
    <xf numFmtId="0" fontId="6" fillId="0" borderId="3" xfId="0" applyFont="1" applyBorder="1" applyAlignment="1">
      <alignment horizontal="center" vertical="top"/>
    </xf>
    <xf numFmtId="0" fontId="6" fillId="0" borderId="23" xfId="0" applyFont="1" applyBorder="1" applyAlignment="1">
      <alignment horizontal="center" vertical="top"/>
    </xf>
    <xf numFmtId="0" fontId="5" fillId="6" borderId="24" xfId="0" applyFont="1" applyFill="1" applyBorder="1" applyAlignment="1">
      <alignment horizontal="center" vertical="center" shrinkToFit="1"/>
    </xf>
    <xf numFmtId="0" fontId="29" fillId="6" borderId="24" xfId="0" applyFont="1" applyFill="1" applyBorder="1" applyAlignment="1">
      <alignment horizontal="center" vertical="center" shrinkToFit="1"/>
    </xf>
    <xf numFmtId="0" fontId="5" fillId="6" borderId="24" xfId="0" applyFont="1" applyFill="1" applyBorder="1" applyAlignment="1">
      <alignment horizontal="left" vertical="center"/>
    </xf>
    <xf numFmtId="0" fontId="6" fillId="6" borderId="24" xfId="0" applyFont="1" applyFill="1" applyBorder="1" applyAlignment="1">
      <alignment vertical="center"/>
    </xf>
    <xf numFmtId="0" fontId="1" fillId="6" borderId="24" xfId="0" applyFont="1" applyFill="1" applyBorder="1" applyAlignment="1">
      <alignment horizontal="center" vertical="center"/>
    </xf>
    <xf numFmtId="0" fontId="12" fillId="7" borderId="24" xfId="0" applyFont="1" applyFill="1" applyBorder="1" applyAlignment="1">
      <alignment horizontal="center" vertical="center"/>
    </xf>
    <xf numFmtId="0" fontId="32" fillId="7" borderId="24" xfId="0" applyFont="1" applyFill="1" applyBorder="1" applyAlignment="1">
      <alignment horizontal="center" vertical="center"/>
    </xf>
    <xf numFmtId="0" fontId="53" fillId="7" borderId="24" xfId="0" applyFont="1" applyFill="1" applyBorder="1" applyAlignment="1">
      <alignment horizontal="center" vertical="center"/>
    </xf>
    <xf numFmtId="0" fontId="52" fillId="7" borderId="24" xfId="0" applyFont="1" applyFill="1" applyBorder="1" applyAlignment="1">
      <alignment horizontal="center" vertical="center"/>
    </xf>
    <xf numFmtId="3" fontId="4" fillId="0" borderId="24" xfId="0" applyNumberFormat="1" applyFont="1" applyBorder="1" applyAlignment="1">
      <alignment horizontal="right" vertical="center"/>
    </xf>
    <xf numFmtId="0" fontId="0" fillId="0" borderId="24" xfId="0" applyBorder="1" applyAlignment="1">
      <alignment horizontal="right" vertical="center"/>
    </xf>
    <xf numFmtId="0" fontId="0" fillId="0" borderId="24" xfId="0" applyBorder="1"/>
    <xf numFmtId="0" fontId="2" fillId="4" borderId="0" xfId="0" applyFont="1" applyFill="1" applyAlignment="1">
      <alignment vertical="top" wrapText="1"/>
    </xf>
    <xf numFmtId="0" fontId="22" fillId="4" borderId="0" xfId="0" applyFont="1" applyFill="1" applyAlignment="1">
      <alignment vertical="top" wrapText="1"/>
    </xf>
    <xf numFmtId="0" fontId="3" fillId="4" borderId="0" xfId="0" applyFont="1" applyFill="1" applyAlignment="1">
      <alignment vertical="top"/>
    </xf>
    <xf numFmtId="0" fontId="3" fillId="4" borderId="16" xfId="0" applyFont="1" applyFill="1" applyBorder="1" applyAlignment="1">
      <alignment vertical="top"/>
    </xf>
    <xf numFmtId="0" fontId="2" fillId="4" borderId="2" xfId="0" applyFont="1" applyFill="1" applyBorder="1" applyAlignment="1">
      <alignment vertical="top" wrapText="1"/>
    </xf>
    <xf numFmtId="0" fontId="3" fillId="4" borderId="2" xfId="0" applyFont="1" applyFill="1" applyBorder="1" applyAlignment="1">
      <alignment vertical="top"/>
    </xf>
    <xf numFmtId="0" fontId="3" fillId="4" borderId="20" xfId="0" applyFont="1" applyFill="1" applyBorder="1" applyAlignment="1">
      <alignment vertical="top"/>
    </xf>
    <xf numFmtId="0" fontId="8" fillId="6" borderId="24" xfId="0" applyFont="1" applyFill="1" applyBorder="1" applyAlignment="1">
      <alignment horizontal="left" vertical="top" wrapText="1"/>
    </xf>
    <xf numFmtId="0" fontId="0" fillId="6" borderId="24" xfId="0" applyFill="1" applyBorder="1" applyAlignment="1">
      <alignment horizontal="left" vertical="top" wrapText="1"/>
    </xf>
    <xf numFmtId="0" fontId="8" fillId="6" borderId="24" xfId="0" applyFont="1" applyFill="1" applyBorder="1" applyAlignment="1">
      <alignment horizontal="center" vertical="top"/>
    </xf>
    <xf numFmtId="0" fontId="0" fillId="6" borderId="24" xfId="0" applyFill="1" applyBorder="1" applyAlignment="1">
      <alignment horizontal="center" vertical="top"/>
    </xf>
    <xf numFmtId="0" fontId="2" fillId="4" borderId="0" xfId="0" applyFont="1" applyFill="1" applyAlignment="1">
      <alignment horizontal="left" vertical="top" wrapText="1"/>
    </xf>
  </cellXfs>
  <cellStyles count="2">
    <cellStyle name="Comma" xfId="1" builtinId="3"/>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412750</xdr:colOff>
      <xdr:row>44</xdr:row>
      <xdr:rowOff>28575</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7118350" cy="729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Times New Roman" panose="02020603050405020304" pitchFamily="18" charset="0"/>
                  <a:ea typeface="+mn-ea"/>
                  <a:cs typeface="Times New Roman" panose="02020603050405020304" pitchFamily="18" charset="0"/>
                </a:rPr>
                <a:t>HƯỚNG</a:t>
              </a:r>
              <a:r>
                <a:rPr lang="en-US" sz="1300" b="1" baseline="0">
                  <a:solidFill>
                    <a:schemeClr val="dk1"/>
                  </a:solidFill>
                  <a:effectLst/>
                  <a:latin typeface="Times New Roman" panose="02020603050405020304" pitchFamily="18" charset="0"/>
                  <a:ea typeface="+mn-ea"/>
                  <a:cs typeface="Times New Roman" panose="02020603050405020304" pitchFamily="18" charset="0"/>
                </a:rPr>
                <a:t> DẪN VÀ LƯU Ý KHI ĐIỀN THÔNG TIN, DỮ LIỆU</a:t>
              </a:r>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algn="l"/>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1. </a:t>
              </a:r>
              <a:r>
                <a:rPr lang="vi-VN" sz="1300">
                  <a:solidFill>
                    <a:schemeClr val="dk1"/>
                  </a:solidFill>
                  <a:effectLst/>
                  <a:latin typeface="Times New Roman" panose="02020603050405020304" pitchFamily="18" charset="0"/>
                  <a:ea typeface="+mn-ea"/>
                  <a:cs typeface="Times New Roman" panose="02020603050405020304" pitchFamily="18" charset="0"/>
                </a:rPr>
                <a:t>Cơ sở GDĐH điền thông tin</a:t>
              </a:r>
              <a:r>
                <a:rPr lang="en-US" sz="1300">
                  <a:solidFill>
                    <a:schemeClr val="dk1"/>
                  </a:solidFill>
                  <a:effectLst/>
                  <a:latin typeface="Times New Roman" panose="02020603050405020304" pitchFamily="18" charset="0"/>
                  <a:ea typeface="+mn-ea"/>
                  <a:cs typeface="Times New Roman" panose="02020603050405020304" pitchFamily="18" charset="0"/>
                </a:rPr>
                <a:t> trong</a:t>
              </a:r>
              <a:r>
                <a:rPr lang="en-US" sz="1300" baseline="0">
                  <a:solidFill>
                    <a:schemeClr val="dk1"/>
                  </a:solidFill>
                  <a:effectLst/>
                  <a:latin typeface="Times New Roman" panose="02020603050405020304" pitchFamily="18" charset="0"/>
                  <a:ea typeface="+mn-ea"/>
                  <a:cs typeface="Times New Roman" panose="02020603050405020304" pitchFamily="18" charset="0"/>
                </a:rPr>
                <a:t> các tiêu chuẩn (ở các sheet) trong file này</a:t>
              </a:r>
              <a:r>
                <a:rPr lang="vi-VN" sz="1300">
                  <a:solidFill>
                    <a:schemeClr val="dk1"/>
                  </a:solidFill>
                  <a:effectLst/>
                  <a:latin typeface="Times New Roman" panose="02020603050405020304" pitchFamily="18" charset="0"/>
                  <a:ea typeface="+mn-ea"/>
                  <a:cs typeface="Times New Roman" panose="02020603050405020304" pitchFamily="18" charset="0"/>
                </a:rPr>
                <a:t> bằng 2 cách:</a:t>
              </a: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a. </a:t>
              </a:r>
              <a:r>
                <a:rPr lang="vi-VN" sz="1300">
                  <a:solidFill>
                    <a:schemeClr val="dk1"/>
                  </a:solidFill>
                  <a:effectLst/>
                  <a:latin typeface="Times New Roman" panose="02020603050405020304" pitchFamily="18" charset="0"/>
                  <a:ea typeface="+mn-ea"/>
                  <a:cs typeface="Times New Roman" panose="02020603050405020304" pitchFamily="18" charset="0"/>
                </a:rPr>
                <a:t>Đối với phần dữ liệu: Điền số liệu trực tiếp vào các ô tương ứng</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solidFill>
                  <a:schemeClr val="dk1"/>
                </a:solidFill>
                <a:effectLst/>
                <a:latin typeface="Times New Roman" panose="02020603050405020304" pitchFamily="18" charset="0"/>
                <a:ea typeface="+mn-ea"/>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b. Đối với phần mô tả: Chọn các dữ liệu trong dropbox (click vào mũi tên bên phải mỗi ô).</a:t>
              </a:r>
            </a:p>
            <a:p>
              <a:pPr algn="l"/>
              <a:r>
                <a:rPr lang="en-US" sz="1300">
                  <a:latin typeface="Times New Roman" panose="02020603050405020304" pitchFamily="18" charset="0"/>
                  <a:cs typeface="Times New Roman" panose="02020603050405020304" pitchFamily="18" charset="0"/>
                </a:rPr>
                <a:t>2. Tiêu</a:t>
              </a:r>
              <a:r>
                <a:rPr lang="en-US" sz="1300" baseline="0">
                  <a:latin typeface="Times New Roman" panose="02020603050405020304" pitchFamily="18" charset="0"/>
                  <a:cs typeface="Times New Roman" panose="02020603050405020304" pitchFamily="18" charset="0"/>
                </a:rPr>
                <a:t> chuẩn 1 (</a:t>
              </a:r>
              <a:r>
                <a:rPr lang="vi-VN" sz="1300">
                  <a:latin typeface="Times New Roman" panose="02020603050405020304" pitchFamily="18" charset="0"/>
                  <a:cs typeface="Times New Roman" panose="02020603050405020304" pitchFamily="18" charset="0"/>
                </a:rPr>
                <a:t>Bảng 1C</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Cột</a:t>
              </a:r>
              <a:r>
                <a:rPr lang="en-US" sz="1300" baseline="0">
                  <a:latin typeface="Times New Roman" panose="02020603050405020304" pitchFamily="18" charset="0"/>
                  <a:cs typeface="Times New Roman" panose="02020603050405020304" pitchFamily="18" charset="0"/>
                </a:rPr>
                <a:t> các chỉ số chính, chỉ tiêu chiến lược và kết quả đạt được điền theo </a:t>
              </a:r>
              <a:r>
                <a:rPr lang="en-US" sz="1300" baseline="0">
                  <a:solidFill>
                    <a:schemeClr val="dk1"/>
                  </a:solidFill>
                  <a:effectLst/>
                  <a:latin typeface="Times New Roman" panose="02020603050405020304" pitchFamily="18" charset="0"/>
                  <a:ea typeface="+mn-ea"/>
                  <a:cs typeface="Times New Roman" panose="02020603050405020304" pitchFamily="18" charset="0"/>
                </a:rPr>
                <a:t>k</a:t>
              </a:r>
              <a:r>
                <a:rPr lang="vi-VN" sz="1300">
                  <a:solidFill>
                    <a:schemeClr val="dk1"/>
                  </a:solidFill>
                  <a:effectLst/>
                  <a:latin typeface="Times New Roman" panose="02020603050405020304" pitchFamily="18" charset="0"/>
                  <a:ea typeface="+mn-ea"/>
                  <a:cs typeface="Times New Roman" panose="02020603050405020304" pitchFamily="18" charset="0"/>
                </a:rPr>
                <a:t>ết quả thực hiện chiến lược, kế hoạch phát triển </a:t>
              </a:r>
              <a:r>
                <a:rPr lang="en-US" sz="1300">
                  <a:solidFill>
                    <a:schemeClr val="dk1"/>
                  </a:solidFill>
                  <a:effectLst/>
                  <a:latin typeface="Times New Roman" panose="02020603050405020304" pitchFamily="18" charset="0"/>
                  <a:ea typeface="+mn-ea"/>
                  <a:cs typeface="Times New Roman" panose="02020603050405020304" pitchFamily="18" charset="0"/>
                </a:rPr>
                <a:t>hằng</a:t>
              </a:r>
              <a:r>
                <a:rPr lang="en-US" sz="1300" baseline="0">
                  <a:solidFill>
                    <a:schemeClr val="dk1"/>
                  </a:solidFill>
                  <a:effectLst/>
                  <a:latin typeface="Times New Roman" panose="02020603050405020304" pitchFamily="18" charset="0"/>
                  <a:ea typeface="+mn-ea"/>
                  <a:cs typeface="Times New Roman" panose="02020603050405020304" pitchFamily="18" charset="0"/>
                </a:rPr>
                <a:t> năm </a:t>
              </a:r>
              <a:r>
                <a:rPr lang="en-US" sz="1300">
                  <a:solidFill>
                    <a:schemeClr val="dk1"/>
                  </a:solidFill>
                  <a:effectLst/>
                  <a:latin typeface="Times New Roman" panose="02020603050405020304" pitchFamily="18" charset="0"/>
                  <a:ea typeface="+mn-ea"/>
                  <a:cs typeface="Times New Roman" panose="02020603050405020304" pitchFamily="18" charset="0"/>
                </a:rPr>
                <a:t>của</a:t>
              </a:r>
              <a:r>
                <a:rPr lang="en-US" sz="1300" baseline="0">
                  <a:solidFill>
                    <a:schemeClr val="dk1"/>
                  </a:solidFill>
                  <a:effectLst/>
                  <a:latin typeface="Times New Roman" panose="02020603050405020304" pitchFamily="18" charset="0"/>
                  <a:ea typeface="+mn-ea"/>
                  <a:cs typeface="Times New Roman" panose="02020603050405020304" pitchFamily="18" charset="0"/>
                </a:rPr>
                <a:t> cơ sở GDĐH trong </a:t>
              </a:r>
              <a:r>
                <a:rPr lang="vi-VN" sz="1300">
                  <a:solidFill>
                    <a:schemeClr val="dk1"/>
                  </a:solidFill>
                  <a:effectLst/>
                  <a:latin typeface="Times New Roman" panose="02020603050405020304" pitchFamily="18" charset="0"/>
                  <a:ea typeface="+mn-ea"/>
                  <a:cs typeface="Times New Roman" panose="02020603050405020304" pitchFamily="18" charset="0"/>
                </a:rPr>
                <a:t>giai đoạn 20xx-202y</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3. </a:t>
              </a:r>
              <a:r>
                <a:rPr lang="vi-VN" sz="1300">
                  <a:latin typeface="Times New Roman" panose="02020603050405020304" pitchFamily="18" charset="0"/>
                  <a:cs typeface="Times New Roman" panose="02020603050405020304" pitchFamily="18" charset="0"/>
                </a:rPr>
                <a:t>Tiêu chuẩn 3 (Bảng 3B): Kê khai theo từng tòa nhà của</a:t>
              </a:r>
              <a:r>
                <a:rPr lang="en-US" sz="1300">
                  <a:latin typeface="Times New Roman" panose="02020603050405020304" pitchFamily="18" charset="0"/>
                  <a:cs typeface="Times New Roman" panose="02020603050405020304" pitchFamily="18" charset="0"/>
                </a:rPr>
                <a:t> cơ</a:t>
              </a:r>
              <a:r>
                <a:rPr lang="en-US" sz="1300" baseline="0">
                  <a:latin typeface="Times New Roman" panose="02020603050405020304" pitchFamily="18" charset="0"/>
                  <a:cs typeface="Times New Roman" panose="02020603050405020304" pitchFamily="18" charset="0"/>
                </a:rPr>
                <a:t> </a:t>
              </a:r>
              <a:r>
                <a:rPr lang="vi-VN" sz="1300">
                  <a:latin typeface="Times New Roman" panose="02020603050405020304" pitchFamily="18" charset="0"/>
                  <a:cs typeface="Times New Roman" panose="02020603050405020304" pitchFamily="18" charset="0"/>
                </a:rPr>
                <a:t>sở GDĐH</a:t>
              </a:r>
              <a:r>
                <a:rPr lang="en-US" sz="1300">
                  <a:latin typeface="Times New Roman" panose="02020603050405020304" pitchFamily="18" charset="0"/>
                  <a:cs typeface="Times New Roman" panose="02020603050405020304" pitchFamily="18" charset="0"/>
                </a:rPr>
                <a:t>.</a:t>
              </a:r>
            </a:p>
            <a:p>
              <a:pPr algn="l"/>
              <a:r>
                <a:rPr lang="en-US" sz="1300" i="0">
                  <a:solidFill>
                    <a:schemeClr val="dk1"/>
                  </a:solidFill>
                  <a:effectLst/>
                  <a:latin typeface="Times New Roman" panose="02020603050405020304" pitchFamily="18" charset="0"/>
                  <a:ea typeface="+mn-ea"/>
                  <a:cs typeface="Times New Roman" panose="02020603050405020304" pitchFamily="18" charset="0"/>
                </a:rPr>
                <a:t>4. </a:t>
              </a:r>
              <a:r>
                <a:rPr lang="vi-VN" sz="1300" i="0">
                  <a:solidFill>
                    <a:schemeClr val="dk1"/>
                  </a:solidFill>
                  <a:effectLst/>
                  <a:latin typeface="Times New Roman" panose="02020603050405020304" pitchFamily="18" charset="0"/>
                  <a:ea typeface="+mn-ea"/>
                  <a:cs typeface="Times New Roman" panose="02020603050405020304" pitchFamily="18" charset="0"/>
                </a:rPr>
                <a:t>Tiêu chuẩn 3 (Bảng 3</a:t>
              </a:r>
              <a:r>
                <a:rPr lang="en-US" sz="1300" i="0">
                  <a:solidFill>
                    <a:schemeClr val="dk1"/>
                  </a:solidFill>
                  <a:effectLst/>
                  <a:latin typeface="Times New Roman" panose="02020603050405020304" pitchFamily="18" charset="0"/>
                  <a:ea typeface="+mn-ea"/>
                  <a:cs typeface="Times New Roman" panose="02020603050405020304" pitchFamily="18" charset="0"/>
                </a:rPr>
                <a:t>C</a:t>
              </a:r>
              <a:r>
                <a:rPr lang="vi-VN" sz="1300" i="0">
                  <a:solidFill>
                    <a:schemeClr val="dk1"/>
                  </a:solidFill>
                  <a:effectLst/>
                  <a:latin typeface="Times New Roman" panose="02020603050405020304" pitchFamily="18" charset="0"/>
                  <a:ea typeface="+mn-ea"/>
                  <a:cs typeface="Times New Roman" panose="02020603050405020304" pitchFamily="18" charset="0"/>
                </a:rPr>
                <a:t>): </a:t>
              </a:r>
              <a:r>
                <a:rPr lang="en-US" sz="1300" i="0">
                  <a:solidFill>
                    <a:schemeClr val="dk1"/>
                  </a:solidFill>
                  <a:effectLst/>
                  <a:latin typeface="Times New Roman" panose="02020603050405020304" pitchFamily="18" charset="0"/>
                  <a:ea typeface="+mn-ea"/>
                  <a:cs typeface="Times New Roman" panose="02020603050405020304" pitchFamily="18" charset="0"/>
                </a:rPr>
                <a:t>Khi số đầu sách điện tử có truy cập trực tuyến cho người học và cán bộ bằng</a:t>
              </a:r>
              <a:r>
                <a:rPr lang="en-US" sz="1300" i="0" baseline="0">
                  <a:solidFill>
                    <a:schemeClr val="dk1"/>
                  </a:solidFill>
                  <a:effectLst/>
                  <a:latin typeface="Times New Roman" panose="02020603050405020304" pitchFamily="18" charset="0"/>
                  <a:ea typeface="+mn-ea"/>
                  <a:cs typeface="Times New Roman" panose="02020603050405020304" pitchFamily="18" charset="0"/>
                </a:rPr>
                <a:t> t</a:t>
              </a:r>
              <a:r>
                <a:rPr lang="en-US" sz="1300" i="0">
                  <a:solidFill>
                    <a:schemeClr val="dk1"/>
                  </a:solidFill>
                  <a:effectLst/>
                  <a:latin typeface="Times New Roman" panose="02020603050405020304" pitchFamily="18" charset="0"/>
                  <a:ea typeface="+mn-ea"/>
                  <a:cs typeface="Times New Roman" panose="02020603050405020304" pitchFamily="18" charset="0"/>
                </a:rPr>
                <a:t>ổng số đầu giáo trình, tài liệu bắt buộc cần có cho các ngành đào tạo ở các trình độ đại học và sau đại học thì s</a:t>
              </a:r>
              <a14:m>
                <m:oMath xmlns:m="http://schemas.openxmlformats.org/officeDocument/2006/math">
                  <m:r>
                    <a:rPr lang="en-US" sz="1300" i="0">
                      <a:solidFill>
                        <a:schemeClr val="dk1"/>
                      </a:solidFill>
                      <a:effectLst/>
                      <a:latin typeface="Cambria Math" panose="02040503050406030204" pitchFamily="18" charset="0"/>
                      <a:ea typeface="+mn-ea"/>
                      <a:cs typeface="+mn-cs"/>
                    </a:rPr>
                    <m:t>ố </m:t>
                  </m:r>
                  <m:r>
                    <m:rPr>
                      <m:sty m:val="p"/>
                    </m:rPr>
                    <a:rPr lang="en-US" sz="1300" i="0">
                      <a:solidFill>
                        <a:schemeClr val="dk1"/>
                      </a:solidFill>
                      <a:effectLst/>
                      <a:latin typeface="Cambria Math" panose="02040503050406030204" pitchFamily="18" charset="0"/>
                      <a:ea typeface="+mn-ea"/>
                      <a:cs typeface="+mn-cs"/>
                    </a:rPr>
                    <m:t>b</m:t>
                  </m:r>
                  <m:r>
                    <a:rPr lang="en-US" sz="1300" i="0">
                      <a:solidFill>
                        <a:schemeClr val="dk1"/>
                      </a:solidFill>
                      <a:effectLst/>
                      <a:latin typeface="Cambria Math" panose="02040503050406030204" pitchFamily="18" charset="0"/>
                      <a:ea typeface="+mn-ea"/>
                      <a:cs typeface="+mn-cs"/>
                    </a:rPr>
                    <m:t>ả</m:t>
                  </m:r>
                  <m:r>
                    <m:rPr>
                      <m:sty m:val="p"/>
                    </m:rPr>
                    <a:rPr lang="en-US" sz="1300" i="0">
                      <a:solidFill>
                        <a:schemeClr val="dk1"/>
                      </a:solidFill>
                      <a:effectLst/>
                      <a:latin typeface="Cambria Math" panose="02040503050406030204" pitchFamily="18" charset="0"/>
                      <a:ea typeface="+mn-ea"/>
                      <a:cs typeface="+mn-cs"/>
                    </a:rPr>
                    <m:t>n</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s</m:t>
                  </m:r>
                  <m:r>
                    <a:rPr lang="en-US" sz="1300" i="0">
                      <a:solidFill>
                        <a:schemeClr val="dk1"/>
                      </a:solidFill>
                      <a:effectLst/>
                      <a:latin typeface="Cambria Math" panose="02040503050406030204" pitchFamily="18" charset="0"/>
                      <a:ea typeface="+mn-ea"/>
                      <a:cs typeface="+mn-cs"/>
                    </a:rPr>
                    <m:t>á</m:t>
                  </m:r>
                  <m:r>
                    <m:rPr>
                      <m:sty m:val="p"/>
                    </m:rPr>
                    <a:rPr lang="en-US" sz="1300" i="0">
                      <a:solidFill>
                        <a:schemeClr val="dk1"/>
                      </a:solidFill>
                      <a:effectLst/>
                      <a:latin typeface="Cambria Math" panose="02040503050406030204" pitchFamily="18" charset="0"/>
                      <a:ea typeface="+mn-ea"/>
                      <a:cs typeface="+mn-cs"/>
                    </a:rPr>
                    <m:t>ch</m:t>
                  </m:r>
                  <m:r>
                    <a:rPr lang="en-US" sz="1300" i="0">
                      <a:solidFill>
                        <a:schemeClr val="dk1"/>
                      </a:solidFill>
                      <a:effectLst/>
                      <a:latin typeface="Cambria Math" panose="02040503050406030204" pitchFamily="18" charset="0"/>
                      <a:ea typeface="+mn-ea"/>
                      <a:cs typeface="+mn-cs"/>
                    </a:rPr>
                    <m:t> </m:t>
                  </m:r>
                  <m:r>
                    <m:rPr>
                      <m:sty m:val="p"/>
                    </m:rPr>
                    <a:rPr lang="en-US" sz="1300" b="0" i="0">
                      <a:solidFill>
                        <a:schemeClr val="dk1"/>
                      </a:solidFill>
                      <a:effectLst/>
                      <a:latin typeface="Cambria Math" panose="02040503050406030204" pitchFamily="18" charset="0"/>
                      <a:ea typeface="+mn-ea"/>
                      <a:cs typeface="+mn-cs"/>
                    </a:rPr>
                    <m:t>tr</m:t>
                  </m:r>
                  <m:r>
                    <a:rPr lang="en-US" sz="1300" b="0" i="0">
                      <a:solidFill>
                        <a:schemeClr val="dk1"/>
                      </a:solidFill>
                      <a:effectLst/>
                      <a:latin typeface="Cambria Math" panose="02040503050406030204" pitchFamily="18" charset="0"/>
                      <a:ea typeface="+mn-ea"/>
                      <a:cs typeface="+mn-cs"/>
                    </a:rPr>
                    <m:t>ê</m:t>
                  </m:r>
                  <m:r>
                    <m:rPr>
                      <m:sty m:val="p"/>
                    </m:rPr>
                    <a:rPr lang="en-US" sz="1300" b="0" i="0">
                      <a:solidFill>
                        <a:schemeClr val="dk1"/>
                      </a:solidFill>
                      <a:effectLst/>
                      <a:latin typeface="Cambria Math" panose="02040503050406030204" pitchFamily="18" charset="0"/>
                      <a:ea typeface="+mn-ea"/>
                      <a:cs typeface="+mn-cs"/>
                    </a:rPr>
                    <m:t>n</m:t>
                  </m:r>
                  <m:r>
                    <a:rPr lang="en-US" sz="1300" b="0" i="0">
                      <a:solidFill>
                        <a:schemeClr val="dk1"/>
                      </a:solidFill>
                      <a:effectLst/>
                      <a:latin typeface="Cambria Math" panose="02040503050406030204" pitchFamily="18" charset="0"/>
                      <a:ea typeface="+mn-ea"/>
                      <a:cs typeface="+mn-cs"/>
                    </a:rPr>
                    <m:t> </m:t>
                  </m:r>
                  <m:r>
                    <m:rPr>
                      <m:sty m:val="p"/>
                    </m:rPr>
                    <a:rPr lang="en-US" sz="1300" b="0" i="0">
                      <a:solidFill>
                        <a:schemeClr val="dk1"/>
                      </a:solidFill>
                      <a:effectLst/>
                      <a:latin typeface="Cambria Math" panose="02040503050406030204" pitchFamily="18" charset="0"/>
                      <a:ea typeface="+mn-ea"/>
                      <a:cs typeface="+mn-cs"/>
                    </a:rPr>
                    <m:t>m</m:t>
                  </m:r>
                  <m:r>
                    <a:rPr lang="en-US" sz="1300" b="0" i="0">
                      <a:solidFill>
                        <a:schemeClr val="dk1"/>
                      </a:solidFill>
                      <a:effectLst/>
                      <a:latin typeface="Cambria Math" panose="02040503050406030204" pitchFamily="18" charset="0"/>
                      <a:ea typeface="+mn-ea"/>
                      <a:cs typeface="+mn-cs"/>
                    </a:rPr>
                    <m:t>ộ</m:t>
                  </m:r>
                  <m:r>
                    <m:rPr>
                      <m:sty m:val="p"/>
                    </m:rPr>
                    <a:rPr lang="en-US" sz="1300" b="0" i="0">
                      <a:solidFill>
                        <a:schemeClr val="dk1"/>
                      </a:solidFill>
                      <a:effectLst/>
                      <a:latin typeface="Cambria Math" panose="02040503050406030204" pitchFamily="18" charset="0"/>
                      <a:ea typeface="+mn-ea"/>
                      <a:cs typeface="+mn-cs"/>
                    </a:rPr>
                    <m:t>t</m:t>
                  </m:r>
                  <m:r>
                    <a:rPr lang="en-US" sz="1300" b="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sinh</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vi</m:t>
                  </m:r>
                  <m:r>
                    <a:rPr lang="en-US" sz="1300" i="0">
                      <a:solidFill>
                        <a:schemeClr val="dk1"/>
                      </a:solidFill>
                      <a:effectLst/>
                      <a:latin typeface="Cambria Math" panose="02040503050406030204" pitchFamily="18" charset="0"/>
                      <a:ea typeface="+mn-ea"/>
                      <a:cs typeface="+mn-cs"/>
                    </a:rPr>
                    <m:t>ê</m:t>
                  </m:r>
                  <m:r>
                    <m:rPr>
                      <m:sty m:val="p"/>
                    </m:rPr>
                    <a:rPr lang="en-US" sz="1300" i="0">
                      <a:solidFill>
                        <a:schemeClr val="dk1"/>
                      </a:solidFill>
                      <a:effectLst/>
                      <a:latin typeface="Cambria Math" panose="02040503050406030204" pitchFamily="18" charset="0"/>
                      <a:ea typeface="+mn-ea"/>
                      <a:cs typeface="+mn-cs"/>
                    </a:rPr>
                    <m:t>n</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quy</m:t>
                  </m:r>
                  <m:r>
                    <a:rPr lang="en-US" sz="1300" i="0">
                      <a:solidFill>
                        <a:schemeClr val="dk1"/>
                      </a:solidFill>
                      <a:effectLst/>
                      <a:latin typeface="Cambria Math" panose="02040503050406030204" pitchFamily="18" charset="0"/>
                      <a:ea typeface="+mn-ea"/>
                      <a:cs typeface="+mn-cs"/>
                    </a:rPr>
                    <m:t> </m:t>
                  </m:r>
                  <m:r>
                    <m:rPr>
                      <m:sty m:val="p"/>
                    </m:rPr>
                    <a:rPr lang="en-US" sz="1300" i="0">
                      <a:solidFill>
                        <a:schemeClr val="dk1"/>
                      </a:solidFill>
                      <a:effectLst/>
                      <a:latin typeface="Cambria Math" panose="02040503050406030204" pitchFamily="18" charset="0"/>
                      <a:ea typeface="+mn-ea"/>
                      <a:cs typeface="+mn-cs"/>
                    </a:rPr>
                    <m:t>chu</m:t>
                  </m:r>
                  <m:r>
                    <a:rPr lang="en-US" sz="1300" i="0">
                      <a:solidFill>
                        <a:schemeClr val="dk1"/>
                      </a:solidFill>
                      <a:effectLst/>
                      <a:latin typeface="Cambria Math" panose="02040503050406030204" pitchFamily="18" charset="0"/>
                      <a:ea typeface="+mn-ea"/>
                      <a:cs typeface="+mn-cs"/>
                    </a:rPr>
                    <m:t>ẩ</m:t>
                  </m:r>
                  <m:r>
                    <m:rPr>
                      <m:sty m:val="p"/>
                    </m:rPr>
                    <a:rPr lang="en-US" sz="1300" i="0">
                      <a:solidFill>
                        <a:schemeClr val="dk1"/>
                      </a:solidFill>
                      <a:effectLst/>
                      <a:latin typeface="Cambria Math" panose="02040503050406030204" pitchFamily="18" charset="0"/>
                      <a:ea typeface="+mn-ea"/>
                      <a:cs typeface="+mn-cs"/>
                    </a:rPr>
                    <m:t>n</m:t>
                  </m:r>
                </m:oMath>
              </a14:m>
              <a:r>
                <a:rPr lang="en-US" sz="1300" i="0">
                  <a:solidFill>
                    <a:schemeClr val="dk1"/>
                  </a:solidFill>
                  <a:effectLst/>
                  <a:latin typeface="Times New Roman" panose="02020603050405020304" pitchFamily="18" charset="0"/>
                  <a:ea typeface="+mn-ea"/>
                  <a:cs typeface="Times New Roman" panose="02020603050405020304" pitchFamily="18" charset="0"/>
                </a:rPr>
                <a:t> là vô tận (nghĩa</a:t>
              </a:r>
              <a:r>
                <a:rPr lang="en-US" sz="1300" i="0" baseline="0">
                  <a:solidFill>
                    <a:schemeClr val="dk1"/>
                  </a:solidFill>
                  <a:effectLst/>
                  <a:latin typeface="Times New Roman" panose="02020603050405020304" pitchFamily="18" charset="0"/>
                  <a:ea typeface="+mn-ea"/>
                  <a:cs typeface="Times New Roman" panose="02020603050405020304" pitchFamily="18" charset="0"/>
                </a:rPr>
                <a:t> là </a:t>
              </a:r>
              <a:r>
                <a:rPr lang="en-US" sz="1300" i="0">
                  <a:solidFill>
                    <a:schemeClr val="dk1"/>
                  </a:solidFill>
                  <a:effectLst/>
                  <a:latin typeface="Times New Roman" panose="02020603050405020304" pitchFamily="18" charset="0"/>
                  <a:ea typeface="+mn-ea"/>
                  <a:cs typeface="Times New Roman" panose="02020603050405020304" pitchFamily="18" charset="0"/>
                </a:rPr>
                <a:t>người học có thể truy cập không giới hạn).</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5. Tiêu chuẩn 4 (Bảng</a:t>
              </a:r>
              <a:r>
                <a:rPr lang="en-US" sz="1300" baseline="0">
                  <a:latin typeface="Times New Roman" panose="02020603050405020304" pitchFamily="18" charset="0"/>
                  <a:cs typeface="Times New Roman" panose="02020603050405020304" pitchFamily="18" charset="0"/>
                </a:rPr>
                <a:t> A</a:t>
              </a:r>
              <a:r>
                <a:rPr lang="en-US" sz="1300">
                  <a:latin typeface="Times New Roman" panose="02020603050405020304" pitchFamily="18" charset="0"/>
                  <a:cs typeface="Times New Roman" panose="02020603050405020304" pitchFamily="18" charset="0"/>
                </a:rPr>
                <a:t>): Số</a:t>
              </a:r>
              <a:r>
                <a:rPr lang="en-US" sz="1300" baseline="0">
                  <a:latin typeface="Times New Roman" panose="02020603050405020304" pitchFamily="18" charset="0"/>
                  <a:cs typeface="Times New Roman" panose="02020603050405020304" pitchFamily="18" charset="0"/>
                </a:rPr>
                <a:t> liệu từ b</a:t>
              </a:r>
              <a:r>
                <a:rPr lang="en-US" sz="1300">
                  <a:solidFill>
                    <a:schemeClr val="dk1"/>
                  </a:solidFill>
                  <a:effectLst/>
                  <a:latin typeface="Times New Roman" panose="02020603050405020304" pitchFamily="18" charset="0"/>
                  <a:ea typeface="+mn-ea"/>
                  <a:cs typeface="Times New Roman" panose="02020603050405020304" pitchFamily="18" charset="0"/>
                </a:rPr>
                <a:t>áo cáo tài chính hàng năm của cở</a:t>
              </a:r>
              <a:r>
                <a:rPr lang="en-US" sz="1300" baseline="0">
                  <a:solidFill>
                    <a:schemeClr val="dk1"/>
                  </a:solidFill>
                  <a:effectLst/>
                  <a:latin typeface="Times New Roman" panose="02020603050405020304" pitchFamily="18" charset="0"/>
                  <a:ea typeface="+mn-ea"/>
                  <a:cs typeface="Times New Roman" panose="02020603050405020304" pitchFamily="18" charset="0"/>
                </a:rPr>
                <a:t> sở GDĐH</a:t>
              </a:r>
              <a:r>
                <a:rPr lang="en-US" sz="1300">
                  <a:solidFill>
                    <a:schemeClr val="dk1"/>
                  </a:solidFill>
                  <a:effectLst/>
                  <a:latin typeface="Times New Roman" panose="02020603050405020304" pitchFamily="18" charset="0"/>
                  <a:ea typeface="+mn-ea"/>
                  <a:cs typeface="Times New Roman" panose="02020603050405020304" pitchFamily="18" charset="0"/>
                </a:rPr>
                <a:t> được cơ quan có thẩm quyền (Hội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trường</a:t>
              </a:r>
              <a:r>
                <a:rPr lang="en-US" sz="1300">
                  <a:solidFill>
                    <a:schemeClr val="dk1"/>
                  </a:solidFill>
                  <a:effectLst/>
                  <a:latin typeface="Times New Roman" panose="02020603050405020304" pitchFamily="18" charset="0"/>
                  <a:ea typeface="+mn-ea"/>
                  <a:cs typeface="Times New Roman" panose="02020603050405020304" pitchFamily="18" charset="0"/>
                </a:rPr>
                <a:t>/Hội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đại học</a:t>
              </a:r>
              <a:r>
                <a:rPr lang="en-US" sz="1300">
                  <a:solidFill>
                    <a:schemeClr val="dk1"/>
                  </a:solidFill>
                  <a:effectLst/>
                  <a:latin typeface="Times New Roman" panose="02020603050405020304" pitchFamily="18" charset="0"/>
                  <a:ea typeface="+mn-ea"/>
                  <a:cs typeface="Times New Roman" panose="02020603050405020304" pitchFamily="18" charset="0"/>
                </a:rPr>
                <a:t>) phê duyệt</a:t>
              </a:r>
            </a:p>
            <a:p>
              <a:pPr algn="l"/>
              <a:r>
                <a:rPr lang="en-US" sz="1300">
                  <a:latin typeface="Times New Roman" panose="02020603050405020304" pitchFamily="18" charset="0"/>
                  <a:cs typeface="Times New Roman" panose="02020603050405020304" pitchFamily="18" charset="0"/>
                </a:rPr>
                <a:t>6. Tiêu</a:t>
              </a:r>
              <a:r>
                <a:rPr lang="en-US" sz="1300" baseline="0">
                  <a:latin typeface="Times New Roman" panose="02020603050405020304" pitchFamily="18" charset="0"/>
                  <a:cs typeface="Times New Roman" panose="02020603050405020304" pitchFamily="18" charset="0"/>
                </a:rPr>
                <a:t> chuẩn 5 (</a:t>
              </a:r>
              <a:r>
                <a:rPr lang="en-US" sz="1300">
                  <a:latin typeface="Times New Roman" panose="02020603050405020304" pitchFamily="18" charset="0"/>
                  <a:cs typeface="Times New Roman" panose="02020603050405020304" pitchFamily="18" charset="0"/>
                </a:rPr>
                <a:t>Bảng 5A): </a:t>
              </a:r>
              <a:r>
                <a:rPr lang="en-US" sz="1300" baseline="0">
                  <a:latin typeface="Times New Roman" panose="02020603050405020304" pitchFamily="18" charset="0"/>
                  <a:cs typeface="Times New Roman" panose="02020603050405020304" pitchFamily="18" charset="0"/>
                </a:rPr>
                <a:t> </a:t>
              </a:r>
            </a:p>
            <a:p>
              <a:pPr algn="l"/>
              <a:r>
                <a:rPr lang="en-US" sz="1300" baseline="0">
                  <a:latin typeface="Times New Roman" panose="02020603050405020304" pitchFamily="18" charset="0"/>
                  <a:cs typeface="Times New Roman" panose="02020603050405020304" pitchFamily="18" charset="0"/>
                </a:rPr>
                <a:t>- T</a:t>
              </a:r>
              <a:r>
                <a:rPr lang="en-US" sz="1300">
                  <a:latin typeface="Times New Roman" panose="02020603050405020304" pitchFamily="18" charset="0"/>
                  <a:cs typeface="Times New Roman" panose="02020603050405020304" pitchFamily="18" charset="0"/>
                </a:rPr>
                <a:t>ổng số sinh viên có mặt cuối năm (cả đại học và sau đại học),</a:t>
              </a:r>
              <a:r>
                <a:rPr lang="en-US" sz="1300" baseline="0">
                  <a:latin typeface="Times New Roman" panose="02020603050405020304" pitchFamily="18" charset="0"/>
                  <a:cs typeface="Times New Roman" panose="02020603050405020304" pitchFamily="18" charset="0"/>
                </a:rPr>
                <a:t> thống kê số liệu cuối năm 2024 (31/12/2024).</a:t>
              </a:r>
              <a:endParaRPr lang="en-US" sz="1300">
                <a:latin typeface="Times New Roman" panose="02020603050405020304" pitchFamily="18" charset="0"/>
                <a:cs typeface="Times New Roman" panose="02020603050405020304" pitchFamily="18" charset="0"/>
              </a:endParaRPr>
            </a:p>
            <a:p>
              <a:pPr algn="l"/>
              <a:r>
                <a:rPr lang="en-US" sz="1300" b="1">
                  <a:latin typeface="Times New Roman" panose="02020603050405020304" pitchFamily="18" charset="0"/>
                  <a:cs typeface="Times New Roman" panose="02020603050405020304" pitchFamily="18" charset="0"/>
                </a:rPr>
                <a:t>- </a:t>
              </a:r>
              <a:r>
                <a:rPr lang="en-US" sz="1300" b="0">
                  <a:latin typeface="Times New Roman" panose="02020603050405020304" pitchFamily="18" charset="0"/>
                  <a:cs typeface="Times New Roman" panose="02020603050405020304" pitchFamily="18" charset="0"/>
                </a:rPr>
                <a:t>Thống kê tình trạng sinh viên theo khóa nhập học </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Số hiện tại đang theo học tại cơ sở đào tạo</a:t>
              </a:r>
              <a:r>
                <a:rPr lang="en-US" sz="1300">
                  <a:latin typeface="Times New Roman" panose="02020603050405020304" pitchFamily="18" charset="0"/>
                  <a:cs typeface="Times New Roman" panose="02020603050405020304" pitchFamily="18" charset="0"/>
                </a:rPr>
                <a:t>;</a:t>
              </a:r>
              <a:r>
                <a:rPr lang="en-US" sz="1300" baseline="0">
                  <a:latin typeface="Times New Roman" panose="02020603050405020304" pitchFamily="18" charset="0"/>
                  <a:cs typeface="Times New Roman" panose="02020603050405020304" pitchFamily="18" charset="0"/>
                </a:rPr>
                <a:t> Số tốt nghiệp trong năm qua, đúng hạn; Số tốt nghiệp trong năm qua, quá hạn ≤ 0,5 thời gian tiêu chuẩn; </a:t>
              </a:r>
              <a:r>
                <a:rPr lang="en-US" sz="1300" baseline="0">
                  <a:solidFill>
                    <a:schemeClr val="dk1"/>
                  </a:solidFill>
                  <a:effectLst/>
                  <a:latin typeface="Times New Roman" panose="02020603050405020304" pitchFamily="18" charset="0"/>
                  <a:ea typeface="+mn-ea"/>
                  <a:cs typeface="Times New Roman" panose="02020603050405020304" pitchFamily="18" charset="0"/>
                </a:rPr>
                <a:t>Số tốt nghiệp trong năm qua, quá hạn 1,5 thời gian tiêu chuẩn</a:t>
              </a:r>
              <a:r>
                <a:rPr lang="en-US" sz="1300" baseline="0">
                  <a:latin typeface="Times New Roman" panose="02020603050405020304" pitchFamily="18" charset="0"/>
                  <a:cs typeface="Times New Roman" panose="02020603050405020304" pitchFamily="18" charset="0"/>
                </a:rPr>
                <a:t>)</a:t>
              </a:r>
              <a:r>
                <a:rPr lang="en-US" sz="1300">
                  <a:latin typeface="Times New Roman" panose="02020603050405020304" pitchFamily="18" charset="0"/>
                  <a:cs typeface="Times New Roman" panose="02020603050405020304" pitchFamily="18" charset="0"/>
                </a:rPr>
                <a:t>: Điền</a:t>
              </a:r>
              <a:r>
                <a:rPr lang="en-US" sz="1300" baseline="0">
                  <a:latin typeface="Times New Roman" panose="02020603050405020304" pitchFamily="18" charset="0"/>
                  <a:cs typeface="Times New Roman" panose="02020603050405020304" pitchFamily="18" charset="0"/>
                </a:rPr>
                <a:t> số liệu thống kê ở thời điểm ngày 31 tháng 12 các năm.</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 Thời gian tiêu chuẩn là</a:t>
              </a:r>
              <a:r>
                <a:rPr lang="en-US" sz="1300" baseline="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thời</a:t>
              </a:r>
              <a:r>
                <a:rPr lang="en-US" sz="1300" baseline="0">
                  <a:latin typeface="Times New Roman" panose="02020603050405020304" pitchFamily="18" charset="0"/>
                  <a:cs typeface="Times New Roman" panose="02020603050405020304" pitchFamily="18" charset="0"/>
                </a:rPr>
                <a:t> gian đào tạo tiêu chuẩn hay thời gian theo kế hoạch học tập chuẩn phụ thuộc vào trình độ và hình thức đào tạo </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7. </a:t>
              </a:r>
              <a:r>
                <a:rPr lang="vi-VN" sz="1300">
                  <a:latin typeface="Times New Roman" panose="02020603050405020304" pitchFamily="18" charset="0"/>
                  <a:cs typeface="Times New Roman" panose="02020603050405020304" pitchFamily="18" charset="0"/>
                </a:rPr>
                <a:t>Phần </a:t>
              </a:r>
              <a:r>
                <a:rPr lang="en-US" sz="1300">
                  <a:latin typeface="Times New Roman" panose="02020603050405020304" pitchFamily="18" charset="0"/>
                  <a:cs typeface="Times New Roman" panose="02020603050405020304" pitchFamily="18" charset="0"/>
                </a:rPr>
                <a:t>s</a:t>
              </a:r>
              <a:r>
                <a:rPr lang="vi-VN" sz="1300">
                  <a:latin typeface="Times New Roman" panose="02020603050405020304" pitchFamily="18" charset="0"/>
                  <a:cs typeface="Times New Roman" panose="02020603050405020304" pitchFamily="18" charset="0"/>
                </a:rPr>
                <a:t>ố liệu khảo sát </a:t>
              </a:r>
              <a:r>
                <a:rPr lang="en-US" sz="1300">
                  <a:latin typeface="Times New Roman" panose="02020603050405020304" pitchFamily="18" charset="0"/>
                  <a:cs typeface="Times New Roman" panose="02020603050405020304" pitchFamily="18" charset="0"/>
                </a:rPr>
                <a:t>người</a:t>
              </a:r>
              <a:r>
                <a:rPr lang="en-US" sz="1300" baseline="0">
                  <a:latin typeface="Times New Roman" panose="02020603050405020304" pitchFamily="18" charset="0"/>
                  <a:cs typeface="Times New Roman" panose="02020603050405020304" pitchFamily="18" charset="0"/>
                </a:rPr>
                <a:t> học, người tốt nghiệp đ</a:t>
              </a:r>
              <a:r>
                <a:rPr lang="vi-VN" sz="1300">
                  <a:latin typeface="Times New Roman" panose="02020603050405020304" pitchFamily="18" charset="0"/>
                  <a:cs typeface="Times New Roman" panose="02020603050405020304" pitchFamily="18" charset="0"/>
                </a:rPr>
                <a:t>ối với tiêu c</a:t>
              </a:r>
              <a:r>
                <a:rPr lang="en-US" sz="1300">
                  <a:latin typeface="Times New Roman" panose="02020603050405020304" pitchFamily="18" charset="0"/>
                  <a:cs typeface="Times New Roman" panose="02020603050405020304" pitchFamily="18" charset="0"/>
                </a:rPr>
                <a:t>hí</a:t>
              </a:r>
              <a:r>
                <a:rPr lang="en-US" sz="1300" baseline="0">
                  <a:latin typeface="Times New Roman" panose="02020603050405020304" pitchFamily="18" charset="0"/>
                  <a:cs typeface="Times New Roman" panose="02020603050405020304" pitchFamily="18" charset="0"/>
                </a:rPr>
                <a:t> 5.4</a:t>
              </a:r>
              <a:r>
                <a:rPr lang="vi-VN" sz="1300">
                  <a:latin typeface="Times New Roman" panose="02020603050405020304" pitchFamily="18" charset="0"/>
                  <a:cs typeface="Times New Roman" panose="02020603050405020304" pitchFamily="18" charset="0"/>
                </a:rPr>
                <a:t> và 5.5: </a:t>
              </a:r>
              <a:r>
                <a:rPr lang="en-US" sz="1300">
                  <a:latin typeface="Times New Roman" panose="02020603050405020304" pitchFamily="18" charset="0"/>
                  <a:cs typeface="Times New Roman" panose="02020603050405020304" pitchFamily="18" charset="0"/>
                </a:rPr>
                <a:t>CSĐT</a:t>
              </a:r>
              <a:r>
                <a:rPr lang="en-US" sz="1300" baseline="0">
                  <a:latin typeface="Times New Roman" panose="02020603050405020304" pitchFamily="18" charset="0"/>
                  <a:cs typeface="Times New Roman" panose="02020603050405020304" pitchFamily="18" charset="0"/>
                </a:rPr>
                <a:t> c</a:t>
              </a:r>
              <a:r>
                <a:rPr lang="vi-VN" sz="1300">
                  <a:latin typeface="Times New Roman" panose="02020603050405020304" pitchFamily="18" charset="0"/>
                  <a:cs typeface="Times New Roman" panose="02020603050405020304" pitchFamily="18" charset="0"/>
                </a:rPr>
                <a:t>ó thể khảo sát theo lớp hoặc </a:t>
              </a:r>
              <a:r>
                <a:rPr lang="en-US" sz="1300">
                  <a:latin typeface="Times New Roman" panose="02020603050405020304" pitchFamily="18" charset="0"/>
                  <a:cs typeface="Times New Roman" panose="02020603050405020304" pitchFamily="18" charset="0"/>
                </a:rPr>
                <a:t>khi kết</a:t>
              </a:r>
              <a:r>
                <a:rPr lang="en-US" sz="1300" baseline="0">
                  <a:latin typeface="Times New Roman" panose="02020603050405020304" pitchFamily="18" charset="0"/>
                  <a:cs typeface="Times New Roman" panose="02020603050405020304" pitchFamily="18" charset="0"/>
                </a:rPr>
                <a:t> thúc môn học </a:t>
              </a:r>
              <a:r>
                <a:rPr lang="vi-VN" sz="1300">
                  <a:latin typeface="Times New Roman" panose="02020603050405020304" pitchFamily="18" charset="0"/>
                  <a:cs typeface="Times New Roman" panose="02020603050405020304" pitchFamily="18" charset="0"/>
                </a:rPr>
                <a:t>hoặc</a:t>
              </a:r>
              <a:r>
                <a:rPr lang="en-US" sz="1300">
                  <a:latin typeface="Times New Roman" panose="02020603050405020304" pitchFamily="18" charset="0"/>
                  <a:cs typeface="Times New Roman" panose="02020603050405020304" pitchFamily="18" charset="0"/>
                </a:rPr>
                <a:t> khảo</a:t>
              </a:r>
              <a:r>
                <a:rPr lang="en-US" sz="1300" baseline="0">
                  <a:latin typeface="Times New Roman" panose="02020603050405020304" pitchFamily="18" charset="0"/>
                  <a:cs typeface="Times New Roman" panose="02020603050405020304" pitchFamily="18" charset="0"/>
                </a:rPr>
                <a:t> sát tổng thể ở cuối mỗi học kỳ hoặc cuối năm</a:t>
              </a:r>
              <a:r>
                <a:rPr lang="vi-VN" sz="1300">
                  <a:latin typeface="Times New Roman" panose="02020603050405020304" pitchFamily="18" charset="0"/>
                  <a:cs typeface="Times New Roman" panose="02020603050405020304" pitchFamily="18" charset="0"/>
                </a:rPr>
                <a:t> và thực hiện theo hướng dẫn ở phần khảo sát</a:t>
              </a:r>
              <a:r>
                <a:rPr lang="en-US" sz="1300">
                  <a:latin typeface="Times New Roman" panose="02020603050405020304" pitchFamily="18" charset="0"/>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a16="http://schemas.microsoft.com/office/drawing/2014/main" id="{AE7395FC-16AE-43DD-B58D-E00E1331A394}"/>
                </a:ext>
              </a:extLst>
            </xdr:cNvPr>
            <xdr:cNvSpPr txBox="1"/>
          </xdr:nvSpPr>
          <xdr:spPr>
            <a:xfrm>
              <a:off x="0" y="0"/>
              <a:ext cx="7118350" cy="729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b="1">
                  <a:solidFill>
                    <a:schemeClr val="dk1"/>
                  </a:solidFill>
                  <a:effectLst/>
                  <a:latin typeface="Times New Roman" panose="02020603050405020304" pitchFamily="18" charset="0"/>
                  <a:ea typeface="+mn-ea"/>
                  <a:cs typeface="Times New Roman" panose="02020603050405020304" pitchFamily="18" charset="0"/>
                </a:rPr>
                <a:t>HƯỚNG</a:t>
              </a:r>
              <a:r>
                <a:rPr lang="en-US" sz="1300" b="1" baseline="0">
                  <a:solidFill>
                    <a:schemeClr val="dk1"/>
                  </a:solidFill>
                  <a:effectLst/>
                  <a:latin typeface="Times New Roman" panose="02020603050405020304" pitchFamily="18" charset="0"/>
                  <a:ea typeface="+mn-ea"/>
                  <a:cs typeface="Times New Roman" panose="02020603050405020304" pitchFamily="18" charset="0"/>
                </a:rPr>
                <a:t> DẪN VÀ LƯU Ý KHI ĐIỀN THÔNG TIN, DỮ LIỆU</a:t>
              </a:r>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algn="l"/>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1. </a:t>
              </a:r>
              <a:r>
                <a:rPr lang="vi-VN" sz="1300">
                  <a:solidFill>
                    <a:schemeClr val="dk1"/>
                  </a:solidFill>
                  <a:effectLst/>
                  <a:latin typeface="Times New Roman" panose="02020603050405020304" pitchFamily="18" charset="0"/>
                  <a:ea typeface="+mn-ea"/>
                  <a:cs typeface="Times New Roman" panose="02020603050405020304" pitchFamily="18" charset="0"/>
                </a:rPr>
                <a:t>Cơ sở GDĐH điền thông tin</a:t>
              </a:r>
              <a:r>
                <a:rPr lang="en-US" sz="1300">
                  <a:solidFill>
                    <a:schemeClr val="dk1"/>
                  </a:solidFill>
                  <a:effectLst/>
                  <a:latin typeface="Times New Roman" panose="02020603050405020304" pitchFamily="18" charset="0"/>
                  <a:ea typeface="+mn-ea"/>
                  <a:cs typeface="Times New Roman" panose="02020603050405020304" pitchFamily="18" charset="0"/>
                </a:rPr>
                <a:t> trong</a:t>
              </a:r>
              <a:r>
                <a:rPr lang="en-US" sz="1300" baseline="0">
                  <a:solidFill>
                    <a:schemeClr val="dk1"/>
                  </a:solidFill>
                  <a:effectLst/>
                  <a:latin typeface="Times New Roman" panose="02020603050405020304" pitchFamily="18" charset="0"/>
                  <a:ea typeface="+mn-ea"/>
                  <a:cs typeface="Times New Roman" panose="02020603050405020304" pitchFamily="18" charset="0"/>
                </a:rPr>
                <a:t> các tiêu chuẩn (ở các sheet) trong file này</a:t>
              </a:r>
              <a:r>
                <a:rPr lang="vi-VN" sz="1300">
                  <a:solidFill>
                    <a:schemeClr val="dk1"/>
                  </a:solidFill>
                  <a:effectLst/>
                  <a:latin typeface="Times New Roman" panose="02020603050405020304" pitchFamily="18" charset="0"/>
                  <a:ea typeface="+mn-ea"/>
                  <a:cs typeface="Times New Roman" panose="02020603050405020304" pitchFamily="18" charset="0"/>
                </a:rPr>
                <a:t> bằng 2 cách:</a:t>
              </a: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algn="l"/>
              <a:r>
                <a:rPr lang="en-US" sz="1300">
                  <a:solidFill>
                    <a:schemeClr val="dk1"/>
                  </a:solidFill>
                  <a:effectLst/>
                  <a:latin typeface="Times New Roman" panose="02020603050405020304" pitchFamily="18" charset="0"/>
                  <a:ea typeface="+mn-ea"/>
                  <a:cs typeface="Times New Roman" panose="02020603050405020304" pitchFamily="18" charset="0"/>
                </a:rPr>
                <a:t>a. </a:t>
              </a:r>
              <a:r>
                <a:rPr lang="vi-VN" sz="1300">
                  <a:solidFill>
                    <a:schemeClr val="dk1"/>
                  </a:solidFill>
                  <a:effectLst/>
                  <a:latin typeface="Times New Roman" panose="02020603050405020304" pitchFamily="18" charset="0"/>
                  <a:ea typeface="+mn-ea"/>
                  <a:cs typeface="Times New Roman" panose="02020603050405020304" pitchFamily="18" charset="0"/>
                </a:rPr>
                <a:t>Đối với phần dữ liệu: Điền số liệu trực tiếp vào các ô tương ứng</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solidFill>
                  <a:schemeClr val="dk1"/>
                </a:solidFill>
                <a:effectLst/>
                <a:latin typeface="Times New Roman" panose="02020603050405020304" pitchFamily="18" charset="0"/>
                <a:ea typeface="+mn-ea"/>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b. Đối với phần mô tả: Chọn các dữ liệu trong dropbox (click vào mũi tên bên phải mỗi ô).</a:t>
              </a:r>
            </a:p>
            <a:p>
              <a:pPr algn="l"/>
              <a:r>
                <a:rPr lang="en-US" sz="1300">
                  <a:latin typeface="Times New Roman" panose="02020603050405020304" pitchFamily="18" charset="0"/>
                  <a:cs typeface="Times New Roman" panose="02020603050405020304" pitchFamily="18" charset="0"/>
                </a:rPr>
                <a:t>2. Tiêu</a:t>
              </a:r>
              <a:r>
                <a:rPr lang="en-US" sz="1300" baseline="0">
                  <a:latin typeface="Times New Roman" panose="02020603050405020304" pitchFamily="18" charset="0"/>
                  <a:cs typeface="Times New Roman" panose="02020603050405020304" pitchFamily="18" charset="0"/>
                </a:rPr>
                <a:t> chuẩn 1 (</a:t>
              </a:r>
              <a:r>
                <a:rPr lang="vi-VN" sz="1300">
                  <a:latin typeface="Times New Roman" panose="02020603050405020304" pitchFamily="18" charset="0"/>
                  <a:cs typeface="Times New Roman" panose="02020603050405020304" pitchFamily="18" charset="0"/>
                </a:rPr>
                <a:t>Bảng 1C</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Cột</a:t>
              </a:r>
              <a:r>
                <a:rPr lang="en-US" sz="1300" baseline="0">
                  <a:latin typeface="Times New Roman" panose="02020603050405020304" pitchFamily="18" charset="0"/>
                  <a:cs typeface="Times New Roman" panose="02020603050405020304" pitchFamily="18" charset="0"/>
                </a:rPr>
                <a:t> các chỉ số chính, chỉ tiêu chiến lược và kết quả đạt được điền theo </a:t>
              </a:r>
              <a:r>
                <a:rPr lang="en-US" sz="1300" baseline="0">
                  <a:solidFill>
                    <a:schemeClr val="dk1"/>
                  </a:solidFill>
                  <a:effectLst/>
                  <a:latin typeface="Times New Roman" panose="02020603050405020304" pitchFamily="18" charset="0"/>
                  <a:ea typeface="+mn-ea"/>
                  <a:cs typeface="Times New Roman" panose="02020603050405020304" pitchFamily="18" charset="0"/>
                </a:rPr>
                <a:t>k</a:t>
              </a:r>
              <a:r>
                <a:rPr lang="vi-VN" sz="1300">
                  <a:solidFill>
                    <a:schemeClr val="dk1"/>
                  </a:solidFill>
                  <a:effectLst/>
                  <a:latin typeface="Times New Roman" panose="02020603050405020304" pitchFamily="18" charset="0"/>
                  <a:ea typeface="+mn-ea"/>
                  <a:cs typeface="Times New Roman" panose="02020603050405020304" pitchFamily="18" charset="0"/>
                </a:rPr>
                <a:t>ết quả thực hiện chiến lược, kế hoạch phát triển </a:t>
              </a:r>
              <a:r>
                <a:rPr lang="en-US" sz="1300">
                  <a:solidFill>
                    <a:schemeClr val="dk1"/>
                  </a:solidFill>
                  <a:effectLst/>
                  <a:latin typeface="Times New Roman" panose="02020603050405020304" pitchFamily="18" charset="0"/>
                  <a:ea typeface="+mn-ea"/>
                  <a:cs typeface="Times New Roman" panose="02020603050405020304" pitchFamily="18" charset="0"/>
                </a:rPr>
                <a:t>hằng</a:t>
              </a:r>
              <a:r>
                <a:rPr lang="en-US" sz="1300" baseline="0">
                  <a:solidFill>
                    <a:schemeClr val="dk1"/>
                  </a:solidFill>
                  <a:effectLst/>
                  <a:latin typeface="Times New Roman" panose="02020603050405020304" pitchFamily="18" charset="0"/>
                  <a:ea typeface="+mn-ea"/>
                  <a:cs typeface="Times New Roman" panose="02020603050405020304" pitchFamily="18" charset="0"/>
                </a:rPr>
                <a:t> năm </a:t>
              </a:r>
              <a:r>
                <a:rPr lang="en-US" sz="1300">
                  <a:solidFill>
                    <a:schemeClr val="dk1"/>
                  </a:solidFill>
                  <a:effectLst/>
                  <a:latin typeface="Times New Roman" panose="02020603050405020304" pitchFamily="18" charset="0"/>
                  <a:ea typeface="+mn-ea"/>
                  <a:cs typeface="Times New Roman" panose="02020603050405020304" pitchFamily="18" charset="0"/>
                </a:rPr>
                <a:t>của</a:t>
              </a:r>
              <a:r>
                <a:rPr lang="en-US" sz="1300" baseline="0">
                  <a:solidFill>
                    <a:schemeClr val="dk1"/>
                  </a:solidFill>
                  <a:effectLst/>
                  <a:latin typeface="Times New Roman" panose="02020603050405020304" pitchFamily="18" charset="0"/>
                  <a:ea typeface="+mn-ea"/>
                  <a:cs typeface="Times New Roman" panose="02020603050405020304" pitchFamily="18" charset="0"/>
                </a:rPr>
                <a:t> cơ sở GDĐH trong </a:t>
              </a:r>
              <a:r>
                <a:rPr lang="vi-VN" sz="1300">
                  <a:solidFill>
                    <a:schemeClr val="dk1"/>
                  </a:solidFill>
                  <a:effectLst/>
                  <a:latin typeface="Times New Roman" panose="02020603050405020304" pitchFamily="18" charset="0"/>
                  <a:ea typeface="+mn-ea"/>
                  <a:cs typeface="Times New Roman" panose="02020603050405020304" pitchFamily="18" charset="0"/>
                </a:rPr>
                <a:t>giai đoạn 20xx-202y</a:t>
              </a:r>
              <a:r>
                <a:rPr lang="en-US" sz="1300">
                  <a:solidFill>
                    <a:schemeClr val="dk1"/>
                  </a:solidFill>
                  <a:effectLst/>
                  <a:latin typeface="Times New Roman" panose="02020603050405020304" pitchFamily="18" charset="0"/>
                  <a:ea typeface="+mn-ea"/>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a:p>
              <a:pPr algn="l"/>
              <a:r>
                <a:rPr lang="en-AU" sz="1300">
                  <a:latin typeface="Times New Roman" panose="02020603050405020304" pitchFamily="18" charset="0"/>
                  <a:cs typeface="Times New Roman" panose="02020603050405020304" pitchFamily="18" charset="0"/>
                </a:rPr>
                <a:t>3. </a:t>
              </a:r>
              <a:r>
                <a:rPr lang="vi-VN" sz="1300">
                  <a:latin typeface="Times New Roman" panose="02020603050405020304" pitchFamily="18" charset="0"/>
                  <a:cs typeface="Times New Roman" panose="02020603050405020304" pitchFamily="18" charset="0"/>
                </a:rPr>
                <a:t>Tiêu chuẩn 3 (Bảng 3B): Kê khai theo từng tòa nhà của</a:t>
              </a:r>
              <a:r>
                <a:rPr lang="en-US" sz="1300">
                  <a:latin typeface="Times New Roman" panose="02020603050405020304" pitchFamily="18" charset="0"/>
                  <a:cs typeface="Times New Roman" panose="02020603050405020304" pitchFamily="18" charset="0"/>
                </a:rPr>
                <a:t> cơ</a:t>
              </a:r>
              <a:r>
                <a:rPr lang="en-US" sz="1300" baseline="0">
                  <a:latin typeface="Times New Roman" panose="02020603050405020304" pitchFamily="18" charset="0"/>
                  <a:cs typeface="Times New Roman" panose="02020603050405020304" pitchFamily="18" charset="0"/>
                </a:rPr>
                <a:t> </a:t>
              </a:r>
              <a:r>
                <a:rPr lang="vi-VN" sz="1300">
                  <a:latin typeface="Times New Roman" panose="02020603050405020304" pitchFamily="18" charset="0"/>
                  <a:cs typeface="Times New Roman" panose="02020603050405020304" pitchFamily="18" charset="0"/>
                </a:rPr>
                <a:t>sở GDĐH</a:t>
              </a:r>
              <a:r>
                <a:rPr lang="en-US" sz="1300">
                  <a:latin typeface="Times New Roman" panose="02020603050405020304" pitchFamily="18" charset="0"/>
                  <a:cs typeface="Times New Roman" panose="02020603050405020304" pitchFamily="18" charset="0"/>
                </a:rPr>
                <a:t>.</a:t>
              </a:r>
            </a:p>
            <a:p>
              <a:pPr algn="l"/>
              <a:r>
                <a:rPr lang="en-US" sz="1300" i="0">
                  <a:solidFill>
                    <a:schemeClr val="dk1"/>
                  </a:solidFill>
                  <a:effectLst/>
                  <a:latin typeface="Times New Roman" panose="02020603050405020304" pitchFamily="18" charset="0"/>
                  <a:ea typeface="+mn-ea"/>
                  <a:cs typeface="Times New Roman" panose="02020603050405020304" pitchFamily="18" charset="0"/>
                </a:rPr>
                <a:t>4. </a:t>
              </a:r>
              <a:r>
                <a:rPr lang="vi-VN" sz="1300" i="0">
                  <a:solidFill>
                    <a:schemeClr val="dk1"/>
                  </a:solidFill>
                  <a:effectLst/>
                  <a:latin typeface="Times New Roman" panose="02020603050405020304" pitchFamily="18" charset="0"/>
                  <a:ea typeface="+mn-ea"/>
                  <a:cs typeface="Times New Roman" panose="02020603050405020304" pitchFamily="18" charset="0"/>
                </a:rPr>
                <a:t>Tiêu chuẩn 3 (Bảng 3</a:t>
              </a:r>
              <a:r>
                <a:rPr lang="en-US" sz="1300" i="0">
                  <a:solidFill>
                    <a:schemeClr val="dk1"/>
                  </a:solidFill>
                  <a:effectLst/>
                  <a:latin typeface="Times New Roman" panose="02020603050405020304" pitchFamily="18" charset="0"/>
                  <a:ea typeface="+mn-ea"/>
                  <a:cs typeface="Times New Roman" panose="02020603050405020304" pitchFamily="18" charset="0"/>
                </a:rPr>
                <a:t>C</a:t>
              </a:r>
              <a:r>
                <a:rPr lang="vi-VN" sz="1300" i="0">
                  <a:solidFill>
                    <a:schemeClr val="dk1"/>
                  </a:solidFill>
                  <a:effectLst/>
                  <a:latin typeface="Times New Roman" panose="02020603050405020304" pitchFamily="18" charset="0"/>
                  <a:ea typeface="+mn-ea"/>
                  <a:cs typeface="Times New Roman" panose="02020603050405020304" pitchFamily="18" charset="0"/>
                </a:rPr>
                <a:t>): </a:t>
              </a:r>
              <a:r>
                <a:rPr lang="en-US" sz="1300" i="0">
                  <a:solidFill>
                    <a:schemeClr val="dk1"/>
                  </a:solidFill>
                  <a:effectLst/>
                  <a:latin typeface="Times New Roman" panose="02020603050405020304" pitchFamily="18" charset="0"/>
                  <a:ea typeface="+mn-ea"/>
                  <a:cs typeface="Times New Roman" panose="02020603050405020304" pitchFamily="18" charset="0"/>
                </a:rPr>
                <a:t>Khi số đầu sách điện tử có truy cập trực tuyến cho người học và cán bộ bằng</a:t>
              </a:r>
              <a:r>
                <a:rPr lang="en-US" sz="1300" i="0" baseline="0">
                  <a:solidFill>
                    <a:schemeClr val="dk1"/>
                  </a:solidFill>
                  <a:effectLst/>
                  <a:latin typeface="Times New Roman" panose="02020603050405020304" pitchFamily="18" charset="0"/>
                  <a:ea typeface="+mn-ea"/>
                  <a:cs typeface="Times New Roman" panose="02020603050405020304" pitchFamily="18" charset="0"/>
                </a:rPr>
                <a:t> t</a:t>
              </a:r>
              <a:r>
                <a:rPr lang="en-US" sz="1300" i="0">
                  <a:solidFill>
                    <a:schemeClr val="dk1"/>
                  </a:solidFill>
                  <a:effectLst/>
                  <a:latin typeface="Times New Roman" panose="02020603050405020304" pitchFamily="18" charset="0"/>
                  <a:ea typeface="+mn-ea"/>
                  <a:cs typeface="Times New Roman" panose="02020603050405020304" pitchFamily="18" charset="0"/>
                </a:rPr>
                <a:t>ổng số đầu giáo trình, tài liệu bắt buộc cần có cho các ngành đào tạo ở các trình độ đại học và sau đại học thì s</a:t>
              </a:r>
              <a:r>
                <a:rPr lang="en-US" sz="1300" i="0">
                  <a:solidFill>
                    <a:schemeClr val="dk1"/>
                  </a:solidFill>
                  <a:effectLst/>
                  <a:latin typeface="Cambria Math" panose="02040503050406030204" pitchFamily="18" charset="0"/>
                  <a:ea typeface="+mn-ea"/>
                  <a:cs typeface="+mn-cs"/>
                </a:rPr>
                <a:t>ố bản sách </a:t>
              </a:r>
              <a:r>
                <a:rPr lang="en-US" sz="1300" b="0" i="0">
                  <a:solidFill>
                    <a:schemeClr val="dk1"/>
                  </a:solidFill>
                  <a:effectLst/>
                  <a:latin typeface="Cambria Math" panose="02040503050406030204" pitchFamily="18" charset="0"/>
                  <a:ea typeface="+mn-ea"/>
                  <a:cs typeface="+mn-cs"/>
                </a:rPr>
                <a:t>trên một </a:t>
              </a:r>
              <a:r>
                <a:rPr lang="en-US" sz="1300" i="0">
                  <a:solidFill>
                    <a:schemeClr val="dk1"/>
                  </a:solidFill>
                  <a:effectLst/>
                  <a:latin typeface="Cambria Math" panose="02040503050406030204" pitchFamily="18" charset="0"/>
                  <a:ea typeface="+mn-ea"/>
                  <a:cs typeface="+mn-cs"/>
                </a:rPr>
                <a:t>sinh viên quy chuẩn</a:t>
              </a:r>
              <a:r>
                <a:rPr lang="en-US" sz="1300" i="0">
                  <a:solidFill>
                    <a:schemeClr val="dk1"/>
                  </a:solidFill>
                  <a:effectLst/>
                  <a:latin typeface="Times New Roman" panose="02020603050405020304" pitchFamily="18" charset="0"/>
                  <a:ea typeface="+mn-ea"/>
                  <a:cs typeface="Times New Roman" panose="02020603050405020304" pitchFamily="18" charset="0"/>
                </a:rPr>
                <a:t> là vô tận (nghĩa</a:t>
              </a:r>
              <a:r>
                <a:rPr lang="en-US" sz="1300" i="0" baseline="0">
                  <a:solidFill>
                    <a:schemeClr val="dk1"/>
                  </a:solidFill>
                  <a:effectLst/>
                  <a:latin typeface="Times New Roman" panose="02020603050405020304" pitchFamily="18" charset="0"/>
                  <a:ea typeface="+mn-ea"/>
                  <a:cs typeface="Times New Roman" panose="02020603050405020304" pitchFamily="18" charset="0"/>
                </a:rPr>
                <a:t> là </a:t>
              </a:r>
              <a:r>
                <a:rPr lang="en-US" sz="1300" i="0">
                  <a:solidFill>
                    <a:schemeClr val="dk1"/>
                  </a:solidFill>
                  <a:effectLst/>
                  <a:latin typeface="Times New Roman" panose="02020603050405020304" pitchFamily="18" charset="0"/>
                  <a:ea typeface="+mn-ea"/>
                  <a:cs typeface="Times New Roman" panose="02020603050405020304" pitchFamily="18" charset="0"/>
                </a:rPr>
                <a:t>người học có thể truy cập không giới hạn).</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5. Tiêu chuẩn 4 (Bảng</a:t>
              </a:r>
              <a:r>
                <a:rPr lang="en-US" sz="1300" baseline="0">
                  <a:latin typeface="Times New Roman" panose="02020603050405020304" pitchFamily="18" charset="0"/>
                  <a:cs typeface="Times New Roman" panose="02020603050405020304" pitchFamily="18" charset="0"/>
                </a:rPr>
                <a:t> A</a:t>
              </a:r>
              <a:r>
                <a:rPr lang="en-US" sz="1300">
                  <a:latin typeface="Times New Roman" panose="02020603050405020304" pitchFamily="18" charset="0"/>
                  <a:cs typeface="Times New Roman" panose="02020603050405020304" pitchFamily="18" charset="0"/>
                </a:rPr>
                <a:t>): Số</a:t>
              </a:r>
              <a:r>
                <a:rPr lang="en-US" sz="1300" baseline="0">
                  <a:latin typeface="Times New Roman" panose="02020603050405020304" pitchFamily="18" charset="0"/>
                  <a:cs typeface="Times New Roman" panose="02020603050405020304" pitchFamily="18" charset="0"/>
                </a:rPr>
                <a:t> liệu từ b</a:t>
              </a:r>
              <a:r>
                <a:rPr lang="en-US" sz="1300">
                  <a:solidFill>
                    <a:schemeClr val="dk1"/>
                  </a:solidFill>
                  <a:effectLst/>
                  <a:latin typeface="Times New Roman" panose="02020603050405020304" pitchFamily="18" charset="0"/>
                  <a:ea typeface="+mn-ea"/>
                  <a:cs typeface="Times New Roman" panose="02020603050405020304" pitchFamily="18" charset="0"/>
                </a:rPr>
                <a:t>áo cáo tài chính hàng năm của cở</a:t>
              </a:r>
              <a:r>
                <a:rPr lang="en-US" sz="1300" baseline="0">
                  <a:solidFill>
                    <a:schemeClr val="dk1"/>
                  </a:solidFill>
                  <a:effectLst/>
                  <a:latin typeface="Times New Roman" panose="02020603050405020304" pitchFamily="18" charset="0"/>
                  <a:ea typeface="+mn-ea"/>
                  <a:cs typeface="Times New Roman" panose="02020603050405020304" pitchFamily="18" charset="0"/>
                </a:rPr>
                <a:t> sở GDĐH</a:t>
              </a:r>
              <a:r>
                <a:rPr lang="en-US" sz="1300">
                  <a:solidFill>
                    <a:schemeClr val="dk1"/>
                  </a:solidFill>
                  <a:effectLst/>
                  <a:latin typeface="Times New Roman" panose="02020603050405020304" pitchFamily="18" charset="0"/>
                  <a:ea typeface="+mn-ea"/>
                  <a:cs typeface="Times New Roman" panose="02020603050405020304" pitchFamily="18" charset="0"/>
                </a:rPr>
                <a:t> được cơ quan có thẩm quyền (Hội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trường</a:t>
              </a:r>
              <a:r>
                <a:rPr lang="en-US" sz="1300">
                  <a:solidFill>
                    <a:schemeClr val="dk1"/>
                  </a:solidFill>
                  <a:effectLst/>
                  <a:latin typeface="Times New Roman" panose="02020603050405020304" pitchFamily="18" charset="0"/>
                  <a:ea typeface="+mn-ea"/>
                  <a:cs typeface="Times New Roman" panose="02020603050405020304" pitchFamily="18" charset="0"/>
                </a:rPr>
                <a:t>/Hội</a:t>
              </a:r>
              <a:r>
                <a:rPr lang="en-US" sz="1300" baseline="0">
                  <a:solidFill>
                    <a:schemeClr val="dk1"/>
                  </a:solidFill>
                  <a:effectLst/>
                  <a:latin typeface="Times New Roman" panose="02020603050405020304" pitchFamily="18" charset="0"/>
                  <a:ea typeface="+mn-ea"/>
                  <a:cs typeface="Times New Roman" panose="02020603050405020304" pitchFamily="18" charset="0"/>
                </a:rPr>
                <a:t> đồng đại học</a:t>
              </a:r>
              <a:r>
                <a:rPr lang="en-US" sz="1300">
                  <a:solidFill>
                    <a:schemeClr val="dk1"/>
                  </a:solidFill>
                  <a:effectLst/>
                  <a:latin typeface="Times New Roman" panose="02020603050405020304" pitchFamily="18" charset="0"/>
                  <a:ea typeface="+mn-ea"/>
                  <a:cs typeface="Times New Roman" panose="02020603050405020304" pitchFamily="18" charset="0"/>
                </a:rPr>
                <a:t>) phê duyệt</a:t>
              </a:r>
            </a:p>
            <a:p>
              <a:pPr algn="l"/>
              <a:r>
                <a:rPr lang="en-US" sz="1300">
                  <a:latin typeface="Times New Roman" panose="02020603050405020304" pitchFamily="18" charset="0"/>
                  <a:cs typeface="Times New Roman" panose="02020603050405020304" pitchFamily="18" charset="0"/>
                </a:rPr>
                <a:t>6. Tiêu</a:t>
              </a:r>
              <a:r>
                <a:rPr lang="en-US" sz="1300" baseline="0">
                  <a:latin typeface="Times New Roman" panose="02020603050405020304" pitchFamily="18" charset="0"/>
                  <a:cs typeface="Times New Roman" panose="02020603050405020304" pitchFamily="18" charset="0"/>
                </a:rPr>
                <a:t> chuẩn 5 (</a:t>
              </a:r>
              <a:r>
                <a:rPr lang="en-US" sz="1300">
                  <a:latin typeface="Times New Roman" panose="02020603050405020304" pitchFamily="18" charset="0"/>
                  <a:cs typeface="Times New Roman" panose="02020603050405020304" pitchFamily="18" charset="0"/>
                </a:rPr>
                <a:t>Bảng 5A): </a:t>
              </a:r>
              <a:r>
                <a:rPr lang="en-US" sz="1300" baseline="0">
                  <a:latin typeface="Times New Roman" panose="02020603050405020304" pitchFamily="18" charset="0"/>
                  <a:cs typeface="Times New Roman" panose="02020603050405020304" pitchFamily="18" charset="0"/>
                </a:rPr>
                <a:t> </a:t>
              </a:r>
            </a:p>
            <a:p>
              <a:pPr algn="l"/>
              <a:r>
                <a:rPr lang="en-US" sz="1300" baseline="0">
                  <a:latin typeface="Times New Roman" panose="02020603050405020304" pitchFamily="18" charset="0"/>
                  <a:cs typeface="Times New Roman" panose="02020603050405020304" pitchFamily="18" charset="0"/>
                </a:rPr>
                <a:t>- T</a:t>
              </a:r>
              <a:r>
                <a:rPr lang="en-US" sz="1300">
                  <a:latin typeface="Times New Roman" panose="02020603050405020304" pitchFamily="18" charset="0"/>
                  <a:cs typeface="Times New Roman" panose="02020603050405020304" pitchFamily="18" charset="0"/>
                </a:rPr>
                <a:t>ổng số sinh viên có mặt cuối năm (cả đại học và sau đại học),</a:t>
              </a:r>
              <a:r>
                <a:rPr lang="en-US" sz="1300" baseline="0">
                  <a:latin typeface="Times New Roman" panose="02020603050405020304" pitchFamily="18" charset="0"/>
                  <a:cs typeface="Times New Roman" panose="02020603050405020304" pitchFamily="18" charset="0"/>
                </a:rPr>
                <a:t> thống kê số liệu cuối năm 2024 (31/12/2024).</a:t>
              </a:r>
              <a:endParaRPr lang="en-US" sz="1300">
                <a:latin typeface="Times New Roman" panose="02020603050405020304" pitchFamily="18" charset="0"/>
                <a:cs typeface="Times New Roman" panose="02020603050405020304" pitchFamily="18" charset="0"/>
              </a:endParaRPr>
            </a:p>
            <a:p>
              <a:pPr algn="l"/>
              <a:r>
                <a:rPr lang="en-US" sz="1300" b="1">
                  <a:latin typeface="Times New Roman" panose="02020603050405020304" pitchFamily="18" charset="0"/>
                  <a:cs typeface="Times New Roman" panose="02020603050405020304" pitchFamily="18" charset="0"/>
                </a:rPr>
                <a:t>- </a:t>
              </a:r>
              <a:r>
                <a:rPr lang="en-US" sz="1300" b="0">
                  <a:latin typeface="Times New Roman" panose="02020603050405020304" pitchFamily="18" charset="0"/>
                  <a:cs typeface="Times New Roman" panose="02020603050405020304" pitchFamily="18" charset="0"/>
                </a:rPr>
                <a:t>Thống kê tình trạng sinh viên theo khóa nhập học </a:t>
              </a:r>
              <a:r>
                <a:rPr lang="en-US" sz="1300">
                  <a:latin typeface="Times New Roman" panose="02020603050405020304" pitchFamily="18" charset="0"/>
                  <a:cs typeface="Times New Roman" panose="02020603050405020304" pitchFamily="18" charset="0"/>
                </a:rPr>
                <a:t>(</a:t>
              </a:r>
              <a:r>
                <a:rPr lang="vi-VN" sz="1300">
                  <a:latin typeface="Times New Roman" panose="02020603050405020304" pitchFamily="18" charset="0"/>
                  <a:cs typeface="Times New Roman" panose="02020603050405020304" pitchFamily="18" charset="0"/>
                </a:rPr>
                <a:t>Số hiện tại đang theo học tại cơ sở đào tạo</a:t>
              </a:r>
              <a:r>
                <a:rPr lang="en-US" sz="1300">
                  <a:latin typeface="Times New Roman" panose="02020603050405020304" pitchFamily="18" charset="0"/>
                  <a:cs typeface="Times New Roman" panose="02020603050405020304" pitchFamily="18" charset="0"/>
                </a:rPr>
                <a:t>;</a:t>
              </a:r>
              <a:r>
                <a:rPr lang="en-US" sz="1300" baseline="0">
                  <a:latin typeface="Times New Roman" panose="02020603050405020304" pitchFamily="18" charset="0"/>
                  <a:cs typeface="Times New Roman" panose="02020603050405020304" pitchFamily="18" charset="0"/>
                </a:rPr>
                <a:t> Số tốt nghiệp trong năm qua, đúng hạn; Số tốt nghiệp trong năm qua, quá hạn ≤ 0,5 thời gian tiêu chuẩn; </a:t>
              </a:r>
              <a:r>
                <a:rPr lang="en-US" sz="1300" baseline="0">
                  <a:solidFill>
                    <a:schemeClr val="dk1"/>
                  </a:solidFill>
                  <a:effectLst/>
                  <a:latin typeface="Times New Roman" panose="02020603050405020304" pitchFamily="18" charset="0"/>
                  <a:ea typeface="+mn-ea"/>
                  <a:cs typeface="Times New Roman" panose="02020603050405020304" pitchFamily="18" charset="0"/>
                </a:rPr>
                <a:t>Số tốt nghiệp trong năm qua, quá hạn 1,5 thời gian tiêu chuẩn</a:t>
              </a:r>
              <a:r>
                <a:rPr lang="en-US" sz="1300" baseline="0">
                  <a:latin typeface="Times New Roman" panose="02020603050405020304" pitchFamily="18" charset="0"/>
                  <a:cs typeface="Times New Roman" panose="02020603050405020304" pitchFamily="18" charset="0"/>
                </a:rPr>
                <a:t>)</a:t>
              </a:r>
              <a:r>
                <a:rPr lang="en-US" sz="1300">
                  <a:latin typeface="Times New Roman" panose="02020603050405020304" pitchFamily="18" charset="0"/>
                  <a:cs typeface="Times New Roman" panose="02020603050405020304" pitchFamily="18" charset="0"/>
                </a:rPr>
                <a:t>: Điền</a:t>
              </a:r>
              <a:r>
                <a:rPr lang="en-US" sz="1300" baseline="0">
                  <a:latin typeface="Times New Roman" panose="02020603050405020304" pitchFamily="18" charset="0"/>
                  <a:cs typeface="Times New Roman" panose="02020603050405020304" pitchFamily="18" charset="0"/>
                </a:rPr>
                <a:t> số liệu thống kê ở thời điểm ngày 31 tháng 12 các năm.</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 Thời gian tiêu chuẩn là</a:t>
              </a:r>
              <a:r>
                <a:rPr lang="en-US" sz="1300" baseline="0">
                  <a:latin typeface="Times New Roman" panose="02020603050405020304" pitchFamily="18" charset="0"/>
                  <a:cs typeface="Times New Roman" panose="02020603050405020304" pitchFamily="18" charset="0"/>
                </a:rPr>
                <a:t> </a:t>
              </a:r>
              <a:r>
                <a:rPr lang="en-US" sz="1300">
                  <a:latin typeface="Times New Roman" panose="02020603050405020304" pitchFamily="18" charset="0"/>
                  <a:cs typeface="Times New Roman" panose="02020603050405020304" pitchFamily="18" charset="0"/>
                </a:rPr>
                <a:t>thời</a:t>
              </a:r>
              <a:r>
                <a:rPr lang="en-US" sz="1300" baseline="0">
                  <a:latin typeface="Times New Roman" panose="02020603050405020304" pitchFamily="18" charset="0"/>
                  <a:cs typeface="Times New Roman" panose="02020603050405020304" pitchFamily="18" charset="0"/>
                </a:rPr>
                <a:t> gian đào tạo tiêu chuẩn hay thời gian theo kế hoạch học tập chuẩn phụ thuộc vào trình độ và hình thức đào tạo </a:t>
              </a:r>
              <a:endParaRPr lang="en-US" sz="1300">
                <a:latin typeface="Times New Roman" panose="02020603050405020304" pitchFamily="18" charset="0"/>
                <a:cs typeface="Times New Roman" panose="02020603050405020304" pitchFamily="18" charset="0"/>
              </a:endParaRPr>
            </a:p>
            <a:p>
              <a:pPr algn="l"/>
              <a:r>
                <a:rPr lang="en-US" sz="1300">
                  <a:latin typeface="Times New Roman" panose="02020603050405020304" pitchFamily="18" charset="0"/>
                  <a:cs typeface="Times New Roman" panose="02020603050405020304" pitchFamily="18" charset="0"/>
                </a:rPr>
                <a:t>7. </a:t>
              </a:r>
              <a:r>
                <a:rPr lang="vi-VN" sz="1300">
                  <a:latin typeface="Times New Roman" panose="02020603050405020304" pitchFamily="18" charset="0"/>
                  <a:cs typeface="Times New Roman" panose="02020603050405020304" pitchFamily="18" charset="0"/>
                </a:rPr>
                <a:t>Phần </a:t>
              </a:r>
              <a:r>
                <a:rPr lang="en-US" sz="1300">
                  <a:latin typeface="Times New Roman" panose="02020603050405020304" pitchFamily="18" charset="0"/>
                  <a:cs typeface="Times New Roman" panose="02020603050405020304" pitchFamily="18" charset="0"/>
                </a:rPr>
                <a:t>s</a:t>
              </a:r>
              <a:r>
                <a:rPr lang="vi-VN" sz="1300">
                  <a:latin typeface="Times New Roman" panose="02020603050405020304" pitchFamily="18" charset="0"/>
                  <a:cs typeface="Times New Roman" panose="02020603050405020304" pitchFamily="18" charset="0"/>
                </a:rPr>
                <a:t>ố liệu khảo sát </a:t>
              </a:r>
              <a:r>
                <a:rPr lang="en-US" sz="1300">
                  <a:latin typeface="Times New Roman" panose="02020603050405020304" pitchFamily="18" charset="0"/>
                  <a:cs typeface="Times New Roman" panose="02020603050405020304" pitchFamily="18" charset="0"/>
                </a:rPr>
                <a:t>người</a:t>
              </a:r>
              <a:r>
                <a:rPr lang="en-US" sz="1300" baseline="0">
                  <a:latin typeface="Times New Roman" panose="02020603050405020304" pitchFamily="18" charset="0"/>
                  <a:cs typeface="Times New Roman" panose="02020603050405020304" pitchFamily="18" charset="0"/>
                </a:rPr>
                <a:t> học, người tốt nghiệp đ</a:t>
              </a:r>
              <a:r>
                <a:rPr lang="vi-VN" sz="1300">
                  <a:latin typeface="Times New Roman" panose="02020603050405020304" pitchFamily="18" charset="0"/>
                  <a:cs typeface="Times New Roman" panose="02020603050405020304" pitchFamily="18" charset="0"/>
                </a:rPr>
                <a:t>ối với tiêu c</a:t>
              </a:r>
              <a:r>
                <a:rPr lang="en-US" sz="1300">
                  <a:latin typeface="Times New Roman" panose="02020603050405020304" pitchFamily="18" charset="0"/>
                  <a:cs typeface="Times New Roman" panose="02020603050405020304" pitchFamily="18" charset="0"/>
                </a:rPr>
                <a:t>hí</a:t>
              </a:r>
              <a:r>
                <a:rPr lang="en-US" sz="1300" baseline="0">
                  <a:latin typeface="Times New Roman" panose="02020603050405020304" pitchFamily="18" charset="0"/>
                  <a:cs typeface="Times New Roman" panose="02020603050405020304" pitchFamily="18" charset="0"/>
                </a:rPr>
                <a:t> 5.4</a:t>
              </a:r>
              <a:r>
                <a:rPr lang="vi-VN" sz="1300">
                  <a:latin typeface="Times New Roman" panose="02020603050405020304" pitchFamily="18" charset="0"/>
                  <a:cs typeface="Times New Roman" panose="02020603050405020304" pitchFamily="18" charset="0"/>
                </a:rPr>
                <a:t> và 5.5: </a:t>
              </a:r>
              <a:r>
                <a:rPr lang="en-US" sz="1300">
                  <a:latin typeface="Times New Roman" panose="02020603050405020304" pitchFamily="18" charset="0"/>
                  <a:cs typeface="Times New Roman" panose="02020603050405020304" pitchFamily="18" charset="0"/>
                </a:rPr>
                <a:t>CSĐT</a:t>
              </a:r>
              <a:r>
                <a:rPr lang="en-US" sz="1300" baseline="0">
                  <a:latin typeface="Times New Roman" panose="02020603050405020304" pitchFamily="18" charset="0"/>
                  <a:cs typeface="Times New Roman" panose="02020603050405020304" pitchFamily="18" charset="0"/>
                </a:rPr>
                <a:t> c</a:t>
              </a:r>
              <a:r>
                <a:rPr lang="vi-VN" sz="1300">
                  <a:latin typeface="Times New Roman" panose="02020603050405020304" pitchFamily="18" charset="0"/>
                  <a:cs typeface="Times New Roman" panose="02020603050405020304" pitchFamily="18" charset="0"/>
                </a:rPr>
                <a:t>ó thể khảo sát theo lớp hoặc </a:t>
              </a:r>
              <a:r>
                <a:rPr lang="en-US" sz="1300">
                  <a:latin typeface="Times New Roman" panose="02020603050405020304" pitchFamily="18" charset="0"/>
                  <a:cs typeface="Times New Roman" panose="02020603050405020304" pitchFamily="18" charset="0"/>
                </a:rPr>
                <a:t>khi kết</a:t>
              </a:r>
              <a:r>
                <a:rPr lang="en-US" sz="1300" baseline="0">
                  <a:latin typeface="Times New Roman" panose="02020603050405020304" pitchFamily="18" charset="0"/>
                  <a:cs typeface="Times New Roman" panose="02020603050405020304" pitchFamily="18" charset="0"/>
                </a:rPr>
                <a:t> thúc môn học </a:t>
              </a:r>
              <a:r>
                <a:rPr lang="vi-VN" sz="1300">
                  <a:latin typeface="Times New Roman" panose="02020603050405020304" pitchFamily="18" charset="0"/>
                  <a:cs typeface="Times New Roman" panose="02020603050405020304" pitchFamily="18" charset="0"/>
                </a:rPr>
                <a:t>hoặc</a:t>
              </a:r>
              <a:r>
                <a:rPr lang="en-US" sz="1300">
                  <a:latin typeface="Times New Roman" panose="02020603050405020304" pitchFamily="18" charset="0"/>
                  <a:cs typeface="Times New Roman" panose="02020603050405020304" pitchFamily="18" charset="0"/>
                </a:rPr>
                <a:t> khảo</a:t>
              </a:r>
              <a:r>
                <a:rPr lang="en-US" sz="1300" baseline="0">
                  <a:latin typeface="Times New Roman" panose="02020603050405020304" pitchFamily="18" charset="0"/>
                  <a:cs typeface="Times New Roman" panose="02020603050405020304" pitchFamily="18" charset="0"/>
                </a:rPr>
                <a:t> sát tổng thể ở cuối mỗi học kỳ hoặc cuối năm</a:t>
              </a:r>
              <a:r>
                <a:rPr lang="vi-VN" sz="1300">
                  <a:latin typeface="Times New Roman" panose="02020603050405020304" pitchFamily="18" charset="0"/>
                  <a:cs typeface="Times New Roman" panose="02020603050405020304" pitchFamily="18" charset="0"/>
                </a:rPr>
                <a:t> và thực hiện theo hướng dẫn ở phần khảo sát</a:t>
              </a:r>
              <a:r>
                <a:rPr lang="en-US" sz="1300">
                  <a:latin typeface="Times New Roman" panose="02020603050405020304" pitchFamily="18" charset="0"/>
                  <a:cs typeface="Times New Roman" panose="02020603050405020304" pitchFamily="18" charset="0"/>
                </a:rPr>
                <a:t>.</a:t>
              </a:r>
              <a:endParaRPr lang="en-AU" sz="1300">
                <a:latin typeface="Times New Roman" panose="02020603050405020304" pitchFamily="18" charset="0"/>
                <a:cs typeface="Times New Roman" panose="02020603050405020304" pitchFamily="18" charset="0"/>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167736</xdr:colOff>
      <xdr:row>34</xdr:row>
      <xdr:rowOff>125802</xdr:rowOff>
    </xdr:from>
    <xdr:to>
      <xdr:col>10</xdr:col>
      <xdr:colOff>402686</xdr:colOff>
      <xdr:row>34</xdr:row>
      <xdr:rowOff>303602</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45802" y="7602028"/>
          <a:ext cx="23495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167736</xdr:colOff>
      <xdr:row>34</xdr:row>
      <xdr:rowOff>119811</xdr:rowOff>
    </xdr:from>
    <xdr:to>
      <xdr:col>12</xdr:col>
      <xdr:colOff>396336</xdr:colOff>
      <xdr:row>34</xdr:row>
      <xdr:rowOff>297611</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949906" y="7596037"/>
          <a:ext cx="2286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305519</xdr:colOff>
      <xdr:row>34</xdr:row>
      <xdr:rowOff>143773</xdr:rowOff>
    </xdr:from>
    <xdr:to>
      <xdr:col>14</xdr:col>
      <xdr:colOff>534119</xdr:colOff>
      <xdr:row>34</xdr:row>
      <xdr:rowOff>321573</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25896" y="7619999"/>
          <a:ext cx="2286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305520</xdr:colOff>
      <xdr:row>34</xdr:row>
      <xdr:rowOff>131793</xdr:rowOff>
    </xdr:from>
    <xdr:to>
      <xdr:col>15</xdr:col>
      <xdr:colOff>540470</xdr:colOff>
      <xdr:row>34</xdr:row>
      <xdr:rowOff>309593</xdr:rowOff>
    </xdr:to>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10662" y="7608019"/>
          <a:ext cx="23495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287548</xdr:colOff>
      <xdr:row>34</xdr:row>
      <xdr:rowOff>113820</xdr:rowOff>
    </xdr:from>
    <xdr:to>
      <xdr:col>16</xdr:col>
      <xdr:colOff>503448</xdr:colOff>
      <xdr:row>34</xdr:row>
      <xdr:rowOff>291620</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795425" y="7590046"/>
          <a:ext cx="2159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287548</xdr:colOff>
      <xdr:row>34</xdr:row>
      <xdr:rowOff>113820</xdr:rowOff>
    </xdr:from>
    <xdr:to>
      <xdr:col>17</xdr:col>
      <xdr:colOff>503448</xdr:colOff>
      <xdr:row>34</xdr:row>
      <xdr:rowOff>291620</xdr:rowOff>
    </xdr:to>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73727" y="7590046"/>
          <a:ext cx="2159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MOET">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Q29" sqref="Q29"/>
    </sheetView>
  </sheetViews>
  <sheetFormatPr defaultRowHeight="13" x14ac:dyDescent="0.3"/>
  <cols>
    <col min="11" max="11" width="8.898437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6"/>
  <sheetViews>
    <sheetView zoomScale="85" zoomScaleNormal="85" workbookViewId="0">
      <selection activeCell="C15" sqref="C15"/>
    </sheetView>
  </sheetViews>
  <sheetFormatPr defaultColWidth="27.09765625" defaultRowHeight="20" customHeight="1" x14ac:dyDescent="0.35"/>
  <cols>
    <col min="1" max="1" width="5.3984375" style="41" customWidth="1"/>
    <col min="2" max="2" width="59.296875" style="61" customWidth="1"/>
    <col min="3" max="3" width="76.09765625" style="41" customWidth="1"/>
    <col min="4" max="16384" width="27.09765625" style="41"/>
  </cols>
  <sheetData>
    <row r="1" spans="2:4" ht="25.25" customHeight="1" x14ac:dyDescent="0.65">
      <c r="B1" s="266" t="s">
        <v>141</v>
      </c>
      <c r="C1" s="267"/>
    </row>
    <row r="2" spans="2:4" ht="30" customHeight="1" x14ac:dyDescent="0.65">
      <c r="B2" s="266" t="s">
        <v>118</v>
      </c>
      <c r="C2" s="268"/>
    </row>
    <row r="3" spans="2:4" ht="20" customHeight="1" thickBot="1" x14ac:dyDescent="0.6">
      <c r="B3" s="53"/>
      <c r="C3" s="52"/>
    </row>
    <row r="4" spans="2:4" ht="20" customHeight="1" x14ac:dyDescent="0.55000000000000004">
      <c r="B4" s="194"/>
      <c r="C4" s="54"/>
    </row>
    <row r="5" spans="2:4" ht="20" customHeight="1" x14ac:dyDescent="0.45">
      <c r="B5" s="195" t="s">
        <v>119</v>
      </c>
      <c r="C5" s="55" t="s">
        <v>77</v>
      </c>
    </row>
    <row r="6" spans="2:4" ht="20" customHeight="1" x14ac:dyDescent="0.45">
      <c r="B6" s="195" t="s">
        <v>137</v>
      </c>
      <c r="C6" s="55"/>
    </row>
    <row r="7" spans="2:4" ht="20" customHeight="1" x14ac:dyDescent="0.45">
      <c r="B7" s="195" t="s">
        <v>120</v>
      </c>
      <c r="C7" s="55" t="s">
        <v>116</v>
      </c>
      <c r="D7" s="72"/>
    </row>
    <row r="8" spans="2:4" ht="20" customHeight="1" x14ac:dyDescent="0.45">
      <c r="B8" s="195" t="s">
        <v>121</v>
      </c>
      <c r="C8" s="55" t="s">
        <v>79</v>
      </c>
    </row>
    <row r="9" spans="2:4" ht="20" customHeight="1" x14ac:dyDescent="0.45">
      <c r="B9" s="195" t="s">
        <v>122</v>
      </c>
      <c r="C9" s="55" t="s">
        <v>78</v>
      </c>
    </row>
    <row r="10" spans="2:4" ht="20" customHeight="1" x14ac:dyDescent="0.45">
      <c r="B10" s="195" t="s">
        <v>123</v>
      </c>
      <c r="C10" s="55" t="s">
        <v>80</v>
      </c>
    </row>
    <row r="11" spans="2:4" ht="20" customHeight="1" x14ac:dyDescent="0.45">
      <c r="B11" s="195" t="s">
        <v>139</v>
      </c>
      <c r="C11" s="55" t="s">
        <v>76</v>
      </c>
    </row>
    <row r="12" spans="2:4" ht="20" customHeight="1" x14ac:dyDescent="0.45">
      <c r="B12" s="195" t="s">
        <v>140</v>
      </c>
      <c r="C12" s="55">
        <v>1956</v>
      </c>
    </row>
    <row r="13" spans="2:4" ht="20" customHeight="1" x14ac:dyDescent="0.45">
      <c r="B13" s="195" t="s">
        <v>124</v>
      </c>
      <c r="C13" s="55"/>
    </row>
    <row r="14" spans="2:4" ht="20" customHeight="1" x14ac:dyDescent="0.45">
      <c r="B14" s="195" t="s">
        <v>125</v>
      </c>
      <c r="C14" s="55"/>
    </row>
    <row r="15" spans="2:4" ht="20" customHeight="1" x14ac:dyDescent="0.45">
      <c r="B15" s="195" t="s">
        <v>126</v>
      </c>
      <c r="C15" s="55"/>
    </row>
    <row r="16" spans="2:4" ht="20" customHeight="1" x14ac:dyDescent="0.45">
      <c r="B16" s="195" t="str">
        <f>IF(IsDH="Trường đại học","Hiệu trưởng","Giám đốc")</f>
        <v>Hiệu trưởng</v>
      </c>
      <c r="C16" s="55"/>
    </row>
    <row r="17" spans="2:3" ht="20" customHeight="1" x14ac:dyDescent="0.45">
      <c r="B17" s="195" t="s">
        <v>117</v>
      </c>
      <c r="C17" s="55"/>
    </row>
    <row r="18" spans="2:3" ht="20" customHeight="1" x14ac:dyDescent="0.45">
      <c r="B18" s="195"/>
      <c r="C18" s="55"/>
    </row>
    <row r="19" spans="2:3" ht="20" customHeight="1" x14ac:dyDescent="0.45">
      <c r="B19" s="195"/>
      <c r="C19" s="55"/>
    </row>
    <row r="20" spans="2:3" ht="20" customHeight="1" x14ac:dyDescent="0.45">
      <c r="B20" s="195"/>
      <c r="C20" s="55"/>
    </row>
    <row r="21" spans="2:3" ht="20" customHeight="1" x14ac:dyDescent="0.45">
      <c r="B21" s="196"/>
      <c r="C21" s="56"/>
    </row>
    <row r="22" spans="2:3" ht="20" customHeight="1" x14ac:dyDescent="0.45">
      <c r="B22" s="196"/>
      <c r="C22" s="56"/>
    </row>
    <row r="23" spans="2:3" ht="20" customHeight="1" x14ac:dyDescent="0.45">
      <c r="B23" s="195" t="s">
        <v>127</v>
      </c>
      <c r="C23" s="55"/>
    </row>
    <row r="24" spans="2:3" ht="20" customHeight="1" x14ac:dyDescent="0.45">
      <c r="B24" s="195" t="s">
        <v>168</v>
      </c>
      <c r="C24" s="55"/>
    </row>
    <row r="25" spans="2:3" ht="20" customHeight="1" x14ac:dyDescent="0.45">
      <c r="B25" s="195" t="s">
        <v>128</v>
      </c>
      <c r="C25" s="57">
        <f ca="1">TODAY()</f>
        <v>45680</v>
      </c>
    </row>
    <row r="26" spans="2:3" ht="20" customHeight="1" thickBot="1" x14ac:dyDescent="0.45">
      <c r="B26" s="197"/>
      <c r="C26" s="58"/>
    </row>
  </sheetData>
  <mergeCells count="2">
    <mergeCell ref="B1:C1"/>
    <mergeCell ref="B2:C2"/>
  </mergeCells>
  <dataValidations count="6">
    <dataValidation type="list" allowBlank="1" showInputMessage="1" showErrorMessage="1" sqref="C11" xr:uid="{00000000-0002-0000-0100-000000000000}">
      <formula1>"[X],[-]"</formula1>
    </dataValidation>
    <dataValidation type="list" allowBlank="1" showInputMessage="1" showErrorMessage="1" sqref="C17:C20 C10:C11" xr:uid="{00000000-0002-0000-0100-000001000000}">
      <formula1>"Đại học,Thạc sĩ,Tiến sĩ"</formula1>
    </dataValidation>
    <dataValidation type="list" allowBlank="1" showInputMessage="1" showErrorMessage="1" sqref="C8" xr:uid="{00000000-0002-0000-0100-000002000000}">
      <formula1>"Công lập,Tư thục"</formula1>
    </dataValidation>
    <dataValidation type="list" allowBlank="1" showInputMessage="1" showErrorMessage="1" sqref="C7" xr:uid="{00000000-0002-0000-0100-000003000000}">
      <formula1>"Trường đại học,Đại học,Học viện,Trường đào tạo, bồi dưỡng"</formula1>
    </dataValidation>
    <dataValidation type="whole" showInputMessage="1" showErrorMessage="1" sqref="C12" xr:uid="{00000000-0002-0000-0100-000004000000}">
      <formula1>1900</formula1>
      <formula2>2050</formula2>
    </dataValidation>
    <dataValidation type="whole" showInputMessage="1" showErrorMessage="1" sqref="C12" xr:uid="{00000000-0002-0000-0100-000005000000}">
      <formula1>1950</formula1>
      <formula2>2050</formula2>
    </dataValidation>
  </dataValidations>
  <pageMargins left="0.70866141732283472" right="0.7086614173228347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2"/>
  <sheetViews>
    <sheetView showGridLines="0" zoomScale="110" zoomScaleNormal="110" zoomScaleSheetLayoutView="121" workbookViewId="0">
      <selection activeCell="B3" sqref="B3"/>
    </sheetView>
  </sheetViews>
  <sheetFormatPr defaultColWidth="9.296875" defaultRowHeight="16.25" customHeight="1" x14ac:dyDescent="0.3"/>
  <cols>
    <col min="1" max="1" width="5.59765625" style="6" customWidth="1"/>
    <col min="2" max="2" width="40.8984375" style="1" customWidth="1"/>
    <col min="3" max="3" width="15.3984375" style="1" customWidth="1"/>
    <col min="4" max="4" width="16.69921875" style="1" customWidth="1"/>
    <col min="5" max="5" width="16.69921875" style="2" customWidth="1"/>
    <col min="6" max="6" width="16.296875" style="2" customWidth="1"/>
    <col min="7" max="7" width="31.296875" style="3" customWidth="1"/>
    <col min="8" max="16384" width="9.296875" style="4"/>
  </cols>
  <sheetData>
    <row r="1" spans="1:12" s="18" customFormat="1" ht="21.65" customHeight="1" x14ac:dyDescent="0.3">
      <c r="A1" s="14" t="s">
        <v>1</v>
      </c>
      <c r="B1" s="15"/>
      <c r="C1" s="16"/>
      <c r="D1" s="16"/>
      <c r="E1" s="15"/>
      <c r="F1" s="15"/>
      <c r="G1" s="17"/>
    </row>
    <row r="2" spans="1:12" s="18" customFormat="1" ht="18" customHeight="1" x14ac:dyDescent="0.3">
      <c r="A2" s="162"/>
      <c r="B2" s="158" t="s">
        <v>74</v>
      </c>
      <c r="C2" s="158" t="s">
        <v>92</v>
      </c>
      <c r="D2" s="158" t="s">
        <v>72</v>
      </c>
      <c r="E2" s="172" t="s">
        <v>75</v>
      </c>
      <c r="F2" s="273" t="s">
        <v>73</v>
      </c>
      <c r="G2" s="275"/>
    </row>
    <row r="3" spans="1:12" s="18" customFormat="1" ht="20.149999999999999" customHeight="1" x14ac:dyDescent="0.3">
      <c r="A3" s="173" t="s">
        <v>114</v>
      </c>
      <c r="B3" s="174" t="s">
        <v>314</v>
      </c>
      <c r="C3" s="175">
        <v>6</v>
      </c>
      <c r="D3" s="176">
        <f ca="1">IF(ISBLANK(D11),13,MAX((TODAY()-D11)/30,0))</f>
        <v>0</v>
      </c>
      <c r="E3" s="177" t="str">
        <f ca="1">IF(D3&lt;C3,"Đạt","Không đạt")</f>
        <v>Đạt</v>
      </c>
      <c r="F3" s="293"/>
      <c r="G3" s="293"/>
    </row>
    <row r="4" spans="1:12" s="18" customFormat="1" ht="16.25" customHeight="1" x14ac:dyDescent="0.3">
      <c r="A4" s="165">
        <v>1.2</v>
      </c>
      <c r="B4" s="178" t="s">
        <v>203</v>
      </c>
      <c r="C4" s="179">
        <v>1</v>
      </c>
      <c r="D4" s="179">
        <f>COUNTIF(C16:C22,"Đã ban hành")/7</f>
        <v>1</v>
      </c>
      <c r="E4" s="177" t="str">
        <f>IF(D4&gt;=C4,"Đạt","Không đạt")</f>
        <v>Đạt</v>
      </c>
      <c r="F4" s="293"/>
      <c r="G4" s="293"/>
    </row>
    <row r="5" spans="1:12" s="18" customFormat="1" ht="16.25" customHeight="1" x14ac:dyDescent="0.3">
      <c r="A5" s="180" t="s">
        <v>115</v>
      </c>
      <c r="B5" s="178" t="s">
        <v>204</v>
      </c>
      <c r="C5" s="181">
        <v>0.5</v>
      </c>
      <c r="D5" s="179">
        <f>COUNTIF(F27:F55,"Tốt hơn")/COUNTA(B27:B55)</f>
        <v>0.6</v>
      </c>
      <c r="E5" s="177" t="str">
        <f>IF(D5&gt;=C5,"Đạt","Không đạt")</f>
        <v>Đạt</v>
      </c>
      <c r="F5" s="293"/>
      <c r="G5" s="293"/>
    </row>
    <row r="6" spans="1:12" s="18" customFormat="1" ht="16.25" customHeight="1" x14ac:dyDescent="0.3">
      <c r="A6" s="165">
        <v>1.4</v>
      </c>
      <c r="B6" s="182" t="s">
        <v>198</v>
      </c>
      <c r="C6" s="181">
        <v>1</v>
      </c>
      <c r="D6" s="179">
        <f>COUNTIF(C60:C72,"Đầy đủ")/13</f>
        <v>1</v>
      </c>
      <c r="E6" s="177" t="str">
        <f>IF(D6&gt;=C6,"Đạt","Không đạt")</f>
        <v>Đạt</v>
      </c>
      <c r="F6" s="293"/>
      <c r="G6" s="293"/>
    </row>
    <row r="7" spans="1:12" s="18" customFormat="1" ht="15" customHeight="1" x14ac:dyDescent="0.3">
      <c r="A7" s="73"/>
      <c r="B7" s="74"/>
      <c r="C7" s="6"/>
      <c r="D7" s="75"/>
      <c r="E7" s="75"/>
      <c r="F7" s="35"/>
      <c r="G7" s="35"/>
    </row>
    <row r="8" spans="1:12" s="13" customFormat="1" ht="16.25" customHeight="1" x14ac:dyDescent="0.3">
      <c r="A8" s="25" t="s">
        <v>202</v>
      </c>
      <c r="B8" s="12"/>
      <c r="C8" s="21"/>
      <c r="D8" s="21"/>
      <c r="E8" s="21"/>
      <c r="F8" s="21"/>
      <c r="G8" s="28"/>
      <c r="H8" s="27"/>
      <c r="I8" s="27"/>
      <c r="J8" s="27"/>
      <c r="K8" s="27"/>
    </row>
    <row r="9" spans="1:12" s="13" customFormat="1" ht="16.25" customHeight="1" x14ac:dyDescent="0.3">
      <c r="A9" s="290"/>
      <c r="B9" s="289" t="s">
        <v>129</v>
      </c>
      <c r="C9" s="281" t="s">
        <v>133</v>
      </c>
      <c r="D9" s="273" t="s">
        <v>175</v>
      </c>
      <c r="E9" s="273" t="s">
        <v>144</v>
      </c>
      <c r="F9" s="275"/>
      <c r="G9" s="281" t="s">
        <v>135</v>
      </c>
      <c r="H9" s="22"/>
      <c r="I9" s="22"/>
      <c r="J9" s="22"/>
      <c r="K9" s="22"/>
      <c r="L9" s="22"/>
    </row>
    <row r="10" spans="1:12" s="13" customFormat="1" ht="16.25" customHeight="1" x14ac:dyDescent="0.3">
      <c r="A10" s="290"/>
      <c r="B10" s="289"/>
      <c r="C10" s="281"/>
      <c r="D10" s="275"/>
      <c r="E10" s="185" t="s">
        <v>142</v>
      </c>
      <c r="F10" s="185" t="s">
        <v>134</v>
      </c>
      <c r="G10" s="281"/>
      <c r="H10" s="22"/>
      <c r="I10" s="22"/>
      <c r="J10" s="22"/>
      <c r="K10" s="22"/>
      <c r="L10" s="22"/>
    </row>
    <row r="11" spans="1:12" ht="26" x14ac:dyDescent="0.35">
      <c r="A11" s="98">
        <v>1</v>
      </c>
      <c r="B11" s="125" t="s">
        <v>200</v>
      </c>
      <c r="C11" s="123" t="s">
        <v>308</v>
      </c>
      <c r="D11" s="124">
        <v>46022</v>
      </c>
      <c r="E11" s="124" t="s">
        <v>143</v>
      </c>
      <c r="F11" s="124">
        <v>44999</v>
      </c>
      <c r="G11" s="80"/>
      <c r="H11" s="38"/>
      <c r="I11" s="38"/>
      <c r="J11" s="38"/>
      <c r="K11" s="38"/>
      <c r="L11" s="39"/>
    </row>
    <row r="12" spans="1:12" ht="39" x14ac:dyDescent="0.35">
      <c r="A12" s="98">
        <v>2</v>
      </c>
      <c r="B12" s="125" t="s">
        <v>201</v>
      </c>
      <c r="C12" s="123" t="s">
        <v>309</v>
      </c>
      <c r="D12" s="124">
        <v>46022</v>
      </c>
      <c r="E12" s="124" t="s">
        <v>143</v>
      </c>
      <c r="F12" s="124">
        <v>44999</v>
      </c>
      <c r="G12" s="80"/>
      <c r="H12" s="38"/>
      <c r="I12" s="38"/>
      <c r="J12" s="38"/>
      <c r="K12" s="38"/>
      <c r="L12" s="39"/>
    </row>
    <row r="13" spans="1:12" ht="16.25" customHeight="1" x14ac:dyDescent="0.35">
      <c r="A13" s="31"/>
      <c r="B13" s="32"/>
      <c r="C13" s="76"/>
      <c r="D13" s="36"/>
      <c r="E13" s="36"/>
      <c r="F13" s="36"/>
      <c r="G13" s="33"/>
      <c r="H13" s="37"/>
      <c r="I13" s="37"/>
      <c r="J13" s="37"/>
      <c r="K13" s="37"/>
      <c r="L13" s="40"/>
    </row>
    <row r="14" spans="1:12" s="13" customFormat="1" ht="16.25" customHeight="1" x14ac:dyDescent="0.3">
      <c r="A14" s="25" t="s">
        <v>205</v>
      </c>
      <c r="B14" s="12"/>
      <c r="C14" s="21"/>
      <c r="D14" s="21"/>
      <c r="E14" s="21"/>
      <c r="F14" s="21"/>
      <c r="G14" s="28"/>
      <c r="H14" s="27"/>
      <c r="I14" s="27"/>
      <c r="J14" s="27"/>
      <c r="K14" s="27"/>
    </row>
    <row r="15" spans="1:12" s="43" customFormat="1" ht="42" customHeight="1" x14ac:dyDescent="0.3">
      <c r="A15" s="186"/>
      <c r="B15" s="158" t="s">
        <v>130</v>
      </c>
      <c r="C15" s="158" t="s">
        <v>148</v>
      </c>
      <c r="D15" s="172" t="s">
        <v>206</v>
      </c>
      <c r="E15" s="273" t="s">
        <v>310</v>
      </c>
      <c r="F15" s="273"/>
      <c r="G15" s="158" t="s">
        <v>135</v>
      </c>
      <c r="H15" s="59"/>
      <c r="I15" s="59"/>
      <c r="J15" s="59"/>
      <c r="K15" s="59"/>
    </row>
    <row r="16" spans="1:12" ht="16.25" customHeight="1" x14ac:dyDescent="0.35">
      <c r="A16" s="169">
        <v>1</v>
      </c>
      <c r="B16" s="187" t="s">
        <v>145</v>
      </c>
      <c r="C16" s="188" t="s">
        <v>149</v>
      </c>
      <c r="D16" s="124"/>
      <c r="E16" s="291"/>
      <c r="F16" s="280"/>
      <c r="G16" s="80"/>
      <c r="H16" s="38"/>
      <c r="I16" s="38"/>
      <c r="J16" s="38"/>
      <c r="K16" s="38"/>
      <c r="L16" s="39"/>
    </row>
    <row r="17" spans="1:12" ht="16.25" customHeight="1" x14ac:dyDescent="0.35">
      <c r="A17" s="169">
        <v>2</v>
      </c>
      <c r="B17" s="187" t="s">
        <v>131</v>
      </c>
      <c r="C17" s="188" t="s">
        <v>149</v>
      </c>
      <c r="D17" s="124"/>
      <c r="E17" s="291"/>
      <c r="F17" s="280"/>
      <c r="G17" s="80"/>
      <c r="H17" s="38"/>
      <c r="I17" s="38"/>
      <c r="J17" s="38"/>
      <c r="K17" s="38"/>
      <c r="L17" s="39"/>
    </row>
    <row r="18" spans="1:12" ht="16.25" customHeight="1" x14ac:dyDescent="0.35">
      <c r="A18" s="169">
        <v>3</v>
      </c>
      <c r="B18" s="187" t="s">
        <v>132</v>
      </c>
      <c r="C18" s="188" t="s">
        <v>149</v>
      </c>
      <c r="D18" s="124"/>
      <c r="E18" s="291"/>
      <c r="F18" s="280"/>
      <c r="G18" s="80"/>
      <c r="H18" s="38"/>
      <c r="I18" s="38"/>
      <c r="J18" s="38"/>
      <c r="K18" s="38"/>
      <c r="L18" s="39"/>
    </row>
    <row r="19" spans="1:12" ht="16.25" customHeight="1" x14ac:dyDescent="0.35">
      <c r="A19" s="169">
        <v>4</v>
      </c>
      <c r="B19" s="187" t="s">
        <v>167</v>
      </c>
      <c r="C19" s="188" t="s">
        <v>149</v>
      </c>
      <c r="D19" s="124"/>
      <c r="E19" s="291"/>
      <c r="F19" s="280"/>
      <c r="G19" s="80"/>
      <c r="H19" s="38"/>
      <c r="I19" s="38"/>
      <c r="J19" s="38"/>
      <c r="K19" s="38"/>
      <c r="L19" s="39"/>
    </row>
    <row r="20" spans="1:12" ht="16.25" customHeight="1" x14ac:dyDescent="0.35">
      <c r="A20" s="169">
        <v>5</v>
      </c>
      <c r="B20" s="187" t="s">
        <v>147</v>
      </c>
      <c r="C20" s="188" t="s">
        <v>149</v>
      </c>
      <c r="D20" s="124"/>
      <c r="E20" s="291"/>
      <c r="F20" s="280"/>
      <c r="G20" s="80"/>
      <c r="H20" s="38"/>
      <c r="I20" s="38"/>
      <c r="J20" s="38"/>
      <c r="K20" s="38"/>
      <c r="L20" s="39"/>
    </row>
    <row r="21" spans="1:12" ht="16.25" customHeight="1" x14ac:dyDescent="0.35">
      <c r="A21" s="169">
        <v>6</v>
      </c>
      <c r="B21" s="187" t="s">
        <v>146</v>
      </c>
      <c r="C21" s="188" t="s">
        <v>149</v>
      </c>
      <c r="D21" s="124"/>
      <c r="E21" s="291"/>
      <c r="F21" s="280"/>
      <c r="G21" s="80"/>
      <c r="H21" s="38"/>
      <c r="I21" s="38"/>
      <c r="J21" s="38"/>
      <c r="K21" s="38"/>
      <c r="L21" s="39"/>
    </row>
    <row r="22" spans="1:12" ht="16.25" customHeight="1" x14ac:dyDescent="0.35">
      <c r="A22" s="169">
        <v>7</v>
      </c>
      <c r="B22" s="187" t="s">
        <v>315</v>
      </c>
      <c r="C22" s="188" t="s">
        <v>149</v>
      </c>
      <c r="D22" s="124"/>
      <c r="E22" s="291"/>
      <c r="F22" s="280"/>
      <c r="G22" s="80"/>
      <c r="H22" s="38"/>
      <c r="I22" s="38"/>
      <c r="J22" s="38"/>
      <c r="K22" s="38"/>
      <c r="L22" s="39"/>
    </row>
    <row r="23" spans="1:12" ht="16.25" customHeight="1" x14ac:dyDescent="0.3">
      <c r="C23" s="76"/>
    </row>
    <row r="24" spans="1:12" s="13" customFormat="1" ht="15" customHeight="1" x14ac:dyDescent="0.3">
      <c r="A24" s="25" t="s">
        <v>199</v>
      </c>
      <c r="B24" s="12"/>
      <c r="C24" s="21"/>
      <c r="D24" s="21"/>
      <c r="E24" s="21"/>
      <c r="F24" s="21"/>
      <c r="G24" s="28"/>
      <c r="H24" s="27"/>
      <c r="I24" s="27"/>
      <c r="J24" s="27"/>
      <c r="K24" s="27"/>
    </row>
    <row r="25" spans="1:12" s="13" customFormat="1" ht="15" customHeight="1" x14ac:dyDescent="0.3">
      <c r="A25" s="282"/>
      <c r="B25" s="281" t="s">
        <v>151</v>
      </c>
      <c r="C25" s="281" t="s">
        <v>150</v>
      </c>
      <c r="D25" s="281" t="s">
        <v>152</v>
      </c>
      <c r="E25" s="288"/>
      <c r="F25" s="275"/>
      <c r="G25" s="281" t="s">
        <v>108</v>
      </c>
      <c r="H25" s="27"/>
      <c r="I25" s="27"/>
      <c r="J25" s="27"/>
      <c r="K25" s="27"/>
    </row>
    <row r="26" spans="1:12" s="13" customFormat="1" ht="16.25" customHeight="1" x14ac:dyDescent="0.3">
      <c r="A26" s="292"/>
      <c r="B26" s="288"/>
      <c r="C26" s="288"/>
      <c r="D26" s="172">
        <f ca="1">YEAR(TODAY())-2</f>
        <v>2023</v>
      </c>
      <c r="E26" s="172">
        <f ca="1">YEAR(TODAY())-1</f>
        <v>2024</v>
      </c>
      <c r="F26" s="172" t="s">
        <v>163</v>
      </c>
      <c r="G26" s="288"/>
      <c r="H26" s="22"/>
      <c r="I26" s="22"/>
      <c r="J26" s="22"/>
      <c r="K26" s="22"/>
      <c r="L26" s="22"/>
    </row>
    <row r="27" spans="1:12" ht="26.4" customHeight="1" x14ac:dyDescent="0.3">
      <c r="A27" s="126">
        <v>1</v>
      </c>
      <c r="B27" s="84" t="s">
        <v>213</v>
      </c>
      <c r="C27" s="85"/>
      <c r="D27" s="86"/>
      <c r="E27" s="85"/>
      <c r="F27" s="87" t="s">
        <v>153</v>
      </c>
      <c r="G27" s="88"/>
      <c r="H27" s="60"/>
      <c r="I27" s="60"/>
      <c r="J27" s="60"/>
      <c r="K27" s="60"/>
      <c r="L27" s="13"/>
    </row>
    <row r="28" spans="1:12" ht="27" customHeight="1" x14ac:dyDescent="0.3">
      <c r="A28" s="126">
        <v>2</v>
      </c>
      <c r="B28" s="84" t="s">
        <v>214</v>
      </c>
      <c r="C28" s="89"/>
      <c r="D28" s="90"/>
      <c r="E28" s="91"/>
      <c r="F28" s="87" t="s">
        <v>188</v>
      </c>
      <c r="G28" s="88"/>
      <c r="H28" s="60"/>
      <c r="I28" s="60"/>
      <c r="J28" s="60"/>
      <c r="K28" s="60"/>
      <c r="L28" s="13"/>
    </row>
    <row r="29" spans="1:12" ht="27.65" customHeight="1" x14ac:dyDescent="0.3">
      <c r="A29" s="126">
        <v>3</v>
      </c>
      <c r="B29" s="84" t="s">
        <v>305</v>
      </c>
      <c r="C29" s="85"/>
      <c r="D29" s="86"/>
      <c r="E29" s="85"/>
      <c r="F29" s="87" t="s">
        <v>154</v>
      </c>
      <c r="G29" s="88"/>
      <c r="H29" s="60"/>
      <c r="I29" s="60"/>
      <c r="J29" s="60"/>
      <c r="K29" s="60"/>
      <c r="L29" s="13"/>
    </row>
    <row r="30" spans="1:12" ht="27.9" customHeight="1" x14ac:dyDescent="0.3">
      <c r="A30" s="126">
        <v>4</v>
      </c>
      <c r="B30" s="92" t="s">
        <v>306</v>
      </c>
      <c r="C30" s="85"/>
      <c r="D30" s="86"/>
      <c r="E30" s="85"/>
      <c r="F30" s="87" t="s">
        <v>153</v>
      </c>
      <c r="G30" s="88"/>
      <c r="H30" s="60"/>
      <c r="I30" s="60"/>
      <c r="J30" s="60"/>
      <c r="K30" s="60"/>
      <c r="L30" s="13"/>
    </row>
    <row r="31" spans="1:12" ht="23.4" customHeight="1" x14ac:dyDescent="0.3">
      <c r="A31" s="126">
        <v>5</v>
      </c>
      <c r="B31" s="84" t="s">
        <v>307</v>
      </c>
      <c r="C31" s="93"/>
      <c r="D31" s="87"/>
      <c r="E31" s="85"/>
      <c r="F31" s="87" t="s">
        <v>153</v>
      </c>
      <c r="G31" s="88"/>
      <c r="H31" s="60"/>
      <c r="I31" s="60"/>
      <c r="J31" s="60"/>
      <c r="K31" s="60"/>
      <c r="L31" s="13"/>
    </row>
    <row r="32" spans="1:12" ht="16.25" customHeight="1" x14ac:dyDescent="0.3">
      <c r="A32" s="126">
        <v>6</v>
      </c>
      <c r="B32" s="92"/>
      <c r="C32" s="93"/>
      <c r="D32" s="87"/>
      <c r="E32" s="91"/>
      <c r="F32" s="87"/>
      <c r="G32" s="88"/>
      <c r="H32" s="60"/>
      <c r="I32" s="60"/>
      <c r="J32" s="60"/>
      <c r="K32" s="60"/>
      <c r="L32" s="13"/>
    </row>
    <row r="33" spans="1:12" ht="16.25" customHeight="1" x14ac:dyDescent="0.3">
      <c r="A33" s="126">
        <v>7</v>
      </c>
      <c r="B33" s="92"/>
      <c r="C33" s="93"/>
      <c r="D33" s="117"/>
      <c r="E33" s="118"/>
      <c r="F33" s="87"/>
      <c r="G33" s="88"/>
      <c r="H33" s="60"/>
      <c r="I33" s="60"/>
      <c r="J33" s="60"/>
      <c r="K33" s="60"/>
      <c r="L33" s="13"/>
    </row>
    <row r="34" spans="1:12" ht="16.25" customHeight="1" x14ac:dyDescent="0.3">
      <c r="A34" s="126">
        <v>8</v>
      </c>
      <c r="B34" s="92"/>
      <c r="C34" s="93"/>
      <c r="D34" s="87"/>
      <c r="E34" s="91"/>
      <c r="F34" s="87"/>
      <c r="G34" s="88"/>
      <c r="H34" s="60"/>
      <c r="I34" s="60"/>
      <c r="J34" s="60"/>
      <c r="K34" s="60"/>
      <c r="L34" s="13"/>
    </row>
    <row r="35" spans="1:12" ht="16.25" customHeight="1" x14ac:dyDescent="0.3">
      <c r="A35" s="126">
        <v>9</v>
      </c>
      <c r="B35" s="92"/>
      <c r="C35" s="93"/>
      <c r="D35" s="93"/>
      <c r="E35" s="91"/>
      <c r="F35" s="87"/>
      <c r="G35" s="88"/>
      <c r="H35" s="60"/>
      <c r="I35" s="60"/>
      <c r="J35" s="60"/>
      <c r="K35" s="60"/>
      <c r="L35" s="13"/>
    </row>
    <row r="36" spans="1:12" ht="16.25" customHeight="1" x14ac:dyDescent="0.3">
      <c r="A36" s="126">
        <v>10</v>
      </c>
      <c r="B36" s="84"/>
      <c r="C36" s="93"/>
      <c r="D36" s="93"/>
      <c r="E36" s="91"/>
      <c r="F36" s="87"/>
      <c r="G36" s="88"/>
      <c r="H36" s="60"/>
      <c r="I36" s="60"/>
      <c r="J36" s="60"/>
      <c r="K36" s="60"/>
      <c r="L36" s="13"/>
    </row>
    <row r="37" spans="1:12" ht="16.25" customHeight="1" x14ac:dyDescent="0.3">
      <c r="A37" s="126">
        <v>11</v>
      </c>
      <c r="B37" s="84"/>
      <c r="C37" s="93"/>
      <c r="D37" s="87"/>
      <c r="E37" s="91"/>
      <c r="F37" s="87"/>
      <c r="G37" s="88"/>
      <c r="H37" s="60"/>
      <c r="I37" s="60"/>
      <c r="J37" s="60"/>
      <c r="K37" s="60"/>
      <c r="L37" s="13"/>
    </row>
    <row r="38" spans="1:12" ht="16.25" customHeight="1" x14ac:dyDescent="0.3">
      <c r="A38" s="126">
        <v>12</v>
      </c>
      <c r="B38" s="92"/>
      <c r="C38" s="93"/>
      <c r="D38" s="87"/>
      <c r="E38" s="91"/>
      <c r="F38" s="87"/>
      <c r="G38" s="88"/>
      <c r="H38" s="60"/>
      <c r="I38" s="60"/>
      <c r="J38" s="60"/>
      <c r="K38" s="60"/>
      <c r="L38" s="13"/>
    </row>
    <row r="39" spans="1:12" ht="16.25" customHeight="1" x14ac:dyDescent="0.3">
      <c r="A39" s="126">
        <v>13</v>
      </c>
      <c r="B39" s="92"/>
      <c r="C39" s="93"/>
      <c r="D39" s="87"/>
      <c r="E39" s="91"/>
      <c r="F39" s="87"/>
      <c r="G39" s="88"/>
      <c r="H39" s="60"/>
      <c r="I39" s="60"/>
      <c r="J39" s="60"/>
      <c r="K39" s="60"/>
      <c r="L39" s="13"/>
    </row>
    <row r="40" spans="1:12" ht="16.25" customHeight="1" x14ac:dyDescent="0.3">
      <c r="A40" s="126">
        <v>14</v>
      </c>
      <c r="B40" s="92"/>
      <c r="C40" s="93"/>
      <c r="D40" s="87"/>
      <c r="E40" s="91"/>
      <c r="F40" s="87"/>
      <c r="G40" s="88"/>
      <c r="H40" s="60"/>
      <c r="I40" s="60"/>
      <c r="J40" s="60"/>
      <c r="K40" s="60"/>
      <c r="L40" s="13"/>
    </row>
    <row r="41" spans="1:12" ht="16.25" customHeight="1" x14ac:dyDescent="0.3">
      <c r="A41" s="126">
        <v>15</v>
      </c>
      <c r="B41" s="92"/>
      <c r="C41" s="93"/>
      <c r="D41" s="87"/>
      <c r="E41" s="91"/>
      <c r="F41" s="87"/>
      <c r="G41" s="88"/>
      <c r="H41" s="60"/>
      <c r="I41" s="60"/>
      <c r="J41" s="60"/>
      <c r="K41" s="60"/>
      <c r="L41" s="13"/>
    </row>
    <row r="42" spans="1:12" ht="16.25" customHeight="1" x14ac:dyDescent="0.3">
      <c r="A42" s="126">
        <v>16</v>
      </c>
      <c r="B42" s="92"/>
      <c r="C42" s="93"/>
      <c r="D42" s="87"/>
      <c r="E42" s="91"/>
      <c r="F42" s="87"/>
      <c r="G42" s="88"/>
      <c r="H42" s="60"/>
      <c r="I42" s="60"/>
      <c r="J42" s="60"/>
      <c r="K42" s="60"/>
      <c r="L42" s="13"/>
    </row>
    <row r="43" spans="1:12" ht="16.25" customHeight="1" x14ac:dyDescent="0.3">
      <c r="A43" s="126">
        <v>17</v>
      </c>
      <c r="B43" s="92"/>
      <c r="C43" s="93"/>
      <c r="D43" s="87"/>
      <c r="E43" s="91"/>
      <c r="F43" s="87"/>
      <c r="G43" s="88"/>
      <c r="H43" s="60"/>
      <c r="I43" s="60"/>
      <c r="J43" s="60"/>
      <c r="K43" s="60"/>
      <c r="L43" s="13"/>
    </row>
    <row r="44" spans="1:12" ht="16.25" customHeight="1" x14ac:dyDescent="0.3">
      <c r="A44" s="126">
        <v>18</v>
      </c>
      <c r="B44" s="92"/>
      <c r="C44" s="93"/>
      <c r="D44" s="87"/>
      <c r="E44" s="91"/>
      <c r="F44" s="87"/>
      <c r="G44" s="88"/>
      <c r="H44" s="60"/>
      <c r="I44" s="60"/>
      <c r="J44" s="60"/>
      <c r="K44" s="60"/>
      <c r="L44" s="13"/>
    </row>
    <row r="45" spans="1:12" ht="16.25" customHeight="1" x14ac:dyDescent="0.3">
      <c r="A45" s="126">
        <v>19</v>
      </c>
      <c r="B45" s="92"/>
      <c r="C45" s="93"/>
      <c r="D45" s="87"/>
      <c r="E45" s="91"/>
      <c r="F45" s="87"/>
      <c r="G45" s="88"/>
      <c r="H45" s="60"/>
      <c r="I45" s="60"/>
      <c r="J45" s="60"/>
      <c r="K45" s="60"/>
      <c r="L45" s="13"/>
    </row>
    <row r="46" spans="1:12" ht="16.25" customHeight="1" x14ac:dyDescent="0.3">
      <c r="A46" s="126">
        <v>20</v>
      </c>
      <c r="B46" s="92"/>
      <c r="C46" s="93"/>
      <c r="D46" s="87"/>
      <c r="E46" s="91"/>
      <c r="F46" s="87"/>
      <c r="G46" s="88"/>
      <c r="H46" s="60"/>
      <c r="I46" s="60"/>
      <c r="J46" s="60"/>
      <c r="K46" s="60"/>
      <c r="L46" s="13"/>
    </row>
    <row r="47" spans="1:12" ht="16.25" customHeight="1" x14ac:dyDescent="0.3">
      <c r="A47" s="126">
        <v>21</v>
      </c>
      <c r="B47" s="92"/>
      <c r="C47" s="93"/>
      <c r="D47" s="87"/>
      <c r="E47" s="91"/>
      <c r="F47" s="87"/>
      <c r="G47" s="88"/>
      <c r="H47" s="60"/>
      <c r="I47" s="60"/>
      <c r="J47" s="60"/>
      <c r="K47" s="60"/>
      <c r="L47" s="13"/>
    </row>
    <row r="48" spans="1:12" ht="16.25" customHeight="1" x14ac:dyDescent="0.3">
      <c r="A48" s="126">
        <v>22</v>
      </c>
      <c r="B48" s="92"/>
      <c r="C48" s="93"/>
      <c r="D48" s="87"/>
      <c r="E48" s="91"/>
      <c r="F48" s="87"/>
      <c r="G48" s="88"/>
      <c r="H48" s="60"/>
      <c r="I48" s="60"/>
      <c r="J48" s="60"/>
      <c r="K48" s="60"/>
      <c r="L48" s="13"/>
    </row>
    <row r="49" spans="1:12" ht="16.25" customHeight="1" x14ac:dyDescent="0.3">
      <c r="A49" s="126">
        <v>23</v>
      </c>
      <c r="B49" s="92"/>
      <c r="C49" s="93"/>
      <c r="D49" s="87"/>
      <c r="E49" s="91"/>
      <c r="F49" s="87"/>
      <c r="G49" s="88"/>
      <c r="H49" s="60"/>
      <c r="I49" s="60"/>
      <c r="J49" s="60"/>
      <c r="K49" s="60"/>
      <c r="L49" s="13"/>
    </row>
    <row r="50" spans="1:12" ht="16.25" customHeight="1" x14ac:dyDescent="0.3">
      <c r="A50" s="126">
        <v>24</v>
      </c>
      <c r="B50" s="127"/>
      <c r="C50" s="128"/>
      <c r="D50" s="129"/>
      <c r="E50" s="130"/>
      <c r="F50" s="129"/>
      <c r="G50" s="101"/>
      <c r="H50" s="60"/>
      <c r="I50" s="60"/>
      <c r="J50" s="60"/>
      <c r="K50" s="60"/>
      <c r="L50" s="13"/>
    </row>
    <row r="51" spans="1:12" ht="16.25" customHeight="1" x14ac:dyDescent="0.3">
      <c r="A51" s="126">
        <v>25</v>
      </c>
      <c r="B51" s="127"/>
      <c r="C51" s="128"/>
      <c r="D51" s="129"/>
      <c r="E51" s="130"/>
      <c r="F51" s="129"/>
      <c r="G51" s="101"/>
    </row>
    <row r="52" spans="1:12" ht="16.25" customHeight="1" x14ac:dyDescent="0.3">
      <c r="A52" s="126">
        <v>26</v>
      </c>
      <c r="B52" s="127"/>
      <c r="C52" s="128"/>
      <c r="D52" s="129"/>
      <c r="E52" s="130"/>
      <c r="F52" s="129"/>
      <c r="G52" s="101"/>
    </row>
    <row r="53" spans="1:12" ht="16.25" customHeight="1" x14ac:dyDescent="0.3">
      <c r="A53" s="126">
        <v>27</v>
      </c>
      <c r="B53" s="127"/>
      <c r="C53" s="128"/>
      <c r="D53" s="129"/>
      <c r="E53" s="130"/>
      <c r="F53" s="129"/>
      <c r="G53" s="101"/>
    </row>
    <row r="54" spans="1:12" ht="16.25" customHeight="1" x14ac:dyDescent="0.3">
      <c r="A54" s="126">
        <v>28</v>
      </c>
      <c r="B54" s="127"/>
      <c r="C54" s="128"/>
      <c r="D54" s="129"/>
      <c r="E54" s="130"/>
      <c r="F54" s="129"/>
      <c r="G54" s="101"/>
    </row>
    <row r="55" spans="1:12" ht="16.25" customHeight="1" x14ac:dyDescent="0.3">
      <c r="A55" s="126">
        <v>29</v>
      </c>
      <c r="B55" s="127"/>
      <c r="C55" s="128"/>
      <c r="D55" s="129"/>
      <c r="E55" s="130"/>
      <c r="F55" s="129"/>
      <c r="G55" s="101"/>
    </row>
    <row r="57" spans="1:12" ht="16.25" customHeight="1" x14ac:dyDescent="0.3">
      <c r="A57" s="25" t="s">
        <v>165</v>
      </c>
      <c r="B57" s="12"/>
      <c r="C57" s="21"/>
      <c r="D57" s="21"/>
      <c r="E57" s="21"/>
      <c r="F57" s="21"/>
      <c r="G57" s="28"/>
    </row>
    <row r="58" spans="1:12" s="13" customFormat="1" ht="15" customHeight="1" x14ac:dyDescent="0.3">
      <c r="A58" s="282"/>
      <c r="B58" s="281" t="s">
        <v>155</v>
      </c>
      <c r="C58" s="281" t="s">
        <v>207</v>
      </c>
      <c r="D58" s="275"/>
      <c r="E58" s="273" t="s">
        <v>208</v>
      </c>
      <c r="F58" s="274"/>
      <c r="G58" s="281" t="s">
        <v>108</v>
      </c>
      <c r="H58" s="27"/>
      <c r="I58" s="27"/>
      <c r="J58" s="27"/>
      <c r="K58" s="27"/>
    </row>
    <row r="59" spans="1:12" s="13" customFormat="1" ht="16.25" customHeight="1" x14ac:dyDescent="0.3">
      <c r="A59" s="282"/>
      <c r="B59" s="281"/>
      <c r="C59" s="281"/>
      <c r="D59" s="275"/>
      <c r="E59" s="275"/>
      <c r="F59" s="275"/>
      <c r="G59" s="281"/>
      <c r="H59" s="22"/>
      <c r="I59" s="22"/>
      <c r="J59" s="22"/>
      <c r="K59" s="22"/>
      <c r="L59" s="22"/>
    </row>
    <row r="60" spans="1:12" ht="16.25" customHeight="1" x14ac:dyDescent="0.3">
      <c r="A60" s="190">
        <v>1</v>
      </c>
      <c r="B60" s="191" t="s">
        <v>209</v>
      </c>
      <c r="C60" s="283" t="s">
        <v>164</v>
      </c>
      <c r="D60" s="283"/>
      <c r="E60" s="276" t="s">
        <v>316</v>
      </c>
      <c r="F60" s="277"/>
      <c r="G60" s="101"/>
      <c r="H60" s="60"/>
      <c r="I60" s="60"/>
      <c r="J60" s="60"/>
      <c r="K60" s="60"/>
      <c r="L60" s="13"/>
    </row>
    <row r="61" spans="1:12" ht="23.15" customHeight="1" x14ac:dyDescent="0.3">
      <c r="A61" s="190">
        <v>2</v>
      </c>
      <c r="B61" s="191" t="s">
        <v>210</v>
      </c>
      <c r="C61" s="284" t="s">
        <v>164</v>
      </c>
      <c r="D61" s="285"/>
      <c r="E61" s="286"/>
      <c r="F61" s="287"/>
      <c r="G61" s="101"/>
      <c r="H61" s="60"/>
      <c r="I61" s="60"/>
      <c r="J61" s="60"/>
      <c r="K61" s="60"/>
      <c r="L61" s="13"/>
    </row>
    <row r="62" spans="1:12" ht="23.4" customHeight="1" x14ac:dyDescent="0.3">
      <c r="A62" s="190">
        <v>3</v>
      </c>
      <c r="B62" s="191" t="s">
        <v>199</v>
      </c>
      <c r="C62" s="284" t="s">
        <v>164</v>
      </c>
      <c r="D62" s="285"/>
      <c r="E62" s="286"/>
      <c r="F62" s="287"/>
      <c r="G62" s="101"/>
      <c r="H62" s="60"/>
      <c r="I62" s="60"/>
      <c r="J62" s="60"/>
      <c r="K62" s="60"/>
      <c r="L62" s="13"/>
    </row>
    <row r="63" spans="1:12" ht="16.25" customHeight="1" x14ac:dyDescent="0.3">
      <c r="A63" s="190">
        <v>4</v>
      </c>
      <c r="B63" s="192" t="s">
        <v>159</v>
      </c>
      <c r="C63" s="283" t="s">
        <v>164</v>
      </c>
      <c r="D63" s="283"/>
      <c r="E63" s="286"/>
      <c r="F63" s="287"/>
      <c r="G63" s="101"/>
      <c r="H63" s="60"/>
      <c r="I63" s="60"/>
      <c r="J63" s="60"/>
      <c r="K63" s="60"/>
      <c r="L63" s="13"/>
    </row>
    <row r="64" spans="1:12" ht="29.4" customHeight="1" x14ac:dyDescent="0.3">
      <c r="A64" s="190">
        <v>5</v>
      </c>
      <c r="B64" s="192" t="s">
        <v>39</v>
      </c>
      <c r="C64" s="280" t="s">
        <v>164</v>
      </c>
      <c r="D64" s="280"/>
      <c r="E64" s="278"/>
      <c r="F64" s="279"/>
      <c r="G64" s="101"/>
      <c r="H64" s="60"/>
      <c r="I64" s="60"/>
      <c r="J64" s="60"/>
      <c r="K64" s="60"/>
      <c r="L64" s="13"/>
    </row>
    <row r="65" spans="1:12" ht="16.25" customHeight="1" x14ac:dyDescent="0.3">
      <c r="A65" s="190">
        <v>6</v>
      </c>
      <c r="B65" s="192" t="s">
        <v>156</v>
      </c>
      <c r="C65" s="280" t="s">
        <v>164</v>
      </c>
      <c r="D65" s="280"/>
      <c r="E65" s="278"/>
      <c r="F65" s="279"/>
      <c r="G65" s="101"/>
      <c r="H65" s="60"/>
      <c r="I65" s="60"/>
      <c r="J65" s="60"/>
      <c r="K65" s="60"/>
      <c r="L65" s="13"/>
    </row>
    <row r="66" spans="1:12" ht="16.25" customHeight="1" x14ac:dyDescent="0.3">
      <c r="A66" s="190">
        <v>7</v>
      </c>
      <c r="B66" s="193" t="s">
        <v>183</v>
      </c>
      <c r="C66" s="280" t="s">
        <v>164</v>
      </c>
      <c r="D66" s="280"/>
      <c r="E66" s="278"/>
      <c r="F66" s="279"/>
      <c r="G66" s="101"/>
      <c r="H66" s="60"/>
      <c r="I66" s="60"/>
      <c r="J66" s="60"/>
      <c r="K66" s="60"/>
      <c r="L66" s="13"/>
    </row>
    <row r="67" spans="1:12" ht="16.25" customHeight="1" x14ac:dyDescent="0.3">
      <c r="A67" s="190">
        <v>8</v>
      </c>
      <c r="B67" s="193" t="s">
        <v>184</v>
      </c>
      <c r="C67" s="280" t="s">
        <v>164</v>
      </c>
      <c r="D67" s="280"/>
      <c r="E67" s="278"/>
      <c r="F67" s="279"/>
      <c r="G67" s="101"/>
      <c r="H67" s="60"/>
      <c r="I67" s="60"/>
      <c r="J67" s="60"/>
      <c r="K67" s="60"/>
      <c r="L67" s="13"/>
    </row>
    <row r="68" spans="1:12" ht="16.25" customHeight="1" x14ac:dyDescent="0.3">
      <c r="A68" s="190">
        <v>9</v>
      </c>
      <c r="B68" s="193" t="s">
        <v>211</v>
      </c>
      <c r="C68" s="280" t="s">
        <v>164</v>
      </c>
      <c r="D68" s="280"/>
      <c r="E68" s="278"/>
      <c r="F68" s="279"/>
      <c r="G68" s="131"/>
      <c r="H68" s="60"/>
      <c r="I68" s="60"/>
      <c r="J68" s="60"/>
      <c r="K68" s="60"/>
      <c r="L68" s="13"/>
    </row>
    <row r="69" spans="1:12" ht="16.25" customHeight="1" x14ac:dyDescent="0.3">
      <c r="A69" s="190">
        <v>10</v>
      </c>
      <c r="B69" s="192" t="s">
        <v>157</v>
      </c>
      <c r="C69" s="280" t="s">
        <v>164</v>
      </c>
      <c r="D69" s="280"/>
      <c r="E69" s="278"/>
      <c r="F69" s="279"/>
      <c r="G69" s="131"/>
      <c r="H69" s="60"/>
      <c r="I69" s="60"/>
      <c r="J69" s="60"/>
      <c r="K69" s="60"/>
      <c r="L69" s="13"/>
    </row>
    <row r="70" spans="1:12" ht="24.9" customHeight="1" x14ac:dyDescent="0.3">
      <c r="A70" s="190">
        <v>11</v>
      </c>
      <c r="B70" s="192" t="s">
        <v>160</v>
      </c>
      <c r="C70" s="280" t="s">
        <v>164</v>
      </c>
      <c r="D70" s="280"/>
      <c r="E70" s="278"/>
      <c r="F70" s="279"/>
      <c r="G70" s="131"/>
      <c r="H70" s="60"/>
      <c r="I70" s="60"/>
      <c r="J70" s="60"/>
      <c r="K70" s="60"/>
      <c r="L70" s="13"/>
    </row>
    <row r="71" spans="1:12" ht="16.25" customHeight="1" x14ac:dyDescent="0.3">
      <c r="A71" s="190">
        <v>12</v>
      </c>
      <c r="B71" s="193" t="s">
        <v>162</v>
      </c>
      <c r="C71" s="269" t="s">
        <v>164</v>
      </c>
      <c r="D71" s="270"/>
      <c r="E71" s="271"/>
      <c r="F71" s="272"/>
      <c r="G71" s="131"/>
      <c r="H71" s="60"/>
      <c r="I71" s="60"/>
      <c r="J71" s="60"/>
      <c r="K71" s="60"/>
      <c r="L71" s="13"/>
    </row>
    <row r="72" spans="1:12" ht="16.25" customHeight="1" x14ac:dyDescent="0.3">
      <c r="A72" s="190">
        <v>13</v>
      </c>
      <c r="B72" s="192" t="s">
        <v>212</v>
      </c>
      <c r="C72" s="269" t="s">
        <v>164</v>
      </c>
      <c r="D72" s="270"/>
      <c r="E72" s="271"/>
      <c r="F72" s="272"/>
      <c r="G72" s="131"/>
      <c r="H72" s="60"/>
      <c r="I72" s="60"/>
      <c r="J72" s="60"/>
      <c r="K72" s="60"/>
      <c r="L72" s="13"/>
    </row>
  </sheetData>
  <dataConsolidate/>
  <mergeCells count="55">
    <mergeCell ref="E22:F22"/>
    <mergeCell ref="C9:C10"/>
    <mergeCell ref="F2:G2"/>
    <mergeCell ref="G9:G10"/>
    <mergeCell ref="F3:G3"/>
    <mergeCell ref="F4:G4"/>
    <mergeCell ref="F5:G5"/>
    <mergeCell ref="F6:G6"/>
    <mergeCell ref="G25:G26"/>
    <mergeCell ref="C25:C26"/>
    <mergeCell ref="B9:B10"/>
    <mergeCell ref="A9:A10"/>
    <mergeCell ref="D9:D10"/>
    <mergeCell ref="E9:F9"/>
    <mergeCell ref="E15:F15"/>
    <mergeCell ref="E16:F16"/>
    <mergeCell ref="E17:F17"/>
    <mergeCell ref="B25:B26"/>
    <mergeCell ref="A25:A26"/>
    <mergeCell ref="D25:F25"/>
    <mergeCell ref="E18:F18"/>
    <mergeCell ref="E19:F19"/>
    <mergeCell ref="E20:F20"/>
    <mergeCell ref="E21:F21"/>
    <mergeCell ref="G58:G59"/>
    <mergeCell ref="B58:B59"/>
    <mergeCell ref="A58:A59"/>
    <mergeCell ref="C58:D59"/>
    <mergeCell ref="C67:D67"/>
    <mergeCell ref="C60:D60"/>
    <mergeCell ref="C64:D64"/>
    <mergeCell ref="C65:D65"/>
    <mergeCell ref="C66:D66"/>
    <mergeCell ref="C63:D63"/>
    <mergeCell ref="C62:D62"/>
    <mergeCell ref="C61:D61"/>
    <mergeCell ref="E61:F61"/>
    <mergeCell ref="E62:F62"/>
    <mergeCell ref="E63:F63"/>
    <mergeCell ref="C71:D71"/>
    <mergeCell ref="C72:D72"/>
    <mergeCell ref="E71:F71"/>
    <mergeCell ref="E72:F72"/>
    <mergeCell ref="E58:F59"/>
    <mergeCell ref="E60:F60"/>
    <mergeCell ref="E64:F64"/>
    <mergeCell ref="E65:F65"/>
    <mergeCell ref="E66:F66"/>
    <mergeCell ref="E67:F67"/>
    <mergeCell ref="E68:F68"/>
    <mergeCell ref="E69:F69"/>
    <mergeCell ref="E70:F70"/>
    <mergeCell ref="C68:D68"/>
    <mergeCell ref="C69:D69"/>
    <mergeCell ref="C70:D70"/>
  </mergeCells>
  <dataValidations count="5">
    <dataValidation type="list" allowBlank="1" showInputMessage="1" showErrorMessage="1" sqref="C7" xr:uid="{00000000-0002-0000-0200-000000000000}">
      <formula1>"[X],[–],[  ]"</formula1>
    </dataValidation>
    <dataValidation type="list" allowBlank="1" showInputMessage="1" showErrorMessage="1" sqref="C16:C22" xr:uid="{00000000-0002-0000-0200-000001000000}">
      <formula1>"Đã ban hành,Chưa ban hành,Hết hiệu lực"</formula1>
    </dataValidation>
    <dataValidation type="list" allowBlank="1" showInputMessage="1" showErrorMessage="1" sqref="F27:F55" xr:uid="{00000000-0002-0000-0200-000002000000}">
      <formula1>"Tốt hơn,Kém đi,Tương đương"</formula1>
    </dataValidation>
    <dataValidation type="list" allowBlank="1" showInputMessage="1" showErrorMessage="1" sqref="D60 E61:E72 D64:D70 F64:F70 C60:C72" xr:uid="{00000000-0002-0000-0200-000003000000}">
      <formula1>"Đầy đủ,Một phần,Không có"</formula1>
    </dataValidation>
    <dataValidation type="list" allowBlank="1" showInputMessage="1" showErrorMessage="1" sqref="E60:F60" xr:uid="{00000000-0002-0000-0200-000004000000}">
      <formula1>"Tin cậy, Cần kiểm chứng lại,Không tin cậy"</formula1>
    </dataValidation>
  </dataValidations>
  <pageMargins left="0.25" right="0.25" top="0.75" bottom="0.75" header="0.3" footer="0.3"/>
  <pageSetup paperSize="9" scale="77" fitToHeight="0" orientation="portrait" r:id="rId1"/>
  <headerFooter>
    <oddFooter>&amp;LBáo cáo tự đánh giá thực hiện chuẩn cơ sở GDĐH&amp;C&amp;A-&amp;P&amp;R&amp;D</oddFooter>
  </headerFooter>
  <rowBreaks count="1" manualBreakCount="1">
    <brk id="4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zoomScale="106" zoomScaleNormal="106" zoomScalePageLayoutView="115" workbookViewId="0">
      <selection activeCell="D5" sqref="D5"/>
    </sheetView>
  </sheetViews>
  <sheetFormatPr defaultColWidth="9.296875" defaultRowHeight="16.25" customHeight="1" x14ac:dyDescent="0.3"/>
  <cols>
    <col min="1" max="1" width="3.296875" style="6" customWidth="1"/>
    <col min="2" max="2" width="49" style="1" customWidth="1"/>
    <col min="3" max="3" width="12.69921875" style="4" customWidth="1"/>
    <col min="4" max="4" width="12.69921875" style="2" customWidth="1"/>
    <col min="5" max="5" width="12.69921875" style="3" customWidth="1"/>
    <col min="6" max="7" width="20.3984375" style="4" customWidth="1"/>
    <col min="8" max="16384" width="9.296875" style="4"/>
  </cols>
  <sheetData>
    <row r="1" spans="1:6" s="18" customFormat="1" ht="21.65" customHeight="1" x14ac:dyDescent="0.3">
      <c r="A1" s="19" t="s">
        <v>28</v>
      </c>
      <c r="B1" s="16"/>
      <c r="D1" s="15"/>
      <c r="E1" s="17"/>
    </row>
    <row r="2" spans="1:6" s="18" customFormat="1" ht="21.65" customHeight="1" x14ac:dyDescent="0.3">
      <c r="A2" s="162"/>
      <c r="B2" s="158" t="s">
        <v>74</v>
      </c>
      <c r="C2" s="158" t="s">
        <v>92</v>
      </c>
      <c r="D2" s="158" t="s">
        <v>72</v>
      </c>
      <c r="E2" s="158" t="s">
        <v>75</v>
      </c>
      <c r="F2" s="168" t="s">
        <v>73</v>
      </c>
    </row>
    <row r="3" spans="1:6" s="13" customFormat="1" ht="16.25" customHeight="1" x14ac:dyDescent="0.3">
      <c r="A3" s="162" t="s">
        <v>48</v>
      </c>
      <c r="B3" s="162" t="s">
        <v>185</v>
      </c>
      <c r="C3" s="163">
        <v>40</v>
      </c>
      <c r="D3" s="164">
        <f>'Tiêu chuẩn 5'!L60/F10</f>
        <v>0</v>
      </c>
      <c r="E3" s="165" t="str">
        <f>IF(D3&lt;=C3,"Đạt","Không đạt")</f>
        <v>Đạt</v>
      </c>
      <c r="F3" s="156"/>
    </row>
    <row r="4" spans="1:6" s="13" customFormat="1" ht="17.149999999999999" customHeight="1" x14ac:dyDescent="0.3">
      <c r="A4" s="162" t="s">
        <v>49</v>
      </c>
      <c r="B4" s="162" t="s">
        <v>96</v>
      </c>
      <c r="C4" s="166">
        <v>0.7</v>
      </c>
      <c r="D4" s="167">
        <f>F11/F10</f>
        <v>1</v>
      </c>
      <c r="E4" s="165" t="str">
        <f>IF(D4&gt;C4,"Đạt","Không đạt")</f>
        <v>Đạt</v>
      </c>
      <c r="F4" s="157"/>
    </row>
    <row r="5" spans="1:6" s="13" customFormat="1" ht="16.25" customHeight="1" x14ac:dyDescent="0.3">
      <c r="A5" s="162" t="s">
        <v>50</v>
      </c>
      <c r="B5" s="162" t="s">
        <v>95</v>
      </c>
      <c r="C5" s="166">
        <f>IF(HighestDegree="Tiến sĩ",IF(xAcademy="[+]",0.2,0.4),IF(xAcademy="[+]",0.1,0.2))</f>
        <v>0.4</v>
      </c>
      <c r="D5" s="167">
        <f>E10/F10</f>
        <v>0.77124183006535951</v>
      </c>
      <c r="E5" s="165" t="str">
        <f>IF(D5&gt;C5,"Đạt","Không đạt")</f>
        <v>Đạt</v>
      </c>
      <c r="F5" s="156"/>
    </row>
    <row r="6" spans="1:6" s="13" customFormat="1" ht="15" customHeight="1" x14ac:dyDescent="0.3">
      <c r="A6" s="23"/>
      <c r="B6" s="23"/>
      <c r="C6" s="24"/>
      <c r="D6" s="42"/>
      <c r="F6" s="35"/>
    </row>
    <row r="7" spans="1:6" s="13" customFormat="1" ht="16.25" customHeight="1" x14ac:dyDescent="0.3">
      <c r="A7" s="25" t="s">
        <v>158</v>
      </c>
      <c r="B7" s="12"/>
      <c r="D7" s="21"/>
      <c r="E7" s="26"/>
    </row>
    <row r="8" spans="1:6" s="13" customFormat="1" ht="16.25" customHeight="1" x14ac:dyDescent="0.3">
      <c r="A8" s="295"/>
      <c r="B8" s="281" t="s">
        <v>99</v>
      </c>
      <c r="C8" s="281" t="s">
        <v>169</v>
      </c>
      <c r="D8" s="274"/>
      <c r="E8" s="274"/>
      <c r="F8" s="296" t="s">
        <v>25</v>
      </c>
    </row>
    <row r="9" spans="1:6" s="7" customFormat="1" ht="16.25" customHeight="1" x14ac:dyDescent="0.3">
      <c r="A9" s="295"/>
      <c r="B9" s="281"/>
      <c r="C9" s="160" t="s">
        <v>26</v>
      </c>
      <c r="D9" s="160" t="s">
        <v>170</v>
      </c>
      <c r="E9" s="161" t="s">
        <v>45</v>
      </c>
      <c r="F9" s="297"/>
    </row>
    <row r="10" spans="1:6" ht="16.25" customHeight="1" x14ac:dyDescent="0.3">
      <c r="A10" s="169">
        <v>1</v>
      </c>
      <c r="B10" s="170" t="s">
        <v>107</v>
      </c>
      <c r="C10" s="123"/>
      <c r="D10" s="123">
        <v>245</v>
      </c>
      <c r="E10" s="132">
        <v>826</v>
      </c>
      <c r="F10" s="82">
        <f>SUM(C10:E10)</f>
        <v>1071</v>
      </c>
    </row>
    <row r="11" spans="1:6" ht="16.25" customHeight="1" x14ac:dyDescent="0.3">
      <c r="A11" s="169">
        <v>2</v>
      </c>
      <c r="B11" s="171" t="s">
        <v>46</v>
      </c>
      <c r="C11" s="123"/>
      <c r="D11" s="123">
        <v>245</v>
      </c>
      <c r="E11" s="132">
        <v>826</v>
      </c>
      <c r="F11" s="82">
        <f>SUM(C11:E11)</f>
        <v>1071</v>
      </c>
    </row>
    <row r="12" spans="1:6" ht="30" customHeight="1" x14ac:dyDescent="0.3">
      <c r="A12" s="169">
        <v>3</v>
      </c>
      <c r="B12" s="171" t="s">
        <v>243</v>
      </c>
      <c r="C12" s="123"/>
      <c r="D12" s="123">
        <v>120</v>
      </c>
      <c r="E12" s="132">
        <v>680</v>
      </c>
      <c r="F12" s="82">
        <f>SUM(C12:E12)</f>
        <v>800</v>
      </c>
    </row>
    <row r="13" spans="1:6" ht="16.25" customHeight="1" x14ac:dyDescent="0.3">
      <c r="A13" s="78" t="s">
        <v>54</v>
      </c>
      <c r="C13" s="2"/>
    </row>
    <row r="14" spans="1:6" ht="16.25" customHeight="1" x14ac:dyDescent="0.3">
      <c r="A14" s="77" t="s">
        <v>52</v>
      </c>
      <c r="B14" s="294" t="s">
        <v>313</v>
      </c>
      <c r="C14" s="294"/>
      <c r="D14" s="294"/>
      <c r="E14" s="294"/>
      <c r="F14" s="294"/>
    </row>
  </sheetData>
  <dataConsolidate/>
  <mergeCells count="5">
    <mergeCell ref="B14:F14"/>
    <mergeCell ref="A8:A9"/>
    <mergeCell ref="C8:E8"/>
    <mergeCell ref="F8:F9"/>
    <mergeCell ref="B8:B9"/>
  </mergeCells>
  <pageMargins left="0.78740157480314965" right="0.70866141732283472" top="0.55118110236220474" bottom="0.55118110236220474" header="0.31496062992125984" footer="0.31496062992125984"/>
  <pageSetup paperSize="9" orientation="landscape" r:id="rId1"/>
  <headerFooter>
    <oddFooter>&amp;LBáo cáo tự đánh giá thực hiện chuẩn cơ sở GDĐH&amp;C&amp;A-&amp;P&amp;R&amp;D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0"/>
  <sheetViews>
    <sheetView showGridLines="0" zoomScale="106" zoomScaleNormal="106" zoomScaleSheetLayoutView="95" zoomScalePageLayoutView="115" workbookViewId="0">
      <selection activeCell="C73" sqref="C73"/>
    </sheetView>
  </sheetViews>
  <sheetFormatPr defaultColWidth="9.296875" defaultRowHeight="16.25" customHeight="1" x14ac:dyDescent="0.3"/>
  <cols>
    <col min="1" max="1" width="5.3984375" style="6" customWidth="1"/>
    <col min="2" max="2" width="55.59765625" style="1" customWidth="1"/>
    <col min="3" max="4" width="17.69921875" style="2" customWidth="1"/>
    <col min="5" max="5" width="17.69921875" style="3" customWidth="1"/>
    <col min="6" max="6" width="17.69921875" style="4" customWidth="1"/>
    <col min="7" max="7" width="20" style="4" customWidth="1"/>
    <col min="8" max="8" width="13.69921875" style="4" customWidth="1"/>
    <col min="9" max="9" width="10.59765625" style="4" customWidth="1"/>
    <col min="10" max="10" width="8.09765625" style="4" customWidth="1"/>
    <col min="11" max="12" width="8.296875" style="4" customWidth="1"/>
    <col min="13" max="16384" width="9.296875" style="4"/>
  </cols>
  <sheetData>
    <row r="1" spans="1:12" s="18" customFormat="1" ht="27.65" customHeight="1" x14ac:dyDescent="0.3">
      <c r="A1" s="19" t="s">
        <v>186</v>
      </c>
      <c r="B1" s="16"/>
      <c r="C1" s="15"/>
      <c r="D1" s="15"/>
      <c r="E1" s="17"/>
    </row>
    <row r="2" spans="1:12" s="5" customFormat="1" ht="18.649999999999999" customHeight="1" x14ac:dyDescent="0.3">
      <c r="A2" s="162"/>
      <c r="B2" s="158" t="s">
        <v>74</v>
      </c>
      <c r="C2" s="158" t="s">
        <v>92</v>
      </c>
      <c r="D2" s="158" t="s">
        <v>72</v>
      </c>
      <c r="E2" s="158" t="s">
        <v>75</v>
      </c>
      <c r="F2" s="311" t="s">
        <v>73</v>
      </c>
      <c r="G2" s="312"/>
    </row>
    <row r="3" spans="1:12" s="13" customFormat="1" ht="14.5" x14ac:dyDescent="0.3">
      <c r="A3" s="162">
        <v>3.1</v>
      </c>
      <c r="B3" s="162" t="s">
        <v>215</v>
      </c>
      <c r="C3" s="198">
        <v>25</v>
      </c>
      <c r="D3" s="198" t="e">
        <f>G17/'Tiêu chuẩn 5'!N60</f>
        <v>#DIV/0!</v>
      </c>
      <c r="E3" s="159" t="e">
        <f t="shared" ref="E3:E9" si="0">IF(D3&gt;=C3,"Đạt","Không đạt")</f>
        <v>#DIV/0!</v>
      </c>
      <c r="F3" s="306" t="s">
        <v>297</v>
      </c>
      <c r="G3" s="307"/>
    </row>
    <row r="4" spans="1:12" s="13" customFormat="1" ht="16.25" customHeight="1" x14ac:dyDescent="0.3">
      <c r="A4" s="162" t="s">
        <v>217</v>
      </c>
      <c r="B4" s="162" t="s">
        <v>216</v>
      </c>
      <c r="C4" s="198">
        <v>2.8</v>
      </c>
      <c r="D4" s="198" t="e">
        <f>G64/'Tiêu chuẩn 5'!N60</f>
        <v>#DIV/0!</v>
      </c>
      <c r="E4" s="159" t="e">
        <f t="shared" si="0"/>
        <v>#DIV/0!</v>
      </c>
      <c r="F4" s="306"/>
      <c r="G4" s="307"/>
    </row>
    <row r="5" spans="1:12" s="13" customFormat="1" ht="16.25" customHeight="1" x14ac:dyDescent="0.3">
      <c r="A5" s="162" t="s">
        <v>218</v>
      </c>
      <c r="B5" s="162" t="s">
        <v>225</v>
      </c>
      <c r="C5" s="198">
        <v>70</v>
      </c>
      <c r="D5" s="198">
        <f>100*'Tiêu chuẩn 2'!F12/'Tiêu chuẩn 2'!F10</f>
        <v>74.696545284780584</v>
      </c>
      <c r="E5" s="159" t="str">
        <f t="shared" si="0"/>
        <v>Đạt</v>
      </c>
      <c r="F5" s="306"/>
      <c r="G5" s="307"/>
    </row>
    <row r="6" spans="1:12" s="13" customFormat="1" ht="16.25" customHeight="1" x14ac:dyDescent="0.3">
      <c r="A6" s="162" t="s">
        <v>219</v>
      </c>
      <c r="B6" s="162" t="s">
        <v>220</v>
      </c>
      <c r="C6" s="198">
        <v>40</v>
      </c>
      <c r="D6" s="198">
        <f>(C70+C71)/C68</f>
        <v>40.276785714285715</v>
      </c>
      <c r="E6" s="159" t="str">
        <f t="shared" si="0"/>
        <v>Đạt</v>
      </c>
      <c r="F6" s="308"/>
      <c r="G6" s="303"/>
    </row>
    <row r="7" spans="1:12" s="13" customFormat="1" ht="16.25" customHeight="1" x14ac:dyDescent="0.3">
      <c r="A7" s="162" t="s">
        <v>221</v>
      </c>
      <c r="B7" s="162" t="s">
        <v>222</v>
      </c>
      <c r="C7" s="198">
        <v>5</v>
      </c>
      <c r="D7" s="198" t="e">
        <f>C74</f>
        <v>#DIV/0!</v>
      </c>
      <c r="E7" s="159" t="e">
        <f t="shared" si="0"/>
        <v>#DIV/0!</v>
      </c>
      <c r="F7" s="308"/>
      <c r="G7" s="303"/>
    </row>
    <row r="8" spans="1:12" s="13" customFormat="1" ht="16.25" customHeight="1" x14ac:dyDescent="0.3">
      <c r="A8" s="162" t="s">
        <v>223</v>
      </c>
      <c r="B8" s="162" t="s">
        <v>226</v>
      </c>
      <c r="C8" s="199">
        <v>10</v>
      </c>
      <c r="D8" s="198">
        <f>C80*100/C79</f>
        <v>11.111111111111111</v>
      </c>
      <c r="E8" s="159" t="str">
        <f t="shared" si="0"/>
        <v>Đạt</v>
      </c>
      <c r="F8" s="309"/>
      <c r="G8" s="310"/>
    </row>
    <row r="9" spans="1:12" s="13" customFormat="1" ht="16.25" customHeight="1" x14ac:dyDescent="0.3">
      <c r="A9" s="162" t="s">
        <v>224</v>
      </c>
      <c r="B9" s="162" t="s">
        <v>187</v>
      </c>
      <c r="C9" s="200">
        <v>100</v>
      </c>
      <c r="D9" s="198" t="e">
        <f>C78/ROUNDUP('Tiêu chuẩn 5'!H60/1000,0)</f>
        <v>#DIV/0!</v>
      </c>
      <c r="E9" s="159" t="e">
        <f t="shared" si="0"/>
        <v>#DIV/0!</v>
      </c>
      <c r="F9" s="308"/>
      <c r="G9" s="303"/>
    </row>
    <row r="10" spans="1:12" s="13" customFormat="1" ht="16.25" customHeight="1" x14ac:dyDescent="0.3">
      <c r="A10" s="23"/>
      <c r="B10" s="28"/>
      <c r="C10" s="34"/>
      <c r="D10" s="34"/>
      <c r="E10" s="30"/>
    </row>
    <row r="11" spans="1:12" s="13" customFormat="1" ht="16.25" customHeight="1" x14ac:dyDescent="0.3">
      <c r="A11" s="25" t="s">
        <v>39</v>
      </c>
      <c r="B11" s="12"/>
      <c r="C11" s="21"/>
      <c r="D11" s="21"/>
      <c r="E11" s="26"/>
      <c r="F11" s="27"/>
      <c r="G11" s="27"/>
      <c r="H11" s="27"/>
      <c r="I11" s="27"/>
      <c r="J11" s="27"/>
      <c r="K11" s="27"/>
    </row>
    <row r="12" spans="1:12" s="13" customFormat="1" ht="33.75" customHeight="1" x14ac:dyDescent="0.3">
      <c r="A12" s="183"/>
      <c r="B12" s="184" t="s">
        <v>66</v>
      </c>
      <c r="C12" s="158" t="s">
        <v>32</v>
      </c>
      <c r="D12" s="158" t="s">
        <v>70</v>
      </c>
      <c r="E12" s="158" t="s">
        <v>51</v>
      </c>
      <c r="F12" s="158" t="s">
        <v>228</v>
      </c>
      <c r="G12" s="159" t="s">
        <v>227</v>
      </c>
      <c r="H12" s="159" t="s">
        <v>33</v>
      </c>
      <c r="I12" s="22"/>
      <c r="J12" s="22"/>
      <c r="K12" s="22"/>
      <c r="L12" s="22"/>
    </row>
    <row r="13" spans="1:12" ht="16.25" customHeight="1" x14ac:dyDescent="0.35">
      <c r="A13" s="98">
        <v>1</v>
      </c>
      <c r="B13" s="125" t="s">
        <v>30</v>
      </c>
      <c r="C13" s="123" t="s">
        <v>34</v>
      </c>
      <c r="D13" s="133" t="s">
        <v>36</v>
      </c>
      <c r="E13" s="80">
        <v>260000</v>
      </c>
      <c r="F13" s="95">
        <v>2.5</v>
      </c>
      <c r="G13" s="96">
        <f>E13*Vị_trí_khuôn_viên</f>
        <v>650000</v>
      </c>
      <c r="H13" s="95"/>
      <c r="I13" s="38"/>
      <c r="J13" s="38"/>
      <c r="K13" s="38"/>
      <c r="L13" s="39"/>
    </row>
    <row r="14" spans="1:12" ht="16.25" customHeight="1" x14ac:dyDescent="0.35">
      <c r="A14" s="98">
        <v>2</v>
      </c>
      <c r="B14" s="125" t="s">
        <v>31</v>
      </c>
      <c r="C14" s="123" t="s">
        <v>0</v>
      </c>
      <c r="D14" s="133" t="s">
        <v>37</v>
      </c>
      <c r="E14" s="80">
        <v>0</v>
      </c>
      <c r="F14" s="95">
        <v>1</v>
      </c>
      <c r="G14" s="96"/>
      <c r="H14" s="95"/>
      <c r="I14" s="38"/>
      <c r="J14" s="38"/>
      <c r="K14" s="38"/>
      <c r="L14" s="39"/>
    </row>
    <row r="15" spans="1:12" ht="16.25" customHeight="1" x14ac:dyDescent="0.35">
      <c r="A15" s="98">
        <v>3</v>
      </c>
      <c r="B15" s="125" t="s">
        <v>31</v>
      </c>
      <c r="C15" s="123" t="s">
        <v>0</v>
      </c>
      <c r="D15" s="133" t="s">
        <v>38</v>
      </c>
      <c r="E15" s="80">
        <v>0</v>
      </c>
      <c r="F15" s="95">
        <v>1</v>
      </c>
      <c r="G15" s="96"/>
      <c r="H15" s="95"/>
      <c r="I15" s="38"/>
      <c r="J15" s="38"/>
      <c r="K15" s="38"/>
      <c r="L15" s="39"/>
    </row>
    <row r="16" spans="1:12" ht="16.25" customHeight="1" x14ac:dyDescent="0.35">
      <c r="A16" s="98"/>
      <c r="B16" s="125" t="s">
        <v>0</v>
      </c>
      <c r="C16" s="123" t="s">
        <v>0</v>
      </c>
      <c r="D16" s="133"/>
      <c r="E16" s="80"/>
      <c r="F16" s="95"/>
      <c r="G16" s="96"/>
      <c r="H16" s="95"/>
      <c r="I16" s="38"/>
      <c r="J16" s="38"/>
      <c r="K16" s="38"/>
      <c r="L16" s="39"/>
    </row>
    <row r="17" spans="1:12" ht="16.25" customHeight="1" x14ac:dyDescent="0.35">
      <c r="A17" s="79"/>
      <c r="B17" s="134" t="s">
        <v>229</v>
      </c>
      <c r="C17" s="135"/>
      <c r="D17" s="136"/>
      <c r="E17" s="137">
        <f>SUM(E13:E16)</f>
        <v>260000</v>
      </c>
      <c r="F17" s="136"/>
      <c r="G17" s="137">
        <f>SUM(G13:G16)</f>
        <v>650000</v>
      </c>
      <c r="H17" s="139"/>
      <c r="I17" s="37"/>
      <c r="J17" s="37"/>
      <c r="K17" s="37"/>
      <c r="L17" s="40"/>
    </row>
    <row r="18" spans="1:12" ht="16.25" customHeight="1" x14ac:dyDescent="0.3">
      <c r="A18" s="8"/>
      <c r="B18" s="9"/>
      <c r="E18" s="10"/>
    </row>
    <row r="19" spans="1:12" s="13" customFormat="1" ht="16.25" customHeight="1" x14ac:dyDescent="0.3">
      <c r="A19" s="25" t="s">
        <v>230</v>
      </c>
      <c r="B19" s="12"/>
      <c r="C19" s="21"/>
      <c r="D19" s="21"/>
      <c r="E19" s="28"/>
      <c r="F19" s="27"/>
      <c r="G19" s="27"/>
      <c r="H19" s="27"/>
      <c r="I19" s="27"/>
      <c r="J19" s="27"/>
      <c r="K19" s="27"/>
    </row>
    <row r="20" spans="1:12" s="13" customFormat="1" ht="49.5" customHeight="1" x14ac:dyDescent="0.3">
      <c r="A20" s="183"/>
      <c r="B20" s="184" t="s">
        <v>67</v>
      </c>
      <c r="C20" s="281" t="s">
        <v>32</v>
      </c>
      <c r="D20" s="281"/>
      <c r="E20" s="158" t="s">
        <v>232</v>
      </c>
      <c r="F20" s="158" t="s">
        <v>231</v>
      </c>
      <c r="G20" s="201" t="s">
        <v>233</v>
      </c>
      <c r="H20" s="159" t="s">
        <v>33</v>
      </c>
      <c r="I20" s="22"/>
      <c r="J20" s="22"/>
      <c r="K20" s="22"/>
      <c r="L20" s="22"/>
    </row>
    <row r="21" spans="1:12" ht="16.25" customHeight="1" x14ac:dyDescent="0.35">
      <c r="A21" s="98">
        <v>1</v>
      </c>
      <c r="B21" s="92" t="s">
        <v>189</v>
      </c>
      <c r="C21" s="298" t="s">
        <v>35</v>
      </c>
      <c r="D21" s="298"/>
      <c r="E21" s="88">
        <v>7429</v>
      </c>
      <c r="F21" s="95">
        <v>0.7</v>
      </c>
      <c r="G21" s="96">
        <f>E21*F21</f>
        <v>5200.2999999999993</v>
      </c>
      <c r="H21" s="95"/>
      <c r="I21" s="38"/>
      <c r="J21" s="38"/>
      <c r="K21" s="38"/>
      <c r="L21" s="39"/>
    </row>
    <row r="22" spans="1:12" ht="16.25" customHeight="1" x14ac:dyDescent="0.35">
      <c r="A22" s="98">
        <v>2</v>
      </c>
      <c r="B22" s="92"/>
      <c r="C22" s="298"/>
      <c r="D22" s="298"/>
      <c r="E22" s="96">
        <v>450000</v>
      </c>
      <c r="F22" s="95">
        <v>0.7</v>
      </c>
      <c r="G22" s="96">
        <f>E22*F22</f>
        <v>315000</v>
      </c>
      <c r="H22" s="95"/>
      <c r="I22" s="38"/>
      <c r="J22" s="38"/>
      <c r="K22" s="38"/>
      <c r="L22" s="39"/>
    </row>
    <row r="23" spans="1:12" ht="16.25" customHeight="1" x14ac:dyDescent="0.35">
      <c r="A23" s="98">
        <v>3</v>
      </c>
      <c r="B23" s="92"/>
      <c r="C23" s="298"/>
      <c r="D23" s="298"/>
      <c r="E23" s="88"/>
      <c r="F23" s="97"/>
      <c r="G23" s="96"/>
      <c r="H23" s="95"/>
      <c r="I23" s="38"/>
      <c r="J23" s="38"/>
      <c r="K23" s="38"/>
      <c r="L23" s="39"/>
    </row>
    <row r="24" spans="1:12" ht="16.25" customHeight="1" x14ac:dyDescent="0.35">
      <c r="A24" s="98">
        <v>4</v>
      </c>
      <c r="B24" s="92"/>
      <c r="C24" s="298"/>
      <c r="D24" s="298"/>
      <c r="E24" s="88"/>
      <c r="F24" s="97"/>
      <c r="G24" s="96"/>
      <c r="H24" s="95"/>
      <c r="I24" s="38"/>
      <c r="J24" s="38"/>
      <c r="K24" s="38"/>
      <c r="L24" s="39"/>
    </row>
    <row r="25" spans="1:12" ht="16.25" customHeight="1" x14ac:dyDescent="0.35">
      <c r="A25" s="98">
        <v>5</v>
      </c>
      <c r="B25" s="92"/>
      <c r="C25" s="298"/>
      <c r="D25" s="298"/>
      <c r="E25" s="88"/>
      <c r="F25" s="97"/>
      <c r="G25" s="96"/>
      <c r="H25" s="95"/>
      <c r="I25" s="38"/>
      <c r="J25" s="38"/>
      <c r="K25" s="38"/>
      <c r="L25" s="39"/>
    </row>
    <row r="26" spans="1:12" ht="16.25" customHeight="1" x14ac:dyDescent="0.35">
      <c r="A26" s="98">
        <v>6</v>
      </c>
      <c r="B26" s="92"/>
      <c r="C26" s="298"/>
      <c r="D26" s="298"/>
      <c r="E26" s="88"/>
      <c r="F26" s="97"/>
      <c r="G26" s="96"/>
      <c r="H26" s="95"/>
      <c r="I26" s="38"/>
      <c r="J26" s="38"/>
      <c r="K26" s="38"/>
      <c r="L26" s="39"/>
    </row>
    <row r="27" spans="1:12" ht="16.25" customHeight="1" x14ac:dyDescent="0.35">
      <c r="A27" s="98">
        <v>7</v>
      </c>
      <c r="B27" s="92"/>
      <c r="C27" s="298"/>
      <c r="D27" s="298"/>
      <c r="E27" s="88"/>
      <c r="F27" s="97"/>
      <c r="G27" s="96"/>
      <c r="H27" s="95"/>
      <c r="I27" s="38"/>
      <c r="J27" s="38"/>
      <c r="K27" s="38"/>
      <c r="L27" s="39"/>
    </row>
    <row r="28" spans="1:12" ht="16.25" customHeight="1" x14ac:dyDescent="0.35">
      <c r="A28" s="98">
        <v>8</v>
      </c>
      <c r="B28" s="92"/>
      <c r="C28" s="298"/>
      <c r="D28" s="298"/>
      <c r="E28" s="88"/>
      <c r="F28" s="97"/>
      <c r="G28" s="96"/>
      <c r="H28" s="95"/>
      <c r="I28" s="38"/>
      <c r="J28" s="38"/>
      <c r="K28" s="38"/>
      <c r="L28" s="39"/>
    </row>
    <row r="29" spans="1:12" ht="16.25" customHeight="1" x14ac:dyDescent="0.35">
      <c r="A29" s="98">
        <v>9</v>
      </c>
      <c r="B29" s="92"/>
      <c r="C29" s="298"/>
      <c r="D29" s="298"/>
      <c r="E29" s="88"/>
      <c r="F29" s="97"/>
      <c r="G29" s="96"/>
      <c r="H29" s="95"/>
      <c r="I29" s="38"/>
      <c r="J29" s="38"/>
      <c r="K29" s="38"/>
      <c r="L29" s="39"/>
    </row>
    <row r="30" spans="1:12" ht="16.25" customHeight="1" x14ac:dyDescent="0.35">
      <c r="A30" s="98">
        <v>10</v>
      </c>
      <c r="B30" s="92"/>
      <c r="C30" s="298"/>
      <c r="D30" s="298"/>
      <c r="E30" s="88"/>
      <c r="F30" s="97"/>
      <c r="G30" s="96"/>
      <c r="H30" s="95"/>
      <c r="I30" s="38"/>
      <c r="J30" s="38"/>
      <c r="K30" s="38"/>
      <c r="L30" s="39"/>
    </row>
    <row r="31" spans="1:12" ht="16.25" customHeight="1" x14ac:dyDescent="0.35">
      <c r="A31" s="98">
        <v>11</v>
      </c>
      <c r="B31" s="92"/>
      <c r="C31" s="298"/>
      <c r="D31" s="298"/>
      <c r="E31" s="88"/>
      <c r="F31" s="97"/>
      <c r="G31" s="96"/>
      <c r="H31" s="95"/>
      <c r="I31" s="38"/>
      <c r="J31" s="38"/>
      <c r="K31" s="38"/>
      <c r="L31" s="39"/>
    </row>
    <row r="32" spans="1:12" ht="16.25" customHeight="1" x14ac:dyDescent="0.35">
      <c r="A32" s="98">
        <v>12</v>
      </c>
      <c r="B32" s="92"/>
      <c r="C32" s="298"/>
      <c r="D32" s="298"/>
      <c r="E32" s="88"/>
      <c r="F32" s="97"/>
      <c r="G32" s="96"/>
      <c r="H32" s="95"/>
      <c r="I32" s="38"/>
      <c r="J32" s="38"/>
      <c r="K32" s="38"/>
      <c r="L32" s="39"/>
    </row>
    <row r="33" spans="1:12" ht="16.25" customHeight="1" x14ac:dyDescent="0.35">
      <c r="A33" s="98">
        <v>13</v>
      </c>
      <c r="B33" s="92"/>
      <c r="C33" s="298"/>
      <c r="D33" s="298"/>
      <c r="E33" s="88"/>
      <c r="F33" s="97"/>
      <c r="G33" s="96"/>
      <c r="H33" s="95"/>
      <c r="I33" s="38"/>
      <c r="J33" s="38"/>
      <c r="K33" s="38"/>
      <c r="L33" s="39"/>
    </row>
    <row r="34" spans="1:12" ht="16.25" customHeight="1" x14ac:dyDescent="0.35">
      <c r="A34" s="98">
        <v>14</v>
      </c>
      <c r="B34" s="92"/>
      <c r="C34" s="298"/>
      <c r="D34" s="298"/>
      <c r="E34" s="88"/>
      <c r="F34" s="97"/>
      <c r="G34" s="96"/>
      <c r="H34" s="95"/>
      <c r="I34" s="38"/>
      <c r="J34" s="38"/>
      <c r="K34" s="38"/>
      <c r="L34" s="39"/>
    </row>
    <row r="35" spans="1:12" ht="16.25" customHeight="1" x14ac:dyDescent="0.35">
      <c r="A35" s="98">
        <v>15</v>
      </c>
      <c r="B35" s="92"/>
      <c r="C35" s="298"/>
      <c r="D35" s="298"/>
      <c r="E35" s="88"/>
      <c r="F35" s="97"/>
      <c r="G35" s="96"/>
      <c r="H35" s="95"/>
      <c r="I35" s="38"/>
      <c r="J35" s="38"/>
      <c r="K35" s="38"/>
      <c r="L35" s="39"/>
    </row>
    <row r="36" spans="1:12" ht="16.25" customHeight="1" x14ac:dyDescent="0.35">
      <c r="A36" s="98">
        <v>16</v>
      </c>
      <c r="B36" s="92"/>
      <c r="C36" s="298"/>
      <c r="D36" s="298"/>
      <c r="E36" s="88"/>
      <c r="F36" s="97"/>
      <c r="G36" s="96"/>
      <c r="H36" s="95"/>
      <c r="I36" s="38"/>
      <c r="J36" s="38"/>
      <c r="K36" s="38"/>
      <c r="L36" s="39"/>
    </row>
    <row r="37" spans="1:12" ht="16.25" customHeight="1" x14ac:dyDescent="0.35">
      <c r="A37" s="98">
        <v>17</v>
      </c>
      <c r="B37" s="92"/>
      <c r="C37" s="298"/>
      <c r="D37" s="298"/>
      <c r="E37" s="88"/>
      <c r="F37" s="97"/>
      <c r="G37" s="96"/>
      <c r="H37" s="95"/>
      <c r="I37" s="38"/>
      <c r="J37" s="38"/>
      <c r="K37" s="38"/>
      <c r="L37" s="39"/>
    </row>
    <row r="38" spans="1:12" ht="16.25" customHeight="1" x14ac:dyDescent="0.35">
      <c r="A38" s="98">
        <v>18</v>
      </c>
      <c r="B38" s="92"/>
      <c r="C38" s="298"/>
      <c r="D38" s="298"/>
      <c r="E38" s="88"/>
      <c r="F38" s="97"/>
      <c r="G38" s="96"/>
      <c r="H38" s="95"/>
      <c r="I38" s="38"/>
      <c r="J38" s="38"/>
      <c r="K38" s="38"/>
      <c r="L38" s="39"/>
    </row>
    <row r="39" spans="1:12" ht="16.25" customHeight="1" x14ac:dyDescent="0.35">
      <c r="A39" s="98">
        <v>19</v>
      </c>
      <c r="B39" s="92"/>
      <c r="C39" s="298"/>
      <c r="D39" s="298"/>
      <c r="E39" s="88"/>
      <c r="F39" s="97"/>
      <c r="G39" s="96"/>
      <c r="H39" s="95"/>
      <c r="I39" s="38"/>
      <c r="J39" s="38"/>
      <c r="K39" s="38"/>
      <c r="L39" s="39"/>
    </row>
    <row r="40" spans="1:12" ht="16.25" customHeight="1" x14ac:dyDescent="0.35">
      <c r="A40" s="98">
        <v>20</v>
      </c>
      <c r="B40" s="92"/>
      <c r="C40" s="298"/>
      <c r="D40" s="298"/>
      <c r="E40" s="88"/>
      <c r="F40" s="97"/>
      <c r="G40" s="96"/>
      <c r="H40" s="95"/>
      <c r="I40" s="38"/>
      <c r="J40" s="38"/>
      <c r="K40" s="38"/>
      <c r="L40" s="39"/>
    </row>
    <row r="41" spans="1:12" ht="16.25" customHeight="1" x14ac:dyDescent="0.35">
      <c r="A41" s="98">
        <v>21</v>
      </c>
      <c r="B41" s="92"/>
      <c r="C41" s="298"/>
      <c r="D41" s="298"/>
      <c r="E41" s="88"/>
      <c r="F41" s="97"/>
      <c r="G41" s="96"/>
      <c r="H41" s="95"/>
      <c r="I41" s="38"/>
      <c r="J41" s="38"/>
      <c r="K41" s="38"/>
      <c r="L41" s="39"/>
    </row>
    <row r="42" spans="1:12" ht="16.25" customHeight="1" x14ac:dyDescent="0.35">
      <c r="A42" s="98">
        <v>22</v>
      </c>
      <c r="B42" s="92"/>
      <c r="C42" s="298"/>
      <c r="D42" s="298"/>
      <c r="E42" s="88"/>
      <c r="F42" s="97"/>
      <c r="G42" s="96"/>
      <c r="H42" s="95"/>
      <c r="I42" s="38"/>
      <c r="J42" s="38"/>
      <c r="K42" s="38"/>
      <c r="L42" s="39"/>
    </row>
    <row r="43" spans="1:12" ht="16.25" customHeight="1" x14ac:dyDescent="0.35">
      <c r="A43" s="98">
        <v>23</v>
      </c>
      <c r="B43" s="92"/>
      <c r="C43" s="298"/>
      <c r="D43" s="298"/>
      <c r="E43" s="88"/>
      <c r="F43" s="97"/>
      <c r="G43" s="96"/>
      <c r="H43" s="95"/>
      <c r="I43" s="38"/>
      <c r="J43" s="38"/>
      <c r="K43" s="38"/>
      <c r="L43" s="39"/>
    </row>
    <row r="44" spans="1:12" ht="16.25" customHeight="1" x14ac:dyDescent="0.3">
      <c r="A44" s="98">
        <v>24</v>
      </c>
      <c r="B44" s="92"/>
      <c r="C44" s="298"/>
      <c r="D44" s="298"/>
      <c r="E44" s="88"/>
      <c r="F44" s="97"/>
      <c r="G44" s="96"/>
      <c r="H44" s="140"/>
    </row>
    <row r="45" spans="1:12" ht="16.25" customHeight="1" x14ac:dyDescent="0.3">
      <c r="A45" s="98">
        <v>25</v>
      </c>
      <c r="B45" s="92"/>
      <c r="C45" s="298"/>
      <c r="D45" s="298"/>
      <c r="E45" s="88"/>
      <c r="F45" s="97"/>
      <c r="G45" s="96"/>
      <c r="H45" s="140"/>
    </row>
    <row r="46" spans="1:12" ht="16.25" customHeight="1" x14ac:dyDescent="0.3">
      <c r="A46" s="98">
        <v>26</v>
      </c>
      <c r="B46" s="92"/>
      <c r="C46" s="298"/>
      <c r="D46" s="298"/>
      <c r="E46" s="88"/>
      <c r="F46" s="97"/>
      <c r="G46" s="96"/>
      <c r="H46" s="140"/>
    </row>
    <row r="47" spans="1:12" ht="16.25" customHeight="1" x14ac:dyDescent="0.3">
      <c r="A47" s="98">
        <v>27</v>
      </c>
      <c r="B47" s="92"/>
      <c r="C47" s="298"/>
      <c r="D47" s="298"/>
      <c r="E47" s="88"/>
      <c r="F47" s="97"/>
      <c r="G47" s="96"/>
      <c r="H47" s="140"/>
    </row>
    <row r="48" spans="1:12" ht="16.25" customHeight="1" x14ac:dyDescent="0.3">
      <c r="A48" s="98">
        <v>28</v>
      </c>
      <c r="B48" s="92"/>
      <c r="C48" s="298"/>
      <c r="D48" s="298"/>
      <c r="E48" s="88"/>
      <c r="F48" s="97"/>
      <c r="G48" s="96"/>
      <c r="H48" s="140"/>
    </row>
    <row r="49" spans="1:12" ht="16.25" customHeight="1" x14ac:dyDescent="0.3">
      <c r="A49" s="98">
        <v>29</v>
      </c>
      <c r="B49" s="92"/>
      <c r="C49" s="298"/>
      <c r="D49" s="298"/>
      <c r="E49" s="88"/>
      <c r="F49" s="97"/>
      <c r="G49" s="96"/>
      <c r="H49" s="140"/>
    </row>
    <row r="50" spans="1:12" ht="16.25" customHeight="1" x14ac:dyDescent="0.3">
      <c r="A50" s="98">
        <v>30</v>
      </c>
      <c r="B50" s="92"/>
      <c r="C50" s="298"/>
      <c r="D50" s="298"/>
      <c r="E50" s="88"/>
      <c r="F50" s="97"/>
      <c r="G50" s="96"/>
      <c r="H50" s="140"/>
    </row>
    <row r="51" spans="1:12" ht="16.25" customHeight="1" x14ac:dyDescent="0.3">
      <c r="A51" s="98">
        <v>31</v>
      </c>
      <c r="B51" s="92"/>
      <c r="C51" s="298"/>
      <c r="D51" s="298"/>
      <c r="E51" s="88"/>
      <c r="F51" s="97"/>
      <c r="G51" s="96"/>
      <c r="H51" s="140"/>
    </row>
    <row r="52" spans="1:12" ht="16.25" customHeight="1" x14ac:dyDescent="0.3">
      <c r="A52" s="98">
        <v>32</v>
      </c>
      <c r="B52" s="92"/>
      <c r="C52" s="298"/>
      <c r="D52" s="298"/>
      <c r="E52" s="88"/>
      <c r="F52" s="97"/>
      <c r="G52" s="96"/>
      <c r="H52" s="140"/>
    </row>
    <row r="53" spans="1:12" ht="16.25" customHeight="1" x14ac:dyDescent="0.3">
      <c r="A53" s="98">
        <v>33</v>
      </c>
      <c r="B53" s="92"/>
      <c r="C53" s="298"/>
      <c r="D53" s="298"/>
      <c r="E53" s="88"/>
      <c r="F53" s="97"/>
      <c r="G53" s="96"/>
      <c r="H53" s="140"/>
    </row>
    <row r="54" spans="1:12" ht="16.25" customHeight="1" x14ac:dyDescent="0.3">
      <c r="A54" s="98">
        <v>34</v>
      </c>
      <c r="B54" s="92"/>
      <c r="C54" s="298"/>
      <c r="D54" s="298"/>
      <c r="E54" s="88"/>
      <c r="F54" s="97"/>
      <c r="G54" s="96"/>
      <c r="H54" s="140"/>
    </row>
    <row r="55" spans="1:12" ht="16.25" customHeight="1" x14ac:dyDescent="0.3">
      <c r="A55" s="98">
        <v>35</v>
      </c>
      <c r="B55" s="92"/>
      <c r="C55" s="298"/>
      <c r="D55" s="298"/>
      <c r="E55" s="88"/>
      <c r="F55" s="97"/>
      <c r="G55" s="96"/>
      <c r="H55" s="140"/>
    </row>
    <row r="56" spans="1:12" ht="16.25" customHeight="1" x14ac:dyDescent="0.3">
      <c r="A56" s="98">
        <v>36</v>
      </c>
      <c r="B56" s="92"/>
      <c r="C56" s="298"/>
      <c r="D56" s="298"/>
      <c r="E56" s="88"/>
      <c r="F56" s="97"/>
      <c r="G56" s="96"/>
      <c r="H56" s="140"/>
    </row>
    <row r="57" spans="1:12" ht="16.25" customHeight="1" x14ac:dyDescent="0.3">
      <c r="A57" s="98">
        <v>37</v>
      </c>
      <c r="B57" s="92"/>
      <c r="C57" s="298"/>
      <c r="D57" s="298"/>
      <c r="E57" s="88"/>
      <c r="F57" s="97"/>
      <c r="G57" s="96"/>
      <c r="H57" s="140"/>
    </row>
    <row r="58" spans="1:12" ht="16.25" customHeight="1" x14ac:dyDescent="0.3">
      <c r="A58" s="98">
        <v>38</v>
      </c>
      <c r="B58" s="92"/>
      <c r="C58" s="298"/>
      <c r="D58" s="298"/>
      <c r="E58" s="88"/>
      <c r="F58" s="97"/>
      <c r="G58" s="96"/>
      <c r="H58" s="140"/>
    </row>
    <row r="59" spans="1:12" ht="16.25" customHeight="1" x14ac:dyDescent="0.3">
      <c r="A59" s="98">
        <v>39</v>
      </c>
      <c r="B59" s="92"/>
      <c r="C59" s="298"/>
      <c r="D59" s="298"/>
      <c r="E59" s="88"/>
      <c r="F59" s="97"/>
      <c r="G59" s="96"/>
      <c r="H59" s="140"/>
    </row>
    <row r="60" spans="1:12" ht="16.25" customHeight="1" x14ac:dyDescent="0.3">
      <c r="A60" s="98">
        <v>40</v>
      </c>
      <c r="B60" s="92"/>
      <c r="C60" s="298"/>
      <c r="D60" s="298"/>
      <c r="E60" s="88"/>
      <c r="F60" s="97"/>
      <c r="G60" s="96"/>
      <c r="H60" s="140"/>
    </row>
    <row r="61" spans="1:12" ht="16.25" customHeight="1" x14ac:dyDescent="0.3">
      <c r="A61" s="98">
        <v>41</v>
      </c>
      <c r="B61" s="92"/>
      <c r="C61" s="298"/>
      <c r="D61" s="298"/>
      <c r="E61" s="88"/>
      <c r="F61" s="97"/>
      <c r="G61" s="96"/>
      <c r="H61" s="140"/>
    </row>
    <row r="62" spans="1:12" ht="16.25" customHeight="1" x14ac:dyDescent="0.3">
      <c r="A62" s="98">
        <v>42</v>
      </c>
      <c r="B62" s="92"/>
      <c r="C62" s="298"/>
      <c r="D62" s="298"/>
      <c r="E62" s="88"/>
      <c r="F62" s="97"/>
      <c r="G62" s="96"/>
      <c r="H62" s="140"/>
    </row>
    <row r="63" spans="1:12" ht="14.15" customHeight="1" x14ac:dyDescent="0.3">
      <c r="A63" s="98">
        <v>43</v>
      </c>
      <c r="B63" s="92"/>
      <c r="C63" s="298"/>
      <c r="D63" s="298"/>
      <c r="E63" s="88"/>
      <c r="F63" s="97"/>
      <c r="G63" s="96"/>
      <c r="H63" s="140"/>
    </row>
    <row r="64" spans="1:12" ht="16.25" customHeight="1" x14ac:dyDescent="0.35">
      <c r="A64" s="79"/>
      <c r="B64" s="134" t="s">
        <v>71</v>
      </c>
      <c r="C64" s="141"/>
      <c r="D64" s="141"/>
      <c r="E64" s="137">
        <f>SUM(E21:E63)</f>
        <v>457429</v>
      </c>
      <c r="F64" s="141"/>
      <c r="G64" s="137">
        <f>SUM(G21:G63)</f>
        <v>320200.3</v>
      </c>
      <c r="H64" s="138"/>
      <c r="I64" s="37"/>
      <c r="J64" s="37"/>
      <c r="K64" s="37"/>
      <c r="L64" s="40"/>
    </row>
    <row r="66" spans="1:7" s="13" customFormat="1" ht="16.25" customHeight="1" x14ac:dyDescent="0.3">
      <c r="A66" s="25" t="s">
        <v>234</v>
      </c>
      <c r="B66" s="12"/>
      <c r="C66" s="21"/>
      <c r="D66" s="26"/>
    </row>
    <row r="67" spans="1:7" s="13" customFormat="1" ht="16.25" customHeight="1" x14ac:dyDescent="0.3">
      <c r="A67" s="183"/>
      <c r="B67" s="184" t="s">
        <v>99</v>
      </c>
      <c r="C67" s="158" t="s">
        <v>63</v>
      </c>
      <c r="D67" s="281" t="s">
        <v>136</v>
      </c>
      <c r="E67" s="281"/>
      <c r="F67" s="304" t="s">
        <v>54</v>
      </c>
      <c r="G67" s="305"/>
    </row>
    <row r="68" spans="1:7" ht="16.25" customHeight="1" x14ac:dyDescent="0.3">
      <c r="A68" s="202">
        <v>1</v>
      </c>
      <c r="B68" s="192" t="s">
        <v>235</v>
      </c>
      <c r="C68" s="101">
        <v>112</v>
      </c>
      <c r="D68" s="301"/>
      <c r="E68" s="301"/>
      <c r="F68" s="302"/>
      <c r="G68" s="303"/>
    </row>
    <row r="69" spans="1:7" ht="24.75" customHeight="1" x14ac:dyDescent="0.3">
      <c r="A69" s="202">
        <v>2</v>
      </c>
      <c r="B69" s="192" t="s">
        <v>236</v>
      </c>
      <c r="C69" s="142">
        <f>C68*40</f>
        <v>4480</v>
      </c>
      <c r="D69" s="314"/>
      <c r="E69" s="314"/>
      <c r="F69" s="302"/>
      <c r="G69" s="303"/>
    </row>
    <row r="70" spans="1:7" ht="16.5" customHeight="1" x14ac:dyDescent="0.3">
      <c r="A70" s="202">
        <v>3</v>
      </c>
      <c r="B70" s="192" t="s">
        <v>237</v>
      </c>
      <c r="C70" s="101">
        <v>111</v>
      </c>
      <c r="D70" s="301"/>
      <c r="E70" s="301"/>
      <c r="F70" s="302"/>
      <c r="G70" s="303"/>
    </row>
    <row r="71" spans="1:7" ht="16.25" customHeight="1" x14ac:dyDescent="0.3">
      <c r="A71" s="202">
        <v>4</v>
      </c>
      <c r="B71" s="192" t="s">
        <v>109</v>
      </c>
      <c r="C71" s="101">
        <v>4400</v>
      </c>
      <c r="D71" s="301"/>
      <c r="E71" s="301"/>
      <c r="F71" s="302"/>
      <c r="G71" s="303"/>
    </row>
    <row r="72" spans="1:7" ht="16.25" customHeight="1" x14ac:dyDescent="0.3">
      <c r="A72" s="202">
        <v>5</v>
      </c>
      <c r="B72" s="192" t="s">
        <v>238</v>
      </c>
      <c r="C72" s="101">
        <v>233523</v>
      </c>
      <c r="D72" s="301"/>
      <c r="E72" s="301"/>
      <c r="F72" s="302"/>
      <c r="G72" s="303"/>
    </row>
    <row r="73" spans="1:7" ht="16.25" customHeight="1" x14ac:dyDescent="0.3">
      <c r="A73" s="202">
        <v>6</v>
      </c>
      <c r="B73" s="192" t="s">
        <v>239</v>
      </c>
      <c r="C73" s="252" t="e">
        <f>C72/'Tiêu chuẩn 5'!I60</f>
        <v>#DIV/0!</v>
      </c>
      <c r="D73" s="299"/>
      <c r="E73" s="300"/>
      <c r="F73" s="302"/>
      <c r="G73" s="303"/>
    </row>
    <row r="74" spans="1:7" ht="16.25" customHeight="1" x14ac:dyDescent="0.3">
      <c r="A74" s="202">
        <v>7</v>
      </c>
      <c r="B74" s="192" t="s">
        <v>240</v>
      </c>
      <c r="C74" s="143" t="e">
        <f>C70/C69*5+C71/(C69-C70)*C73</f>
        <v>#DIV/0!</v>
      </c>
      <c r="D74" s="299"/>
      <c r="E74" s="300"/>
      <c r="F74" s="302"/>
      <c r="G74" s="303"/>
    </row>
    <row r="76" spans="1:7" ht="16.25" customHeight="1" x14ac:dyDescent="0.3">
      <c r="A76" s="25" t="s">
        <v>184</v>
      </c>
      <c r="B76" s="12"/>
      <c r="C76" s="21"/>
      <c r="D76" s="26"/>
      <c r="E76" s="13"/>
      <c r="F76" s="13"/>
      <c r="G76" s="13"/>
    </row>
    <row r="77" spans="1:7" ht="16.25" customHeight="1" x14ac:dyDescent="0.3">
      <c r="A77" s="183"/>
      <c r="B77" s="184" t="s">
        <v>99</v>
      </c>
      <c r="C77" s="158" t="s">
        <v>63</v>
      </c>
      <c r="D77" s="304" t="s">
        <v>54</v>
      </c>
      <c r="E77" s="315"/>
      <c r="F77" s="315"/>
      <c r="G77" s="305"/>
    </row>
    <row r="78" spans="1:7" ht="16.25" customHeight="1" x14ac:dyDescent="0.3">
      <c r="A78" s="202">
        <v>1</v>
      </c>
      <c r="B78" s="192" t="s">
        <v>166</v>
      </c>
      <c r="C78" s="101">
        <v>18000</v>
      </c>
      <c r="D78" s="301"/>
      <c r="E78" s="303"/>
      <c r="F78" s="303"/>
      <c r="G78" s="303"/>
    </row>
    <row r="79" spans="1:7" ht="16.25" customHeight="1" x14ac:dyDescent="0.3">
      <c r="A79" s="202">
        <v>2</v>
      </c>
      <c r="B79" s="192" t="s">
        <v>241</v>
      </c>
      <c r="C79" s="119">
        <v>4500</v>
      </c>
      <c r="D79" s="313"/>
      <c r="E79" s="313"/>
      <c r="F79" s="313"/>
      <c r="G79" s="313"/>
    </row>
    <row r="80" spans="1:7" ht="16.25" customHeight="1" x14ac:dyDescent="0.3">
      <c r="A80" s="202">
        <v>3</v>
      </c>
      <c r="B80" s="192" t="s">
        <v>242</v>
      </c>
      <c r="C80" s="119">
        <v>500</v>
      </c>
      <c r="D80" s="313"/>
      <c r="E80" s="313"/>
      <c r="F80" s="313"/>
      <c r="G80" s="313"/>
    </row>
    <row r="100" ht="14.15" customHeight="1" x14ac:dyDescent="0.3"/>
    <row r="134" ht="14.15" customHeight="1" x14ac:dyDescent="0.3"/>
    <row r="135" ht="14.15" customHeight="1" x14ac:dyDescent="0.3"/>
    <row r="136" ht="14.15" customHeight="1" x14ac:dyDescent="0.3"/>
    <row r="137" ht="14.15" customHeight="1" x14ac:dyDescent="0.3"/>
    <row r="138" ht="14.15" customHeight="1" x14ac:dyDescent="0.3"/>
    <row r="139" ht="14.15" customHeight="1" x14ac:dyDescent="0.3"/>
    <row r="140" ht="14.15" customHeight="1" x14ac:dyDescent="0.3"/>
    <row r="141" ht="14.15" customHeight="1" x14ac:dyDescent="0.3"/>
    <row r="142" ht="14.15" customHeight="1" x14ac:dyDescent="0.3"/>
    <row r="143" ht="14.15" customHeight="1" x14ac:dyDescent="0.3"/>
    <row r="144" ht="14.15" customHeight="1" x14ac:dyDescent="0.3"/>
    <row r="145" ht="14.15" customHeight="1" x14ac:dyDescent="0.3"/>
    <row r="146" ht="14.15" customHeight="1" x14ac:dyDescent="0.3"/>
    <row r="147" ht="14.15" customHeight="1" x14ac:dyDescent="0.3"/>
    <row r="148" ht="14.15" customHeight="1" x14ac:dyDescent="0.3"/>
    <row r="149" ht="14.15" customHeight="1" x14ac:dyDescent="0.3"/>
    <row r="150" ht="14.15" customHeight="1" x14ac:dyDescent="0.3"/>
    <row r="151" ht="14.15" customHeight="1" x14ac:dyDescent="0.3"/>
    <row r="152" ht="14.15" customHeight="1" x14ac:dyDescent="0.3"/>
    <row r="153" ht="14.15" customHeight="1" x14ac:dyDescent="0.3"/>
    <row r="154" ht="14.15" customHeight="1" x14ac:dyDescent="0.3"/>
    <row r="155" ht="14.15" customHeight="1" x14ac:dyDescent="0.3"/>
    <row r="156" ht="14.15" customHeight="1" x14ac:dyDescent="0.3"/>
    <row r="157" ht="14.15" customHeight="1" x14ac:dyDescent="0.3"/>
    <row r="158" ht="14.15" customHeight="1" x14ac:dyDescent="0.3"/>
    <row r="159" ht="14.15" customHeight="1" x14ac:dyDescent="0.3"/>
    <row r="160" ht="14.15" customHeight="1" x14ac:dyDescent="0.3"/>
    <row r="161" ht="14.15" customHeight="1" x14ac:dyDescent="0.3"/>
    <row r="162" ht="14.15" customHeight="1" x14ac:dyDescent="0.3"/>
    <row r="163" ht="14.15" customHeight="1" x14ac:dyDescent="0.3"/>
    <row r="164" ht="14.15" customHeight="1" x14ac:dyDescent="0.3"/>
    <row r="165" ht="14.15" customHeight="1" x14ac:dyDescent="0.3"/>
    <row r="166" ht="14.15" customHeight="1" x14ac:dyDescent="0.3"/>
    <row r="167" ht="14.15" customHeight="1" x14ac:dyDescent="0.3"/>
    <row r="168" ht="14.15" customHeight="1" x14ac:dyDescent="0.3"/>
    <row r="169" ht="14.15" customHeight="1" x14ac:dyDescent="0.3"/>
    <row r="170" ht="14.15" customHeight="1" x14ac:dyDescent="0.3"/>
    <row r="171" ht="14.15" customHeight="1" x14ac:dyDescent="0.3"/>
    <row r="172" ht="14.15" customHeight="1" x14ac:dyDescent="0.3"/>
    <row r="173" ht="14.15" customHeight="1" x14ac:dyDescent="0.3"/>
    <row r="174" ht="14.15" customHeight="1" x14ac:dyDescent="0.3"/>
    <row r="175" ht="14.15" customHeight="1" x14ac:dyDescent="0.3"/>
    <row r="176" ht="14.15" customHeight="1" x14ac:dyDescent="0.3"/>
    <row r="177" ht="14.15" customHeight="1" x14ac:dyDescent="0.3"/>
    <row r="178" ht="14.15" customHeight="1" x14ac:dyDescent="0.3"/>
    <row r="179" ht="14.15" customHeight="1" x14ac:dyDescent="0.3"/>
    <row r="180" ht="14.15" customHeight="1" x14ac:dyDescent="0.3"/>
    <row r="181" ht="14.15" customHeight="1" x14ac:dyDescent="0.3"/>
    <row r="182" ht="14.15" customHeight="1" x14ac:dyDescent="0.3"/>
    <row r="183" ht="14.15" customHeight="1" x14ac:dyDescent="0.3"/>
    <row r="184" ht="14.15" customHeight="1" x14ac:dyDescent="0.3"/>
    <row r="185" ht="14.15" customHeight="1" x14ac:dyDescent="0.3"/>
    <row r="186" ht="14.15" customHeight="1" x14ac:dyDescent="0.3"/>
    <row r="187" ht="14.15" customHeight="1" x14ac:dyDescent="0.3"/>
    <row r="188" ht="14.15" customHeight="1" x14ac:dyDescent="0.3"/>
    <row r="189" ht="14.15" customHeight="1" x14ac:dyDescent="0.3"/>
    <row r="190" ht="14.15" customHeight="1" x14ac:dyDescent="0.3"/>
    <row r="191" ht="14.15" customHeight="1" x14ac:dyDescent="0.3"/>
    <row r="192" ht="14.15" customHeight="1" x14ac:dyDescent="0.3"/>
    <row r="193" ht="14.15" customHeight="1" x14ac:dyDescent="0.3"/>
    <row r="194" ht="14.15" customHeight="1" x14ac:dyDescent="0.3"/>
    <row r="195" ht="14.15" customHeight="1" x14ac:dyDescent="0.3"/>
    <row r="196" ht="14.15" customHeight="1" x14ac:dyDescent="0.3"/>
    <row r="197" ht="14.15" customHeight="1" x14ac:dyDescent="0.3"/>
    <row r="198" ht="14.15" customHeight="1" x14ac:dyDescent="0.3"/>
    <row r="199" ht="14.15" customHeight="1" x14ac:dyDescent="0.3"/>
    <row r="200" ht="14.15" customHeight="1" x14ac:dyDescent="0.3"/>
    <row r="201" ht="14.15" customHeight="1" x14ac:dyDescent="0.3"/>
    <row r="202" ht="14.15" customHeight="1" x14ac:dyDescent="0.3"/>
    <row r="203" ht="14.15" customHeight="1" x14ac:dyDescent="0.3"/>
    <row r="204" ht="14.15" customHeight="1" x14ac:dyDescent="0.3"/>
    <row r="205" ht="14.15" customHeight="1" x14ac:dyDescent="0.3"/>
    <row r="206" ht="14.15" customHeight="1" x14ac:dyDescent="0.3"/>
    <row r="207" ht="14.15" customHeight="1" x14ac:dyDescent="0.3"/>
    <row r="208" ht="14.15" customHeight="1" x14ac:dyDescent="0.3"/>
    <row r="209" ht="14.15" customHeight="1" x14ac:dyDescent="0.3"/>
    <row r="210" ht="14.15" customHeight="1" x14ac:dyDescent="0.3"/>
    <row r="211" ht="14.15" customHeight="1" x14ac:dyDescent="0.3"/>
    <row r="212" ht="14.15" customHeight="1" x14ac:dyDescent="0.3"/>
    <row r="213" ht="14.15" customHeight="1" x14ac:dyDescent="0.3"/>
    <row r="214" ht="14.15" customHeight="1" x14ac:dyDescent="0.3"/>
    <row r="215" ht="14.15" customHeight="1" x14ac:dyDescent="0.3"/>
    <row r="216" ht="14.15" customHeight="1" x14ac:dyDescent="0.3"/>
    <row r="217" ht="14.15" customHeight="1" x14ac:dyDescent="0.3"/>
    <row r="218" ht="14.15" customHeight="1" x14ac:dyDescent="0.3"/>
    <row r="219" ht="14.15" customHeight="1" x14ac:dyDescent="0.3"/>
    <row r="220" ht="14.15" customHeight="1" x14ac:dyDescent="0.3"/>
  </sheetData>
  <dataConsolidate/>
  <mergeCells count="72">
    <mergeCell ref="F2:G2"/>
    <mergeCell ref="C20:D20"/>
    <mergeCell ref="D80:G80"/>
    <mergeCell ref="D79:G79"/>
    <mergeCell ref="D69:E69"/>
    <mergeCell ref="F69:G69"/>
    <mergeCell ref="D78:G78"/>
    <mergeCell ref="F73:G73"/>
    <mergeCell ref="F74:G74"/>
    <mergeCell ref="D70:E70"/>
    <mergeCell ref="F70:G70"/>
    <mergeCell ref="D71:E71"/>
    <mergeCell ref="F71:G71"/>
    <mergeCell ref="D72:E72"/>
    <mergeCell ref="F72:G72"/>
    <mergeCell ref="D77:G77"/>
    <mergeCell ref="F68:G68"/>
    <mergeCell ref="F67:G67"/>
    <mergeCell ref="F3:G3"/>
    <mergeCell ref="F4:G4"/>
    <mergeCell ref="F5:G5"/>
    <mergeCell ref="F9:G9"/>
    <mergeCell ref="F6:G6"/>
    <mergeCell ref="F7:G7"/>
    <mergeCell ref="F8:G8"/>
    <mergeCell ref="C21:D21"/>
    <mergeCell ref="C22:D22"/>
    <mergeCell ref="C23:D23"/>
    <mergeCell ref="C24:D24"/>
    <mergeCell ref="C31:D31"/>
    <mergeCell ref="C30:D30"/>
    <mergeCell ref="C25:D25"/>
    <mergeCell ref="C26:D26"/>
    <mergeCell ref="C27:D27"/>
    <mergeCell ref="C28:D28"/>
    <mergeCell ref="C29:D29"/>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D73:E73"/>
    <mergeCell ref="D74:E74"/>
    <mergeCell ref="D68:E68"/>
    <mergeCell ref="D67:E67"/>
  </mergeCells>
  <dataValidations count="1">
    <dataValidation type="list" allowBlank="1" showInputMessage="1" showErrorMessage="1" sqref="D13:D16" xr:uid="{00000000-0002-0000-0400-000000000000}">
      <formula1>"Sở hữu,Liên kết,Thuê lâu năm"</formula1>
    </dataValidation>
  </dataValidations>
  <pageMargins left="0.25" right="0.25" top="0.75" bottom="0.75" header="0.3" footer="0.3"/>
  <pageSetup paperSize="9" scale="73" orientation="portrait" r:id="rId1"/>
  <headerFooter>
    <oddFooter>&amp;LBáo cáo tự đánh giá thực hiện chuẩn cơ sở GDĐH&amp;C&amp;A-&amp;P&amp;R&amp;D</oddFooter>
  </headerFooter>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showGridLines="0" zoomScale="106" zoomScaleNormal="106" zoomScalePageLayoutView="115" workbookViewId="0">
      <selection activeCell="C34" sqref="C34:F34"/>
    </sheetView>
  </sheetViews>
  <sheetFormatPr defaultColWidth="9.296875" defaultRowHeight="16.25" customHeight="1" x14ac:dyDescent="0.3"/>
  <cols>
    <col min="1" max="1" width="5.296875" style="6" customWidth="1"/>
    <col min="2" max="2" width="46.69921875" style="1" customWidth="1"/>
    <col min="3" max="3" width="11.69921875" style="4" customWidth="1"/>
    <col min="4" max="4" width="11.69921875" style="2" customWidth="1"/>
    <col min="5" max="5" width="11.69921875" style="3" customWidth="1"/>
    <col min="6" max="6" width="11.69921875" style="4" customWidth="1"/>
    <col min="7" max="7" width="43.296875" style="4" customWidth="1"/>
    <col min="8" max="16384" width="9.296875" style="4"/>
  </cols>
  <sheetData>
    <row r="1" spans="1:12" s="18" customFormat="1" ht="24.65" customHeight="1" x14ac:dyDescent="0.3">
      <c r="A1" s="19" t="s">
        <v>61</v>
      </c>
      <c r="B1" s="16"/>
      <c r="D1" s="15"/>
      <c r="E1" s="17"/>
    </row>
    <row r="2" spans="1:12" s="18" customFormat="1" ht="21.65" customHeight="1" x14ac:dyDescent="0.3">
      <c r="A2" s="159"/>
      <c r="B2" s="158" t="s">
        <v>74</v>
      </c>
      <c r="C2" s="158" t="s">
        <v>92</v>
      </c>
      <c r="D2" s="158" t="s">
        <v>72</v>
      </c>
      <c r="E2" s="158" t="s">
        <v>75</v>
      </c>
      <c r="F2" s="311" t="s">
        <v>73</v>
      </c>
      <c r="G2" s="312"/>
    </row>
    <row r="3" spans="1:12" s="13" customFormat="1" ht="16.25" customHeight="1" x14ac:dyDescent="0.3">
      <c r="A3" s="162">
        <v>4.0999999999999996</v>
      </c>
      <c r="B3" s="162" t="s">
        <v>244</v>
      </c>
      <c r="C3" s="167" t="s">
        <v>190</v>
      </c>
      <c r="D3" s="203">
        <f>AVERAGE(C36:E36)</f>
        <v>1</v>
      </c>
      <c r="E3" s="159" t="str">
        <f>IF(AND(D3&gt;0,D3&lt;0.3),"Đạt","Không đạt")</f>
        <v>Không đạt</v>
      </c>
      <c r="F3" s="308"/>
      <c r="G3" s="303"/>
    </row>
    <row r="4" spans="1:12" s="13" customFormat="1" ht="16.25" customHeight="1" x14ac:dyDescent="0.3">
      <c r="A4" s="162">
        <v>4.2</v>
      </c>
      <c r="B4" s="162" t="s">
        <v>245</v>
      </c>
      <c r="C4" s="167">
        <v>0</v>
      </c>
      <c r="D4" s="203">
        <f>(E8/F8+D8/E8+C8/D8+(E8-E20)/(F8-F20)+(D8-D20)/(E8-E20)+(C8-C20)/(D8-D20))/6-1</f>
        <v>0.15000000000000013</v>
      </c>
      <c r="E4" s="159" t="str">
        <f>IF(D4&gt;=C4,"Đạt","Không đạt")</f>
        <v>Đạt</v>
      </c>
      <c r="F4" s="308"/>
      <c r="G4" s="303"/>
    </row>
    <row r="5" spans="1:12" s="13" customFormat="1" ht="16.25" customHeight="1" x14ac:dyDescent="0.3">
      <c r="A5" s="23"/>
      <c r="B5" s="23"/>
      <c r="D5" s="24"/>
      <c r="E5" s="30"/>
    </row>
    <row r="6" spans="1:12" s="13" customFormat="1" ht="16.25" customHeight="1" x14ac:dyDescent="0.3">
      <c r="A6" s="25" t="s">
        <v>247</v>
      </c>
      <c r="B6" s="12"/>
      <c r="D6" s="21"/>
      <c r="E6" s="26"/>
      <c r="F6" s="28" t="s">
        <v>64</v>
      </c>
      <c r="G6" s="13" t="s">
        <v>90</v>
      </c>
    </row>
    <row r="7" spans="1:12" s="13" customFormat="1" ht="16.25" customHeight="1" x14ac:dyDescent="0.3">
      <c r="A7" s="204"/>
      <c r="B7" s="158" t="s">
        <v>99</v>
      </c>
      <c r="C7" s="165">
        <v>2024</v>
      </c>
      <c r="D7" s="201">
        <f>C7-1</f>
        <v>2023</v>
      </c>
      <c r="E7" s="165">
        <f>D7-1</f>
        <v>2022</v>
      </c>
      <c r="F7" s="165">
        <f>E7-1</f>
        <v>2021</v>
      </c>
      <c r="G7" s="159" t="s">
        <v>108</v>
      </c>
    </row>
    <row r="8" spans="1:12" s="7" customFormat="1" ht="16.25" customHeight="1" x14ac:dyDescent="0.3">
      <c r="A8" s="205" t="s">
        <v>86</v>
      </c>
      <c r="B8" s="206" t="s">
        <v>246</v>
      </c>
      <c r="C8" s="207">
        <f>SUM(C9,C10,C15,C19)</f>
        <v>30</v>
      </c>
      <c r="D8" s="207">
        <f>SUM(D9,D10,D15,D19)</f>
        <v>25</v>
      </c>
      <c r="E8" s="207">
        <f>SUM(E9,E10,E15,E19)</f>
        <v>25</v>
      </c>
      <c r="F8" s="207">
        <f>SUM(F9,F10,F15,F19)</f>
        <v>20</v>
      </c>
      <c r="G8" s="144"/>
    </row>
    <row r="9" spans="1:12" s="7" customFormat="1" ht="16.25" customHeight="1" x14ac:dyDescent="0.3">
      <c r="A9" s="205" t="s">
        <v>81</v>
      </c>
      <c r="B9" s="206" t="s">
        <v>249</v>
      </c>
      <c r="C9" s="208"/>
      <c r="D9" s="208"/>
      <c r="E9" s="208"/>
      <c r="F9" s="208"/>
      <c r="G9" s="144"/>
    </row>
    <row r="10" spans="1:12" s="7" customFormat="1" ht="16.25" customHeight="1" x14ac:dyDescent="0.3">
      <c r="A10" s="205" t="s">
        <v>83</v>
      </c>
      <c r="B10" s="206" t="s">
        <v>250</v>
      </c>
      <c r="C10" s="207">
        <f>SUBTOTAL(9,C11:C14)</f>
        <v>0</v>
      </c>
      <c r="D10" s="207">
        <f>SUBTOTAL(9,D11:D14)</f>
        <v>0</v>
      </c>
      <c r="E10" s="207">
        <f>SUBTOTAL(9,E11:E14)</f>
        <v>0</v>
      </c>
      <c r="F10" s="207">
        <f>SUBTOTAL(9,F11:F14)</f>
        <v>0</v>
      </c>
      <c r="G10" s="145"/>
    </row>
    <row r="11" spans="1:12" ht="16.25" customHeight="1" x14ac:dyDescent="0.3">
      <c r="A11" s="169">
        <v>1</v>
      </c>
      <c r="B11" s="209" t="s">
        <v>62</v>
      </c>
      <c r="C11" s="208"/>
      <c r="D11" s="208"/>
      <c r="E11" s="208"/>
      <c r="F11" s="208"/>
      <c r="G11" s="146"/>
    </row>
    <row r="12" spans="1:12" ht="16.25" customHeight="1" x14ac:dyDescent="0.3">
      <c r="A12" s="169">
        <v>2</v>
      </c>
      <c r="B12" s="209" t="s">
        <v>251</v>
      </c>
      <c r="C12" s="208"/>
      <c r="D12" s="208"/>
      <c r="E12" s="208"/>
      <c r="F12" s="208"/>
      <c r="G12" s="146"/>
      <c r="I12" s="115"/>
      <c r="J12" s="115"/>
      <c r="K12" s="115"/>
      <c r="L12" s="115"/>
    </row>
    <row r="13" spans="1:12" ht="16.25" customHeight="1" x14ac:dyDescent="0.3">
      <c r="A13" s="169">
        <v>3</v>
      </c>
      <c r="B13" s="209" t="s">
        <v>253</v>
      </c>
      <c r="C13" s="208"/>
      <c r="D13" s="208"/>
      <c r="E13" s="208"/>
      <c r="F13" s="208"/>
      <c r="G13" s="146"/>
      <c r="I13" s="115"/>
      <c r="J13" s="115"/>
      <c r="K13" s="115"/>
      <c r="L13" s="115"/>
    </row>
    <row r="14" spans="1:12" ht="16.25" customHeight="1" x14ac:dyDescent="0.3">
      <c r="A14" s="169">
        <v>4</v>
      </c>
      <c r="B14" s="209" t="s">
        <v>91</v>
      </c>
      <c r="C14" s="208"/>
      <c r="D14" s="208"/>
      <c r="E14" s="208"/>
      <c r="F14" s="208"/>
      <c r="G14" s="146"/>
      <c r="I14" s="115"/>
      <c r="J14" s="115"/>
      <c r="K14" s="115"/>
      <c r="L14" s="115"/>
    </row>
    <row r="15" spans="1:12" s="7" customFormat="1" ht="16.25" customHeight="1" x14ac:dyDescent="0.3">
      <c r="A15" s="205" t="s">
        <v>84</v>
      </c>
      <c r="B15" s="206" t="s">
        <v>252</v>
      </c>
      <c r="C15" s="207">
        <f>SUBTOTAL(9,C16:C18)</f>
        <v>0</v>
      </c>
      <c r="D15" s="207">
        <f>SUBTOTAL(9,D16:D18)</f>
        <v>0</v>
      </c>
      <c r="E15" s="207">
        <f>SUBTOTAL(9,E16:E18)</f>
        <v>0</v>
      </c>
      <c r="F15" s="207">
        <f>SUBTOTAL(9,F16:F18)</f>
        <v>0</v>
      </c>
      <c r="G15" s="145"/>
      <c r="I15" s="116"/>
      <c r="J15" s="116"/>
      <c r="K15" s="116"/>
      <c r="L15" s="116"/>
    </row>
    <row r="16" spans="1:12" ht="16.25" customHeight="1" x14ac:dyDescent="0.3">
      <c r="A16" s="169">
        <v>1</v>
      </c>
      <c r="B16" s="209" t="s">
        <v>251</v>
      </c>
      <c r="C16" s="208"/>
      <c r="D16" s="208"/>
      <c r="E16" s="208"/>
      <c r="F16" s="208"/>
      <c r="G16" s="146"/>
    </row>
    <row r="17" spans="1:7" ht="16.25" customHeight="1" x14ac:dyDescent="0.3">
      <c r="A17" s="169">
        <v>2</v>
      </c>
      <c r="B17" s="209" t="s">
        <v>253</v>
      </c>
      <c r="C17" s="208"/>
      <c r="D17" s="208"/>
      <c r="E17" s="208"/>
      <c r="F17" s="208"/>
      <c r="G17" s="146"/>
    </row>
    <row r="18" spans="1:7" ht="16.25" customHeight="1" x14ac:dyDescent="0.3">
      <c r="A18" s="169">
        <v>3</v>
      </c>
      <c r="B18" s="209" t="s">
        <v>91</v>
      </c>
      <c r="C18" s="208"/>
      <c r="D18" s="208"/>
      <c r="E18" s="208"/>
      <c r="F18" s="208"/>
      <c r="G18" s="146"/>
    </row>
    <row r="19" spans="1:7" ht="16.25" customHeight="1" x14ac:dyDescent="0.3">
      <c r="A19" s="210" t="s">
        <v>85</v>
      </c>
      <c r="B19" s="211" t="s">
        <v>254</v>
      </c>
      <c r="C19" s="207">
        <v>30</v>
      </c>
      <c r="D19" s="207">
        <v>25</v>
      </c>
      <c r="E19" s="207">
        <v>25</v>
      </c>
      <c r="F19" s="207">
        <v>20</v>
      </c>
      <c r="G19" s="145"/>
    </row>
    <row r="20" spans="1:7" ht="16.25" customHeight="1" x14ac:dyDescent="0.3">
      <c r="A20" s="210"/>
      <c r="B20" s="212" t="s">
        <v>255</v>
      </c>
      <c r="C20" s="213">
        <f>SUM(C9,C11)</f>
        <v>0</v>
      </c>
      <c r="D20" s="213">
        <f>SUM(D9,D11)</f>
        <v>0</v>
      </c>
      <c r="E20" s="213">
        <f>SUM(E9,E11)</f>
        <v>0</v>
      </c>
      <c r="F20" s="213">
        <f>SUM(F9,F11)</f>
        <v>0</v>
      </c>
      <c r="G20" s="147"/>
    </row>
    <row r="21" spans="1:7" ht="16.25" customHeight="1" x14ac:dyDescent="0.3">
      <c r="A21" s="210" t="s">
        <v>87</v>
      </c>
      <c r="B21" s="214" t="s">
        <v>248</v>
      </c>
      <c r="C21" s="207">
        <f>SUM(C22,C25,C30,C34)</f>
        <v>0</v>
      </c>
      <c r="D21" s="207">
        <f>SUM(D22,D25,D30,D34)</f>
        <v>0</v>
      </c>
      <c r="E21" s="207">
        <f>SUM(E22,E25,E30,E34)</f>
        <v>0</v>
      </c>
      <c r="F21" s="207">
        <f>SUM(F22,F25,F30,F34)</f>
        <v>0</v>
      </c>
      <c r="G21" s="144"/>
    </row>
    <row r="22" spans="1:7" ht="16.25" customHeight="1" x14ac:dyDescent="0.3">
      <c r="A22" s="205" t="s">
        <v>81</v>
      </c>
      <c r="B22" s="206" t="s">
        <v>256</v>
      </c>
      <c r="C22" s="207">
        <f>SUBTOTAL(9,C23:C24)</f>
        <v>0</v>
      </c>
      <c r="D22" s="207">
        <f>SUBTOTAL(9,D23:D24)</f>
        <v>0</v>
      </c>
      <c r="E22" s="207">
        <f>SUBTOTAL(9,E23:E24)</f>
        <v>0</v>
      </c>
      <c r="F22" s="207">
        <f>SUBTOTAL(9,F23:F24)</f>
        <v>0</v>
      </c>
      <c r="G22" s="145"/>
    </row>
    <row r="23" spans="1:7" ht="16.25" customHeight="1" x14ac:dyDescent="0.3">
      <c r="A23" s="169">
        <v>1</v>
      </c>
      <c r="B23" s="209" t="s">
        <v>257</v>
      </c>
      <c r="C23" s="208"/>
      <c r="D23" s="208"/>
      <c r="E23" s="208"/>
      <c r="F23" s="208"/>
      <c r="G23" s="146"/>
    </row>
    <row r="24" spans="1:7" ht="16.25" customHeight="1" x14ac:dyDescent="0.3">
      <c r="A24" s="169">
        <v>2</v>
      </c>
      <c r="B24" s="209" t="s">
        <v>258</v>
      </c>
      <c r="C24" s="208"/>
      <c r="D24" s="208"/>
      <c r="E24" s="208"/>
      <c r="F24" s="208"/>
      <c r="G24" s="146"/>
    </row>
    <row r="25" spans="1:7" ht="16.25" customHeight="1" x14ac:dyDescent="0.3">
      <c r="A25" s="205" t="s">
        <v>83</v>
      </c>
      <c r="B25" s="206" t="s">
        <v>259</v>
      </c>
      <c r="C25" s="207">
        <f>SUM(C26:C29)</f>
        <v>0</v>
      </c>
      <c r="D25" s="207">
        <f>SUM(D26:D29)</f>
        <v>0</v>
      </c>
      <c r="E25" s="207">
        <f>SUM(E26:E29)</f>
        <v>0</v>
      </c>
      <c r="F25" s="207">
        <f>SUM(F26:F29)</f>
        <v>0</v>
      </c>
      <c r="G25" s="145"/>
    </row>
    <row r="26" spans="1:7" ht="16.25" customHeight="1" x14ac:dyDescent="0.3">
      <c r="A26" s="169">
        <v>1</v>
      </c>
      <c r="B26" s="209" t="s">
        <v>260</v>
      </c>
      <c r="C26" s="208"/>
      <c r="D26" s="208"/>
      <c r="E26" s="208"/>
      <c r="F26" s="208"/>
      <c r="G26" s="146"/>
    </row>
    <row r="27" spans="1:7" ht="16.25" customHeight="1" x14ac:dyDescent="0.3">
      <c r="A27" s="169">
        <v>2</v>
      </c>
      <c r="B27" s="209" t="s">
        <v>261</v>
      </c>
      <c r="C27" s="208"/>
      <c r="D27" s="208"/>
      <c r="E27" s="208"/>
      <c r="F27" s="208"/>
      <c r="G27" s="146"/>
    </row>
    <row r="28" spans="1:7" ht="16.25" customHeight="1" x14ac:dyDescent="0.3">
      <c r="A28" s="169">
        <v>3</v>
      </c>
      <c r="B28" s="209" t="s">
        <v>262</v>
      </c>
      <c r="C28" s="208"/>
      <c r="D28" s="208"/>
      <c r="E28" s="208"/>
      <c r="F28" s="208"/>
      <c r="G28" s="146"/>
    </row>
    <row r="29" spans="1:7" ht="16.25" customHeight="1" x14ac:dyDescent="0.3">
      <c r="A29" s="169">
        <v>4</v>
      </c>
      <c r="B29" s="209" t="s">
        <v>263</v>
      </c>
      <c r="C29" s="208"/>
      <c r="D29" s="208"/>
      <c r="E29" s="208"/>
      <c r="F29" s="208"/>
      <c r="G29" s="146"/>
    </row>
    <row r="30" spans="1:7" ht="16.25" customHeight="1" x14ac:dyDescent="0.3">
      <c r="A30" s="210" t="s">
        <v>84</v>
      </c>
      <c r="B30" s="215" t="s">
        <v>82</v>
      </c>
      <c r="C30" s="207">
        <f>SUM(C31:C33)</f>
        <v>0</v>
      </c>
      <c r="D30" s="207">
        <f>SUM(D31:D33)</f>
        <v>0</v>
      </c>
      <c r="E30" s="207">
        <f>SUM(E31:E33)</f>
        <v>0</v>
      </c>
      <c r="F30" s="207">
        <f>SUM(F31:F33)</f>
        <v>0</v>
      </c>
      <c r="G30" s="146"/>
    </row>
    <row r="31" spans="1:7" ht="16.25" customHeight="1" x14ac:dyDescent="0.3">
      <c r="A31" s="169">
        <v>1</v>
      </c>
      <c r="B31" s="209" t="s">
        <v>264</v>
      </c>
      <c r="C31" s="208"/>
      <c r="D31" s="208"/>
      <c r="E31" s="208"/>
      <c r="F31" s="208"/>
      <c r="G31" s="146"/>
    </row>
    <row r="32" spans="1:7" ht="16.25" customHeight="1" x14ac:dyDescent="0.3">
      <c r="A32" s="169">
        <v>2</v>
      </c>
      <c r="B32" s="209" t="s">
        <v>265</v>
      </c>
      <c r="C32" s="208"/>
      <c r="D32" s="208"/>
      <c r="E32" s="208"/>
      <c r="F32" s="208"/>
      <c r="G32" s="146"/>
    </row>
    <row r="33" spans="1:7" ht="16.25" customHeight="1" x14ac:dyDescent="0.3">
      <c r="A33" s="169">
        <v>3</v>
      </c>
      <c r="B33" s="209" t="s">
        <v>266</v>
      </c>
      <c r="C33" s="208"/>
      <c r="D33" s="208"/>
      <c r="E33" s="208"/>
      <c r="F33" s="208"/>
      <c r="G33" s="146"/>
    </row>
    <row r="34" spans="1:7" ht="16.25" customHeight="1" x14ac:dyDescent="0.3">
      <c r="A34" s="210" t="s">
        <v>85</v>
      </c>
      <c r="B34" s="211" t="s">
        <v>89</v>
      </c>
      <c r="C34" s="207"/>
      <c r="D34" s="207"/>
      <c r="E34" s="207"/>
      <c r="F34" s="207"/>
      <c r="G34" s="145"/>
    </row>
    <row r="35" spans="1:7" ht="16.25" customHeight="1" x14ac:dyDescent="0.3">
      <c r="A35" s="210" t="s">
        <v>88</v>
      </c>
      <c r="B35" s="214" t="s">
        <v>171</v>
      </c>
      <c r="C35" s="207">
        <f>C8-C21</f>
        <v>30</v>
      </c>
      <c r="D35" s="207">
        <f>D8-D21</f>
        <v>25</v>
      </c>
      <c r="E35" s="207">
        <f>E8-E21</f>
        <v>25</v>
      </c>
      <c r="F35" s="207">
        <f>F8-F21</f>
        <v>20</v>
      </c>
      <c r="G35" s="144"/>
    </row>
    <row r="36" spans="1:7" ht="16.25" customHeight="1" x14ac:dyDescent="0.3">
      <c r="A36" s="210"/>
      <c r="B36" s="212" t="s">
        <v>172</v>
      </c>
      <c r="C36" s="216">
        <f>C35/C8</f>
        <v>1</v>
      </c>
      <c r="D36" s="216">
        <f>D35/D8</f>
        <v>1</v>
      </c>
      <c r="E36" s="216">
        <f>E35/E8</f>
        <v>1</v>
      </c>
      <c r="F36" s="216">
        <f>F35/F8</f>
        <v>1</v>
      </c>
      <c r="G36" s="148"/>
    </row>
    <row r="37" spans="1:7" ht="15" customHeight="1" x14ac:dyDescent="0.3"/>
    <row r="38" spans="1:7" ht="15" customHeight="1" x14ac:dyDescent="0.3"/>
    <row r="39" spans="1:7" ht="15" customHeight="1" x14ac:dyDescent="0.3"/>
    <row r="40" spans="1:7" ht="15" customHeight="1" x14ac:dyDescent="0.3"/>
    <row r="41" spans="1:7" ht="15" customHeight="1" x14ac:dyDescent="0.3"/>
    <row r="42" spans="1:7" ht="15" customHeight="1" x14ac:dyDescent="0.3"/>
    <row r="43" spans="1:7" ht="15" customHeight="1" x14ac:dyDescent="0.3"/>
    <row r="44" spans="1:7" ht="15" customHeight="1" x14ac:dyDescent="0.3"/>
    <row r="45" spans="1:7" ht="15" customHeight="1" x14ac:dyDescent="0.3"/>
    <row r="46" spans="1:7" ht="15" customHeight="1" x14ac:dyDescent="0.3"/>
    <row r="47" spans="1:7" ht="15" customHeight="1" x14ac:dyDescent="0.3"/>
  </sheetData>
  <dataConsolidate/>
  <mergeCells count="3">
    <mergeCell ref="F3:G3"/>
    <mergeCell ref="F4:G4"/>
    <mergeCell ref="F2:G2"/>
  </mergeCells>
  <pageMargins left="0.78740157480314965" right="0.70866141732283472" top="0.55118110236220474" bottom="0.55118110236220474" header="0.31496062992125984" footer="0.31496062992125984"/>
  <pageSetup paperSize="9" orientation="landscape" r:id="rId1"/>
  <headerFooter>
    <oddFooter>&amp;LBáo cáo tự đánh giá thực hiện chuẩn cơ sở GDĐH&amp;C&amp;A-&amp;P&amp;R&amp;D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5"/>
  <sheetViews>
    <sheetView showGridLines="0" tabSelected="1" zoomScale="106" zoomScaleNormal="106" zoomScaleSheetLayoutView="107" workbookViewId="0">
      <selection activeCell="D7" sqref="D7"/>
    </sheetView>
  </sheetViews>
  <sheetFormatPr defaultColWidth="9.296875" defaultRowHeight="16.25" customHeight="1" x14ac:dyDescent="0.3"/>
  <cols>
    <col min="1" max="1" width="6" style="6" customWidth="1"/>
    <col min="2" max="2" width="54.09765625" style="1" customWidth="1"/>
    <col min="3" max="3" width="11.296875" style="3" customWidth="1"/>
    <col min="4" max="4" width="11.3984375" style="4" customWidth="1"/>
    <col min="5" max="5" width="7.3984375" style="4" customWidth="1"/>
    <col min="6" max="6" width="7.296875" style="4" customWidth="1"/>
    <col min="7" max="7" width="14" style="1" customWidth="1"/>
    <col min="8" max="8" width="7.69921875" style="1" customWidth="1"/>
    <col min="9" max="9" width="18.8984375" style="1" bestFit="1" customWidth="1"/>
    <col min="10" max="10" width="18.8984375" style="1" customWidth="1"/>
    <col min="11" max="11" width="9.09765625" style="4" customWidth="1"/>
    <col min="12" max="12" width="9.8984375" style="4" customWidth="1"/>
    <col min="13" max="13" width="8.296875" style="4" customWidth="1"/>
    <col min="14" max="14" width="9.59765625" style="11" customWidth="1"/>
    <col min="15" max="15" width="12.3984375" style="4" customWidth="1"/>
    <col min="16" max="16" width="14.296875" style="4" customWidth="1"/>
    <col min="17" max="17" width="30.8984375" style="4" customWidth="1"/>
    <col min="18" max="18" width="32.59765625" style="4" bestFit="1" customWidth="1"/>
    <col min="19" max="16384" width="9.296875" style="4"/>
  </cols>
  <sheetData>
    <row r="1" spans="1:14" s="18" customFormat="1" ht="24" customHeight="1" x14ac:dyDescent="0.3">
      <c r="A1" s="19" t="s">
        <v>191</v>
      </c>
      <c r="B1" s="16"/>
      <c r="C1" s="17"/>
      <c r="G1" s="16"/>
      <c r="H1" s="16"/>
      <c r="I1" s="16"/>
      <c r="J1" s="16"/>
      <c r="N1" s="20"/>
    </row>
    <row r="2" spans="1:14" s="18" customFormat="1" ht="21.65" customHeight="1" x14ac:dyDescent="0.3">
      <c r="A2" s="159"/>
      <c r="B2" s="158" t="s">
        <v>74</v>
      </c>
      <c r="C2" s="217" t="s">
        <v>92</v>
      </c>
      <c r="D2" s="159" t="s">
        <v>72</v>
      </c>
      <c r="E2" s="296" t="s">
        <v>75</v>
      </c>
      <c r="F2" s="320"/>
      <c r="G2" s="311" t="s">
        <v>73</v>
      </c>
      <c r="H2" s="316"/>
      <c r="I2" s="316"/>
      <c r="J2" s="316"/>
      <c r="K2" s="316"/>
      <c r="L2" s="316"/>
      <c r="M2" s="316"/>
      <c r="N2" s="312"/>
    </row>
    <row r="3" spans="1:14" s="13" customFormat="1" ht="16.25" customHeight="1" x14ac:dyDescent="0.3">
      <c r="A3" s="162" t="s">
        <v>267</v>
      </c>
      <c r="B3" s="162" t="s">
        <v>268</v>
      </c>
      <c r="C3" s="167">
        <v>0.5</v>
      </c>
      <c r="D3" s="255">
        <f>(D19+ E19+C19)/3</f>
        <v>1.0684312850406974</v>
      </c>
      <c r="E3" s="321" t="str">
        <f>IF(D3&gt;=C3,"Đạt","Không đạt")</f>
        <v>Đạt</v>
      </c>
      <c r="F3" s="292"/>
      <c r="G3" s="309"/>
      <c r="H3" s="310"/>
      <c r="I3" s="310"/>
      <c r="J3" s="310"/>
      <c r="K3" s="310"/>
      <c r="L3" s="310"/>
      <c r="M3" s="310"/>
      <c r="N3" s="310"/>
    </row>
    <row r="4" spans="1:14" s="13" customFormat="1" ht="16.25" customHeight="1" x14ac:dyDescent="0.3">
      <c r="A4" s="162" t="s">
        <v>269</v>
      </c>
      <c r="B4" s="162" t="s">
        <v>270</v>
      </c>
      <c r="C4" s="167">
        <v>-0.3</v>
      </c>
      <c r="D4" s="166">
        <f>C16/E16 -1</f>
        <v>0.2263418421818888</v>
      </c>
      <c r="E4" s="322" t="str">
        <f>IF(D4&gt;=C4,"Đạt","Không đạt")</f>
        <v>Đạt</v>
      </c>
      <c r="F4" s="323"/>
      <c r="G4" s="309"/>
      <c r="H4" s="310"/>
      <c r="I4" s="310"/>
      <c r="J4" s="310"/>
      <c r="K4" s="310"/>
      <c r="L4" s="310"/>
      <c r="M4" s="310"/>
      <c r="N4" s="310"/>
    </row>
    <row r="5" spans="1:14" s="13" customFormat="1" ht="16.25" customHeight="1" x14ac:dyDescent="0.3">
      <c r="A5" s="162" t="s">
        <v>271</v>
      </c>
      <c r="B5" s="162" t="s">
        <v>272</v>
      </c>
      <c r="C5" s="167">
        <v>0.1</v>
      </c>
      <c r="D5" s="166">
        <f>(D16-SUM(D21:L21,D22:L22,D24:L24))/D16</f>
        <v>2.2406136455389584E-2</v>
      </c>
      <c r="E5" s="322" t="str">
        <f>IF(D5&lt;=C5,"Đạt","Không đạt")</f>
        <v>Đạt</v>
      </c>
      <c r="F5" s="323"/>
      <c r="G5" s="309"/>
      <c r="H5" s="310"/>
      <c r="I5" s="310"/>
      <c r="J5" s="310"/>
      <c r="K5" s="310"/>
      <c r="L5" s="310"/>
      <c r="M5" s="310"/>
      <c r="N5" s="310"/>
    </row>
    <row r="6" spans="1:14" s="13" customFormat="1" ht="16.25" customHeight="1" x14ac:dyDescent="0.3">
      <c r="A6" s="162" t="s">
        <v>274</v>
      </c>
      <c r="B6" s="162" t="s">
        <v>273</v>
      </c>
      <c r="C6" s="167">
        <v>0.15</v>
      </c>
      <c r="D6" s="166">
        <f>(D18-D21-D22)/D18</f>
        <v>7.1697623067930899E-2</v>
      </c>
      <c r="E6" s="322" t="str">
        <f>IF(D6&lt;=C6,"Đạt","Không đạt")</f>
        <v>Đạt</v>
      </c>
      <c r="F6" s="323"/>
      <c r="G6" s="309"/>
      <c r="H6" s="310"/>
      <c r="I6" s="310"/>
      <c r="J6" s="310"/>
      <c r="K6" s="310"/>
      <c r="L6" s="310"/>
      <c r="M6" s="310"/>
      <c r="N6" s="310"/>
    </row>
    <row r="7" spans="1:14" s="13" customFormat="1" ht="16.25" customHeight="1" x14ac:dyDescent="0.3">
      <c r="A7" s="162" t="s">
        <v>275</v>
      </c>
      <c r="B7" s="162" t="s">
        <v>93</v>
      </c>
      <c r="C7" s="167">
        <v>0.6</v>
      </c>
      <c r="D7" s="166">
        <f>D8+SUM(C26:L26)</f>
        <v>0.88180259115246373</v>
      </c>
      <c r="E7" s="322" t="str">
        <f>IF(D7&gt;=C7,"Đạt","Không đạt")</f>
        <v>Đạt</v>
      </c>
      <c r="F7" s="323"/>
      <c r="G7" s="309"/>
      <c r="H7" s="310"/>
      <c r="I7" s="310"/>
      <c r="J7" s="310"/>
      <c r="K7" s="310"/>
      <c r="L7" s="310"/>
      <c r="M7" s="310"/>
      <c r="N7" s="310"/>
    </row>
    <row r="8" spans="1:14" s="13" customFormat="1" ht="16.25" customHeight="1" x14ac:dyDescent="0.3">
      <c r="A8" s="162" t="s">
        <v>276</v>
      </c>
      <c r="B8" s="162" t="s">
        <v>94</v>
      </c>
      <c r="C8" s="167">
        <v>0.4</v>
      </c>
      <c r="D8" s="166">
        <f>SUM(C25:L25)</f>
        <v>0.87275841937693355</v>
      </c>
      <c r="E8" s="322" t="str">
        <f>IF(D8&gt;=C8,"Đạt","Không đạt")</f>
        <v>Đạt</v>
      </c>
      <c r="F8" s="323"/>
      <c r="G8" s="309"/>
      <c r="H8" s="310"/>
      <c r="I8" s="310"/>
      <c r="J8" s="310"/>
      <c r="K8" s="310"/>
      <c r="L8" s="310"/>
      <c r="M8" s="310"/>
      <c r="N8" s="310"/>
    </row>
    <row r="9" spans="1:14" s="13" customFormat="1" ht="21.9" customHeight="1" x14ac:dyDescent="0.3">
      <c r="A9" s="162" t="s">
        <v>277</v>
      </c>
      <c r="B9" s="220" t="s">
        <v>278</v>
      </c>
      <c r="C9" s="167">
        <v>0.7</v>
      </c>
      <c r="D9" s="221" t="e">
        <f>'Phần Khảo sát'!H5</f>
        <v>#DIV/0!</v>
      </c>
      <c r="E9" s="322" t="e">
        <f>IF(D9&gt;=C9,"Đạt","Không đạt")</f>
        <v>#DIV/0!</v>
      </c>
      <c r="F9" s="323"/>
      <c r="G9" s="309"/>
      <c r="H9" s="309"/>
      <c r="I9" s="309"/>
      <c r="J9" s="309"/>
      <c r="K9" s="309"/>
      <c r="L9" s="309"/>
      <c r="M9" s="309"/>
      <c r="N9" s="309"/>
    </row>
    <row r="10" spans="1:14" s="13" customFormat="1" ht="16.25" customHeight="1" x14ac:dyDescent="0.3">
      <c r="A10" s="162" t="s">
        <v>279</v>
      </c>
      <c r="B10" s="162" t="s">
        <v>280</v>
      </c>
      <c r="C10" s="167">
        <v>0.7</v>
      </c>
      <c r="D10" s="166" t="e">
        <f>'Phần Khảo sát'!H8</f>
        <v>#DIV/0!</v>
      </c>
      <c r="E10" s="322" t="e">
        <f>IF(D10&gt;=C10,"Đạt","Không đạt")</f>
        <v>#DIV/0!</v>
      </c>
      <c r="F10" s="323"/>
      <c r="G10" s="309"/>
      <c r="H10" s="309"/>
      <c r="I10" s="309"/>
      <c r="J10" s="309"/>
      <c r="K10" s="309"/>
      <c r="L10" s="309"/>
      <c r="M10" s="309"/>
      <c r="N10" s="309"/>
    </row>
    <row r="11" spans="1:14" s="13" customFormat="1" ht="16.25" customHeight="1" x14ac:dyDescent="0.3">
      <c r="A11" s="162">
        <v>5.5</v>
      </c>
      <c r="B11" s="162" t="s">
        <v>281</v>
      </c>
      <c r="C11" s="167">
        <v>0.7</v>
      </c>
      <c r="D11" s="166" t="e">
        <f>'Phần Khảo sát'!H9</f>
        <v>#DIV/0!</v>
      </c>
      <c r="E11" s="322" t="e">
        <f>IF(D11&gt;=C11,"Đạt","Không đạt")</f>
        <v>#DIV/0!</v>
      </c>
      <c r="F11" s="323"/>
      <c r="G11" s="327"/>
      <c r="H11" s="328"/>
      <c r="I11" s="328"/>
      <c r="J11" s="328"/>
      <c r="K11" s="328"/>
      <c r="L11" s="328"/>
      <c r="M11" s="328"/>
      <c r="N11" s="329"/>
    </row>
    <row r="12" spans="1:14" s="13" customFormat="1" ht="16.25" customHeight="1" x14ac:dyDescent="0.3">
      <c r="A12" s="23"/>
      <c r="B12" s="44"/>
      <c r="C12" s="45"/>
      <c r="D12" s="46"/>
      <c r="E12" s="46"/>
      <c r="F12" s="47"/>
      <c r="G12" s="46"/>
      <c r="H12" s="46"/>
      <c r="I12" s="46"/>
      <c r="J12" s="46"/>
      <c r="K12" s="47"/>
      <c r="L12" s="46"/>
      <c r="M12" s="46"/>
    </row>
    <row r="13" spans="1:14" s="13" customFormat="1" ht="16.25" customHeight="1" x14ac:dyDescent="0.3">
      <c r="A13" s="25" t="s">
        <v>288</v>
      </c>
      <c r="B13" s="12"/>
      <c r="C13" s="26"/>
      <c r="G13" s="12"/>
      <c r="K13" s="12"/>
      <c r="L13" s="27" t="s">
        <v>98</v>
      </c>
      <c r="M13" s="48" t="s">
        <v>97</v>
      </c>
      <c r="N13" s="25" t="s">
        <v>311</v>
      </c>
    </row>
    <row r="14" spans="1:14" s="43" customFormat="1" ht="16.25" customHeight="1" thickBot="1" x14ac:dyDescent="0.35">
      <c r="A14" s="222"/>
      <c r="B14" s="158" t="s">
        <v>99</v>
      </c>
      <c r="C14" s="223"/>
      <c r="D14" s="223"/>
      <c r="E14" s="224"/>
      <c r="F14" s="224"/>
      <c r="G14" s="223"/>
      <c r="H14" s="223"/>
      <c r="I14" s="223"/>
      <c r="J14" s="223"/>
      <c r="K14" s="223"/>
      <c r="L14" s="223"/>
      <c r="M14"/>
      <c r="N14"/>
    </row>
    <row r="15" spans="1:14" s="7" customFormat="1" ht="16.25" customHeight="1" x14ac:dyDescent="0.3">
      <c r="A15" s="225"/>
      <c r="B15" s="226" t="s">
        <v>174</v>
      </c>
      <c r="C15" s="223">
        <f ca="1">YEAR(TODAY())-1</f>
        <v>2024</v>
      </c>
      <c r="D15" s="223">
        <f ca="1">YEAR(TODAY())-2</f>
        <v>2023</v>
      </c>
      <c r="E15" s="223">
        <f ca="1">YEAR(TODAY())-3</f>
        <v>2022</v>
      </c>
      <c r="F15" s="223">
        <f ca="1">YEAR(TODAY())-4</f>
        <v>2021</v>
      </c>
      <c r="G15" s="223">
        <f ca="1">YEAR(TODAY())-5</f>
        <v>2020</v>
      </c>
      <c r="H15" s="223">
        <f ca="1">YEAR(TODAY())-6</f>
        <v>2019</v>
      </c>
      <c r="I15" s="223">
        <f ca="1">YEAR(TODAY())-7</f>
        <v>2018</v>
      </c>
      <c r="J15" s="223">
        <f ca="1">YEAR(TODAY())-8</f>
        <v>2017</v>
      </c>
      <c r="K15" s="223">
        <f ca="1">YEAR(TODAY())-9</f>
        <v>2016</v>
      </c>
      <c r="L15" s="223">
        <f ca="1">YEAR(TODAY())-10</f>
        <v>2015</v>
      </c>
      <c r="M15"/>
      <c r="N15"/>
    </row>
    <row r="16" spans="1:14" ht="16.25" customHeight="1" x14ac:dyDescent="0.3">
      <c r="A16" s="227">
        <v>1</v>
      </c>
      <c r="B16" s="228" t="s">
        <v>289</v>
      </c>
      <c r="C16" s="103">
        <v>25270</v>
      </c>
      <c r="D16" s="102">
        <v>29724</v>
      </c>
      <c r="E16" s="102">
        <v>20606</v>
      </c>
      <c r="F16" s="265">
        <v>39587</v>
      </c>
      <c r="G16" s="103">
        <v>38363</v>
      </c>
      <c r="H16" s="103">
        <v>32776</v>
      </c>
      <c r="I16" s="103">
        <v>33651</v>
      </c>
      <c r="J16" s="103">
        <v>36872</v>
      </c>
      <c r="K16" s="104">
        <v>36770</v>
      </c>
      <c r="L16" s="104">
        <v>34253</v>
      </c>
      <c r="M16"/>
      <c r="N16"/>
    </row>
    <row r="17" spans="1:14" ht="16.25" customHeight="1" x14ac:dyDescent="0.3">
      <c r="A17" s="229">
        <v>2</v>
      </c>
      <c r="B17" s="228" t="s">
        <v>290</v>
      </c>
      <c r="C17" s="103">
        <v>8414</v>
      </c>
      <c r="D17" s="102">
        <v>9278</v>
      </c>
      <c r="E17" s="102">
        <v>8873</v>
      </c>
      <c r="F17" s="103">
        <v>10826</v>
      </c>
      <c r="G17" s="103">
        <v>8160</v>
      </c>
      <c r="H17" s="103">
        <v>8855</v>
      </c>
      <c r="I17" s="103">
        <v>11100</v>
      </c>
      <c r="J17" s="103">
        <v>13450</v>
      </c>
      <c r="K17" s="104">
        <v>9374</v>
      </c>
      <c r="L17" s="104">
        <v>9150</v>
      </c>
      <c r="M17"/>
      <c r="N17"/>
    </row>
    <row r="18" spans="1:14" ht="16.25" customHeight="1" x14ac:dyDescent="0.3">
      <c r="A18" s="229">
        <v>3</v>
      </c>
      <c r="B18" s="228" t="s">
        <v>291</v>
      </c>
      <c r="C18" s="103">
        <v>7161</v>
      </c>
      <c r="D18" s="102">
        <v>7699</v>
      </c>
      <c r="E18" s="102">
        <v>13526</v>
      </c>
      <c r="F18" s="103">
        <v>8489</v>
      </c>
      <c r="G18" s="103">
        <v>6278</v>
      </c>
      <c r="H18" s="103">
        <v>7044</v>
      </c>
      <c r="I18" s="103">
        <v>5553</v>
      </c>
      <c r="J18" s="103">
        <v>6299</v>
      </c>
      <c r="K18" s="104">
        <v>10049</v>
      </c>
      <c r="L18" s="104">
        <v>11179</v>
      </c>
      <c r="M18"/>
      <c r="N18"/>
    </row>
    <row r="19" spans="1:14" ht="16.25" customHeight="1" x14ac:dyDescent="0.3">
      <c r="A19" s="227"/>
      <c r="B19" s="230" t="s">
        <v>176</v>
      </c>
      <c r="C19" s="248">
        <f>C18/C17</f>
        <v>0.85108153078202997</v>
      </c>
      <c r="D19" s="248">
        <f t="shared" ref="D19:H19" si="0">D18/D17</f>
        <v>0.82981245958180638</v>
      </c>
      <c r="E19" s="248">
        <f t="shared" si="0"/>
        <v>1.5243998647582553</v>
      </c>
      <c r="F19" s="248">
        <f t="shared" si="0"/>
        <v>0.784130796231295</v>
      </c>
      <c r="G19" s="248">
        <f t="shared" si="0"/>
        <v>0.76936274509803926</v>
      </c>
      <c r="H19" s="248">
        <f t="shared" si="0"/>
        <v>0.79548277809147372</v>
      </c>
      <c r="I19" s="248">
        <f t="shared" ref="I19:L19" si="1">I18/I17</f>
        <v>0.50027027027027027</v>
      </c>
      <c r="J19" s="248">
        <f t="shared" si="1"/>
        <v>0.46832713754646838</v>
      </c>
      <c r="K19" s="248">
        <f t="shared" si="1"/>
        <v>1.0720076808192873</v>
      </c>
      <c r="L19" s="248">
        <f t="shared" si="1"/>
        <v>1.2217486338797814</v>
      </c>
      <c r="M19"/>
      <c r="N19"/>
    </row>
    <row r="20" spans="1:14" ht="16.25" customHeight="1" x14ac:dyDescent="0.3">
      <c r="A20" s="231"/>
      <c r="B20" s="226" t="s">
        <v>292</v>
      </c>
      <c r="C20" s="223">
        <f ca="1">YEAR(TODAY())-1</f>
        <v>2024</v>
      </c>
      <c r="D20" s="223">
        <f ca="1">YEAR(TODAY())-2</f>
        <v>2023</v>
      </c>
      <c r="E20" s="223">
        <f ca="1">YEAR(TODAY())-3</f>
        <v>2022</v>
      </c>
      <c r="F20" s="223">
        <f ca="1">YEAR(TODAY())-4</f>
        <v>2021</v>
      </c>
      <c r="G20" s="223">
        <f ca="1">YEAR(TODAY())-5</f>
        <v>2020</v>
      </c>
      <c r="H20" s="223">
        <f ca="1">YEAR(TODAY())-6</f>
        <v>2019</v>
      </c>
      <c r="I20" s="223">
        <f ca="1">YEAR(TODAY())-7</f>
        <v>2018</v>
      </c>
      <c r="J20" s="223">
        <f ca="1">YEAR(TODAY())-8</f>
        <v>2017</v>
      </c>
      <c r="K20" s="223">
        <f ca="1">YEAR(TODAY())-9</f>
        <v>2016</v>
      </c>
      <c r="L20" s="223">
        <f ca="1">YEAR(TODAY())-10</f>
        <v>2015</v>
      </c>
      <c r="M20"/>
      <c r="N20"/>
    </row>
    <row r="21" spans="1:14" ht="16.25" customHeight="1" x14ac:dyDescent="0.3">
      <c r="A21" s="229">
        <v>5</v>
      </c>
      <c r="B21" s="228" t="s">
        <v>178</v>
      </c>
      <c r="C21" s="103">
        <v>7121</v>
      </c>
      <c r="D21" s="102">
        <v>7147</v>
      </c>
      <c r="E21" s="102">
        <v>9759</v>
      </c>
      <c r="F21" s="103">
        <f>F18-F22</f>
        <v>1886</v>
      </c>
      <c r="G21" s="103">
        <v>983</v>
      </c>
      <c r="H21" s="103">
        <v>449</v>
      </c>
      <c r="I21" s="103">
        <v>317</v>
      </c>
      <c r="J21" s="103">
        <v>244</v>
      </c>
      <c r="K21" s="104">
        <v>138</v>
      </c>
      <c r="L21" s="104">
        <v>248</v>
      </c>
      <c r="M21"/>
      <c r="N21"/>
    </row>
    <row r="22" spans="1:14" ht="16.25" customHeight="1" x14ac:dyDescent="0.3">
      <c r="A22" s="229">
        <v>6</v>
      </c>
      <c r="B22" s="228" t="s">
        <v>100</v>
      </c>
      <c r="C22" s="103">
        <v>0</v>
      </c>
      <c r="D22" s="102">
        <v>0</v>
      </c>
      <c r="E22" s="102">
        <v>1284</v>
      </c>
      <c r="F22" s="103">
        <v>6603</v>
      </c>
      <c r="G22" s="103">
        <v>0</v>
      </c>
      <c r="H22" s="103">
        <v>0</v>
      </c>
      <c r="I22" s="103">
        <v>0</v>
      </c>
      <c r="J22" s="103">
        <v>0</v>
      </c>
      <c r="K22" s="104">
        <v>0</v>
      </c>
      <c r="L22" s="104">
        <v>0</v>
      </c>
      <c r="M22"/>
      <c r="N22"/>
    </row>
    <row r="23" spans="1:14" ht="16.25" customHeight="1" x14ac:dyDescent="0.3">
      <c r="A23" s="232">
        <v>7</v>
      </c>
      <c r="B23" s="228" t="s">
        <v>180</v>
      </c>
      <c r="C23" s="103">
        <v>0</v>
      </c>
      <c r="D23" s="102">
        <v>0</v>
      </c>
      <c r="E23" s="102">
        <v>0</v>
      </c>
      <c r="F23" s="103">
        <v>0</v>
      </c>
      <c r="G23" s="103">
        <v>0</v>
      </c>
      <c r="H23" s="103">
        <v>0</v>
      </c>
      <c r="I23" s="103">
        <v>0</v>
      </c>
      <c r="J23" s="103">
        <v>52</v>
      </c>
      <c r="K23" s="104">
        <v>26</v>
      </c>
      <c r="L23" s="104">
        <v>22</v>
      </c>
      <c r="M23"/>
      <c r="N23"/>
    </row>
    <row r="24" spans="1:14" ht="29.15" customHeight="1" x14ac:dyDescent="0.3">
      <c r="A24" s="232">
        <v>8</v>
      </c>
      <c r="B24" s="228" t="s">
        <v>317</v>
      </c>
      <c r="C24" s="103">
        <v>0</v>
      </c>
      <c r="D24" s="102">
        <v>0</v>
      </c>
      <c r="E24" s="102">
        <v>0</v>
      </c>
      <c r="F24" s="103">
        <v>0</v>
      </c>
      <c r="G24" s="103">
        <v>0</v>
      </c>
      <c r="H24" s="103">
        <v>0</v>
      </c>
      <c r="I24" s="103">
        <v>0</v>
      </c>
      <c r="J24" s="103">
        <v>0</v>
      </c>
      <c r="K24" s="104">
        <v>0</v>
      </c>
      <c r="L24" s="104">
        <v>0</v>
      </c>
      <c r="M24"/>
      <c r="N24"/>
    </row>
    <row r="25" spans="1:14" ht="16.25" customHeight="1" x14ac:dyDescent="0.3">
      <c r="A25" s="232"/>
      <c r="B25" s="230" t="s">
        <v>101</v>
      </c>
      <c r="C25" s="248">
        <f t="shared" ref="C25:K25" si="2">C22/C18</f>
        <v>0</v>
      </c>
      <c r="D25" s="248">
        <f>D22/D18</f>
        <v>0</v>
      </c>
      <c r="E25" s="248">
        <f>E22/E18</f>
        <v>9.4928286263492534E-2</v>
      </c>
      <c r="F25" s="248">
        <f t="shared" si="2"/>
        <v>0.77783013311344096</v>
      </c>
      <c r="G25" s="248">
        <f t="shared" si="2"/>
        <v>0</v>
      </c>
      <c r="H25" s="248">
        <f>H22/H18</f>
        <v>0</v>
      </c>
      <c r="I25" s="248">
        <f t="shared" ref="I25:J25" si="3">I22/I18</f>
        <v>0</v>
      </c>
      <c r="J25" s="248">
        <f t="shared" si="3"/>
        <v>0</v>
      </c>
      <c r="K25" s="248">
        <f t="shared" si="2"/>
        <v>0</v>
      </c>
      <c r="L25" s="248">
        <f>L22/L18</f>
        <v>0</v>
      </c>
      <c r="M25"/>
      <c r="N25"/>
    </row>
    <row r="26" spans="1:14" ht="16.25" customHeight="1" x14ac:dyDescent="0.3">
      <c r="A26" s="232"/>
      <c r="B26" s="230" t="s">
        <v>182</v>
      </c>
      <c r="C26" s="248">
        <f t="shared" ref="C26:L27" si="4">C23/C17</f>
        <v>0</v>
      </c>
      <c r="D26" s="248">
        <f t="shared" si="4"/>
        <v>0</v>
      </c>
      <c r="E26" s="248">
        <f t="shared" si="4"/>
        <v>0</v>
      </c>
      <c r="F26" s="248">
        <f t="shared" si="4"/>
        <v>0</v>
      </c>
      <c r="G26" s="248">
        <f t="shared" si="4"/>
        <v>0</v>
      </c>
      <c r="H26" s="248">
        <f t="shared" si="4"/>
        <v>0</v>
      </c>
      <c r="I26" s="248">
        <f t="shared" ref="I26:J26" si="5">I23/I17</f>
        <v>0</v>
      </c>
      <c r="J26" s="248">
        <f t="shared" si="5"/>
        <v>3.8661710037174719E-3</v>
      </c>
      <c r="K26" s="248">
        <f t="shared" si="4"/>
        <v>2.773629187113292E-3</v>
      </c>
      <c r="L26" s="248">
        <f t="shared" si="4"/>
        <v>2.4043715846994535E-3</v>
      </c>
      <c r="M26"/>
      <c r="N26"/>
    </row>
    <row r="27" spans="1:14" ht="16.25" customHeight="1" x14ac:dyDescent="0.3">
      <c r="A27" s="233"/>
      <c r="B27" s="230" t="s">
        <v>318</v>
      </c>
      <c r="C27" s="248">
        <f t="shared" si="4"/>
        <v>0</v>
      </c>
      <c r="D27" s="248">
        <f t="shared" si="4"/>
        <v>0</v>
      </c>
      <c r="E27" s="248">
        <f t="shared" si="4"/>
        <v>0</v>
      </c>
      <c r="F27" s="248">
        <f t="shared" si="4"/>
        <v>0</v>
      </c>
      <c r="G27" s="248">
        <f t="shared" si="4"/>
        <v>0</v>
      </c>
      <c r="H27" s="248">
        <f t="shared" si="4"/>
        <v>0</v>
      </c>
      <c r="I27" s="248">
        <f t="shared" ref="I27:J27" si="6">I24/I18</f>
        <v>0</v>
      </c>
      <c r="J27" s="248">
        <f t="shared" si="6"/>
        <v>0</v>
      </c>
      <c r="K27" s="248">
        <f t="shared" si="4"/>
        <v>0</v>
      </c>
      <c r="L27" s="248">
        <f t="shared" si="4"/>
        <v>0</v>
      </c>
      <c r="M27"/>
      <c r="N27"/>
    </row>
    <row r="28" spans="1:14" ht="16.25" customHeight="1" x14ac:dyDescent="0.3">
      <c r="A28" s="62" t="s">
        <v>27</v>
      </c>
      <c r="B28" s="63"/>
      <c r="C28" s="64"/>
      <c r="D28" s="65"/>
      <c r="E28" s="65"/>
      <c r="F28" s="65"/>
      <c r="G28" s="64"/>
      <c r="H28" s="64"/>
      <c r="I28" s="64"/>
      <c r="J28" s="64"/>
      <c r="K28" s="65"/>
      <c r="L28" s="66"/>
      <c r="M28" s="66"/>
      <c r="N28" s="67"/>
    </row>
    <row r="29" spans="1:14" ht="27" customHeight="1" x14ac:dyDescent="0.3">
      <c r="A29" s="68" t="s">
        <v>52</v>
      </c>
      <c r="B29" s="317" t="s">
        <v>179</v>
      </c>
      <c r="C29" s="318"/>
      <c r="D29" s="318"/>
      <c r="E29" s="318"/>
      <c r="F29" s="318"/>
      <c r="G29" s="318"/>
      <c r="H29" s="318"/>
      <c r="I29" s="318"/>
      <c r="J29" s="318"/>
      <c r="K29" s="318"/>
      <c r="L29" s="318"/>
      <c r="M29" s="318"/>
      <c r="N29" s="319"/>
    </row>
    <row r="30" spans="1:14" ht="16.25" customHeight="1" x14ac:dyDescent="0.3">
      <c r="A30" s="68" t="s">
        <v>53</v>
      </c>
      <c r="B30" s="317" t="s">
        <v>181</v>
      </c>
      <c r="C30" s="318"/>
      <c r="D30" s="318"/>
      <c r="E30" s="318"/>
      <c r="F30" s="318"/>
      <c r="G30" s="318"/>
      <c r="H30" s="318"/>
      <c r="I30" s="318"/>
      <c r="J30" s="318"/>
      <c r="K30" s="318"/>
      <c r="L30" s="318"/>
      <c r="M30" s="318"/>
      <c r="N30" s="319"/>
    </row>
    <row r="31" spans="1:14" ht="16.25" customHeight="1" x14ac:dyDescent="0.3">
      <c r="A31" s="69" t="s">
        <v>55</v>
      </c>
      <c r="B31" s="324" t="s">
        <v>177</v>
      </c>
      <c r="C31" s="325"/>
      <c r="D31" s="325"/>
      <c r="E31" s="325"/>
      <c r="F31" s="325"/>
      <c r="G31" s="325"/>
      <c r="H31" s="325"/>
      <c r="I31" s="325"/>
      <c r="J31" s="325"/>
      <c r="K31" s="325"/>
      <c r="L31" s="325"/>
      <c r="M31" s="325"/>
      <c r="N31" s="326"/>
    </row>
    <row r="32" spans="1:14" ht="16.25" customHeight="1" x14ac:dyDescent="0.3">
      <c r="A32" s="49"/>
      <c r="C32" s="35"/>
      <c r="D32" s="35"/>
      <c r="E32" s="35"/>
      <c r="F32" s="35"/>
      <c r="G32" s="35"/>
      <c r="H32" s="35"/>
      <c r="I32" s="35"/>
      <c r="J32" s="35"/>
      <c r="K32" s="35"/>
      <c r="L32" s="35"/>
      <c r="M32" s="35"/>
      <c r="N32" s="35"/>
    </row>
    <row r="33" spans="1:18" s="13" customFormat="1" ht="16.25" customHeight="1" x14ac:dyDescent="0.3">
      <c r="A33" s="25" t="s">
        <v>173</v>
      </c>
      <c r="B33" s="12"/>
      <c r="D33" s="21"/>
      <c r="E33" s="26"/>
      <c r="K33" s="12"/>
      <c r="L33" s="27" t="s">
        <v>98</v>
      </c>
      <c r="M33" s="48" t="s">
        <v>97</v>
      </c>
      <c r="N33" s="25" t="s">
        <v>312</v>
      </c>
    </row>
    <row r="34" spans="1:18" s="43" customFormat="1" ht="16.25" customHeight="1" x14ac:dyDescent="0.3">
      <c r="A34" s="332"/>
      <c r="B34" s="281" t="s">
        <v>65</v>
      </c>
      <c r="C34" s="281" t="s">
        <v>293</v>
      </c>
      <c r="D34" s="320"/>
      <c r="E34" s="320"/>
      <c r="F34" s="296" t="s">
        <v>294</v>
      </c>
      <c r="G34" s="334"/>
      <c r="H34" s="296" t="s">
        <v>69</v>
      </c>
      <c r="I34" s="335" t="s">
        <v>321</v>
      </c>
      <c r="J34" s="337" t="s">
        <v>322</v>
      </c>
      <c r="K34" s="330" t="s">
        <v>196</v>
      </c>
      <c r="L34" s="331"/>
      <c r="M34" s="330" t="s">
        <v>197</v>
      </c>
      <c r="N34" s="331"/>
      <c r="O34" s="235" t="s">
        <v>296</v>
      </c>
      <c r="P34" s="236" t="s">
        <v>295</v>
      </c>
      <c r="Q34" s="257" t="s">
        <v>319</v>
      </c>
      <c r="R34" s="257" t="s">
        <v>320</v>
      </c>
    </row>
    <row r="35" spans="1:18" s="7" customFormat="1" ht="35.15" customHeight="1" x14ac:dyDescent="0.3">
      <c r="A35" s="333"/>
      <c r="B35" s="281"/>
      <c r="C35" s="160" t="s">
        <v>44</v>
      </c>
      <c r="D35" s="160" t="s">
        <v>41</v>
      </c>
      <c r="E35" s="160" t="s">
        <v>43</v>
      </c>
      <c r="F35" s="161" t="s">
        <v>170</v>
      </c>
      <c r="G35" s="161" t="s">
        <v>45</v>
      </c>
      <c r="H35" s="297"/>
      <c r="I35" s="336"/>
      <c r="J35" s="338"/>
      <c r="K35" s="218"/>
      <c r="L35" s="160" t="s">
        <v>47</v>
      </c>
      <c r="M35" s="189"/>
      <c r="N35" s="160" t="s">
        <v>47</v>
      </c>
      <c r="O35" s="189"/>
      <c r="P35" s="189"/>
      <c r="Q35" s="258"/>
      <c r="R35" s="258"/>
    </row>
    <row r="36" spans="1:18" ht="16.25" customHeight="1" x14ac:dyDescent="0.3">
      <c r="A36" s="169">
        <v>1</v>
      </c>
      <c r="B36" s="170" t="s">
        <v>2</v>
      </c>
      <c r="C36" s="88"/>
      <c r="D36" s="88"/>
      <c r="E36" s="94"/>
      <c r="F36" s="94"/>
      <c r="G36" s="94"/>
      <c r="H36" s="150">
        <f t="shared" ref="H36:H59" si="7">SUM(C36:G36)</f>
        <v>0</v>
      </c>
      <c r="I36" s="253">
        <f t="shared" ref="I36:I59" si="8">(C36+F36*1.5+G36*2)</f>
        <v>0</v>
      </c>
      <c r="J36" s="253">
        <f>C36*1 + D36*0.8+E36*0.5+F36*1.5+G36*2</f>
        <v>0</v>
      </c>
      <c r="K36" s="151">
        <v>1</v>
      </c>
      <c r="L36" s="151">
        <f t="shared" ref="L36:L59" si="9">(C36+D36*0.8+E36*0.5+F36*1.5+G36*2)*K36</f>
        <v>0</v>
      </c>
      <c r="M36" s="152">
        <v>1</v>
      </c>
      <c r="N36" s="152">
        <f t="shared" ref="N36:N59" si="10">(C36+F36*1.5+G36*2)*M36</f>
        <v>0</v>
      </c>
      <c r="O36" s="153">
        <v>2</v>
      </c>
      <c r="P36" s="153">
        <v>1.5</v>
      </c>
      <c r="Q36" s="259" t="e">
        <f>(J36)/J60*O36</f>
        <v>#DIV/0!</v>
      </c>
      <c r="R36" s="259" t="e">
        <f>J36/J60*P36</f>
        <v>#DIV/0!</v>
      </c>
    </row>
    <row r="37" spans="1:18" ht="16.25" customHeight="1" x14ac:dyDescent="0.3">
      <c r="A37" s="169">
        <v>2</v>
      </c>
      <c r="B37" s="170" t="s">
        <v>3</v>
      </c>
      <c r="C37" s="88"/>
      <c r="D37" s="88"/>
      <c r="E37" s="94"/>
      <c r="F37" s="94"/>
      <c r="G37" s="94"/>
      <c r="H37" s="150">
        <f t="shared" si="7"/>
        <v>0</v>
      </c>
      <c r="I37" s="253">
        <f t="shared" si="8"/>
        <v>0</v>
      </c>
      <c r="J37" s="253">
        <f t="shared" ref="J37:J59" si="11">C37*1 + D37*0.8+E37*0.5+F37*1.5+G37*2</f>
        <v>0</v>
      </c>
      <c r="K37" s="151">
        <v>2</v>
      </c>
      <c r="L37" s="151">
        <f t="shared" si="9"/>
        <v>0</v>
      </c>
      <c r="M37" s="152">
        <v>1.5</v>
      </c>
      <c r="N37" s="152">
        <f t="shared" si="10"/>
        <v>0</v>
      </c>
      <c r="O37" s="153">
        <v>2</v>
      </c>
      <c r="P37" s="153">
        <v>2</v>
      </c>
      <c r="Q37" s="259" t="e">
        <f>(J37)/J60*O37</f>
        <v>#DIV/0!</v>
      </c>
      <c r="R37" s="259" t="e">
        <f>J37/J60*P37</f>
        <v>#DIV/0!</v>
      </c>
    </row>
    <row r="38" spans="1:18" ht="16.25" customHeight="1" x14ac:dyDescent="0.3">
      <c r="A38" s="169">
        <v>3</v>
      </c>
      <c r="B38" s="170" t="s">
        <v>4</v>
      </c>
      <c r="C38" s="88"/>
      <c r="D38" s="88"/>
      <c r="E38" s="94"/>
      <c r="F38" s="94"/>
      <c r="G38" s="94"/>
      <c r="H38" s="150">
        <f t="shared" si="7"/>
        <v>0</v>
      </c>
      <c r="I38" s="253">
        <f t="shared" si="8"/>
        <v>0</v>
      </c>
      <c r="J38" s="253">
        <f t="shared" si="11"/>
        <v>0</v>
      </c>
      <c r="K38" s="151">
        <v>0.8</v>
      </c>
      <c r="L38" s="151">
        <f t="shared" si="9"/>
        <v>0</v>
      </c>
      <c r="M38" s="152">
        <v>0.8</v>
      </c>
      <c r="N38" s="152">
        <f t="shared" si="10"/>
        <v>0</v>
      </c>
      <c r="O38" s="153">
        <v>2</v>
      </c>
      <c r="P38" s="153">
        <v>2</v>
      </c>
      <c r="Q38" s="259" t="e">
        <f>(J38)/J60*O38</f>
        <v>#DIV/0!</v>
      </c>
      <c r="R38" s="259" t="e">
        <f>J38/J60*P38</f>
        <v>#DIV/0!</v>
      </c>
    </row>
    <row r="39" spans="1:18" ht="16.25" customHeight="1" x14ac:dyDescent="0.3">
      <c r="A39" s="169">
        <v>4</v>
      </c>
      <c r="B39" s="170" t="s">
        <v>5</v>
      </c>
      <c r="C39" s="88"/>
      <c r="D39" s="88"/>
      <c r="E39" s="94"/>
      <c r="F39" s="94"/>
      <c r="G39" s="94"/>
      <c r="H39" s="150">
        <f t="shared" si="7"/>
        <v>0</v>
      </c>
      <c r="I39" s="253">
        <f t="shared" si="8"/>
        <v>0</v>
      </c>
      <c r="J39" s="253">
        <f t="shared" si="11"/>
        <v>0</v>
      </c>
      <c r="K39" s="151">
        <v>0.8</v>
      </c>
      <c r="L39" s="151">
        <f t="shared" si="9"/>
        <v>0</v>
      </c>
      <c r="M39" s="152">
        <v>0.8</v>
      </c>
      <c r="N39" s="152">
        <f t="shared" si="10"/>
        <v>0</v>
      </c>
      <c r="O39" s="153">
        <v>2</v>
      </c>
      <c r="P39" s="153">
        <v>1.5</v>
      </c>
      <c r="Q39" s="259" t="e">
        <f>(J39)/J60*O39</f>
        <v>#DIV/0!</v>
      </c>
      <c r="R39" s="259" t="e">
        <f>J39/J60*P39</f>
        <v>#DIV/0!</v>
      </c>
    </row>
    <row r="40" spans="1:18" ht="16.25" customHeight="1" x14ac:dyDescent="0.3">
      <c r="A40" s="169">
        <v>5</v>
      </c>
      <c r="B40" s="170" t="s">
        <v>6</v>
      </c>
      <c r="C40" s="88"/>
      <c r="D40" s="88"/>
      <c r="E40" s="94"/>
      <c r="F40" s="94"/>
      <c r="G40" s="94"/>
      <c r="H40" s="150">
        <f t="shared" si="7"/>
        <v>0</v>
      </c>
      <c r="I40" s="253">
        <f t="shared" si="8"/>
        <v>0</v>
      </c>
      <c r="J40" s="253">
        <f t="shared" si="11"/>
        <v>0</v>
      </c>
      <c r="K40" s="151">
        <v>1</v>
      </c>
      <c r="L40" s="151">
        <f t="shared" si="9"/>
        <v>0</v>
      </c>
      <c r="M40" s="152">
        <v>1</v>
      </c>
      <c r="N40" s="152">
        <f t="shared" si="10"/>
        <v>0</v>
      </c>
      <c r="O40" s="153">
        <v>2</v>
      </c>
      <c r="P40" s="153">
        <v>1.5</v>
      </c>
      <c r="Q40" s="259" t="e">
        <f>(J40)/J60*O40</f>
        <v>#DIV/0!</v>
      </c>
      <c r="R40" s="259" t="e">
        <f>J40/J60*P40</f>
        <v>#DIV/0!</v>
      </c>
    </row>
    <row r="41" spans="1:18" ht="16.25" customHeight="1" x14ac:dyDescent="0.3">
      <c r="A41" s="169">
        <v>6</v>
      </c>
      <c r="B41" s="170" t="s">
        <v>7</v>
      </c>
      <c r="C41" s="88"/>
      <c r="D41" s="88"/>
      <c r="E41" s="94"/>
      <c r="F41" s="94"/>
      <c r="G41" s="94"/>
      <c r="H41" s="150">
        <f t="shared" si="7"/>
        <v>0</v>
      </c>
      <c r="I41" s="253">
        <f t="shared" si="8"/>
        <v>0</v>
      </c>
      <c r="J41" s="253">
        <f t="shared" si="11"/>
        <v>0</v>
      </c>
      <c r="K41" s="151">
        <v>0.8</v>
      </c>
      <c r="L41" s="151">
        <f t="shared" si="9"/>
        <v>0</v>
      </c>
      <c r="M41" s="152">
        <v>1</v>
      </c>
      <c r="N41" s="152">
        <f t="shared" si="10"/>
        <v>0</v>
      </c>
      <c r="O41" s="153">
        <v>2</v>
      </c>
      <c r="P41" s="153">
        <v>1.5</v>
      </c>
      <c r="Q41" s="259" t="e">
        <f>(J41)/J60*O41</f>
        <v>#DIV/0!</v>
      </c>
      <c r="R41" s="259" t="e">
        <f>J41/J60*P41</f>
        <v>#DIV/0!</v>
      </c>
    </row>
    <row r="42" spans="1:18" ht="16.25" customHeight="1" x14ac:dyDescent="0.3">
      <c r="A42" s="169">
        <v>7</v>
      </c>
      <c r="B42" s="170" t="s">
        <v>8</v>
      </c>
      <c r="C42" s="88"/>
      <c r="D42" s="88"/>
      <c r="E42" s="94"/>
      <c r="F42" s="94"/>
      <c r="G42" s="94"/>
      <c r="H42" s="150">
        <f t="shared" si="7"/>
        <v>0</v>
      </c>
      <c r="I42" s="253">
        <f t="shared" si="8"/>
        <v>0</v>
      </c>
      <c r="J42" s="253">
        <f t="shared" si="11"/>
        <v>0</v>
      </c>
      <c r="K42" s="151">
        <v>1</v>
      </c>
      <c r="L42" s="151">
        <f t="shared" si="9"/>
        <v>0</v>
      </c>
      <c r="M42" s="152">
        <v>1</v>
      </c>
      <c r="N42" s="152">
        <f t="shared" si="10"/>
        <v>0</v>
      </c>
      <c r="O42" s="153">
        <v>2</v>
      </c>
      <c r="P42" s="153">
        <v>1.5</v>
      </c>
      <c r="Q42" s="259" t="e">
        <f>(J42)/J60*O42</f>
        <v>#DIV/0!</v>
      </c>
      <c r="R42" s="259" t="e">
        <f>J42/J60*P42</f>
        <v>#DIV/0!</v>
      </c>
    </row>
    <row r="43" spans="1:18" ht="16.25" customHeight="1" x14ac:dyDescent="0.3">
      <c r="A43" s="169">
        <v>8</v>
      </c>
      <c r="B43" s="170" t="s">
        <v>9</v>
      </c>
      <c r="C43" s="88"/>
      <c r="D43" s="88"/>
      <c r="E43" s="94"/>
      <c r="F43" s="94"/>
      <c r="G43" s="94"/>
      <c r="H43" s="150">
        <f t="shared" si="7"/>
        <v>0</v>
      </c>
      <c r="I43" s="253">
        <f t="shared" si="8"/>
        <v>0</v>
      </c>
      <c r="J43" s="253">
        <f t="shared" si="11"/>
        <v>0</v>
      </c>
      <c r="K43" s="151">
        <v>1</v>
      </c>
      <c r="L43" s="151">
        <f t="shared" si="9"/>
        <v>0</v>
      </c>
      <c r="M43" s="152">
        <v>1.2</v>
      </c>
      <c r="N43" s="152">
        <f t="shared" si="10"/>
        <v>0</v>
      </c>
      <c r="O43" s="153">
        <v>1.5</v>
      </c>
      <c r="P43" s="153">
        <v>1</v>
      </c>
      <c r="Q43" s="259" t="e">
        <f>(J43)/J60*O43</f>
        <v>#DIV/0!</v>
      </c>
      <c r="R43" s="259" t="e">
        <f>J43/J60*P43</f>
        <v>#DIV/0!</v>
      </c>
    </row>
    <row r="44" spans="1:18" ht="16.25" customHeight="1" x14ac:dyDescent="0.3">
      <c r="A44" s="169">
        <v>9</v>
      </c>
      <c r="B44" s="170" t="s">
        <v>10</v>
      </c>
      <c r="C44" s="88"/>
      <c r="D44" s="88"/>
      <c r="E44" s="94"/>
      <c r="F44" s="94"/>
      <c r="G44" s="94"/>
      <c r="H44" s="150">
        <f t="shared" si="7"/>
        <v>0</v>
      </c>
      <c r="I44" s="253">
        <f t="shared" si="8"/>
        <v>0</v>
      </c>
      <c r="J44" s="253">
        <f t="shared" si="11"/>
        <v>0</v>
      </c>
      <c r="K44" s="151">
        <v>1</v>
      </c>
      <c r="L44" s="151">
        <f t="shared" si="9"/>
        <v>0</v>
      </c>
      <c r="M44" s="152">
        <v>1.2</v>
      </c>
      <c r="N44" s="152">
        <f t="shared" si="10"/>
        <v>0</v>
      </c>
      <c r="O44" s="153">
        <v>1.5</v>
      </c>
      <c r="P44" s="153">
        <v>1</v>
      </c>
      <c r="Q44" s="259" t="e">
        <f>(J44)/J60*O44</f>
        <v>#DIV/0!</v>
      </c>
      <c r="R44" s="259" t="e">
        <f>J44/J60*P44</f>
        <v>#DIV/0!</v>
      </c>
    </row>
    <row r="45" spans="1:18" ht="16.25" customHeight="1" x14ac:dyDescent="0.3">
      <c r="A45" s="169">
        <v>10</v>
      </c>
      <c r="B45" s="170" t="s">
        <v>11</v>
      </c>
      <c r="C45" s="88"/>
      <c r="D45" s="88"/>
      <c r="E45" s="94"/>
      <c r="F45" s="94"/>
      <c r="G45" s="94"/>
      <c r="H45" s="150">
        <f t="shared" si="7"/>
        <v>0</v>
      </c>
      <c r="I45" s="253">
        <f t="shared" si="8"/>
        <v>0</v>
      </c>
      <c r="J45" s="253">
        <f t="shared" si="11"/>
        <v>0</v>
      </c>
      <c r="K45" s="151">
        <v>0.8</v>
      </c>
      <c r="L45" s="151">
        <f t="shared" si="9"/>
        <v>0</v>
      </c>
      <c r="M45" s="152">
        <v>1</v>
      </c>
      <c r="N45" s="152">
        <f t="shared" si="10"/>
        <v>0</v>
      </c>
      <c r="O45" s="153">
        <v>1.5</v>
      </c>
      <c r="P45" s="153">
        <v>1</v>
      </c>
      <c r="Q45" s="259" t="e">
        <f>(J45)/J60*O45</f>
        <v>#DIV/0!</v>
      </c>
      <c r="R45" s="259" t="e">
        <f>J45/J60*P45</f>
        <v>#DIV/0!</v>
      </c>
    </row>
    <row r="46" spans="1:18" ht="16.25" customHeight="1" x14ac:dyDescent="0.3">
      <c r="A46" s="169">
        <v>11</v>
      </c>
      <c r="B46" s="170" t="s">
        <v>12</v>
      </c>
      <c r="C46" s="88"/>
      <c r="D46" s="88"/>
      <c r="E46" s="94"/>
      <c r="F46" s="94"/>
      <c r="G46" s="94"/>
      <c r="H46" s="150">
        <f t="shared" si="7"/>
        <v>0</v>
      </c>
      <c r="I46" s="253">
        <f t="shared" si="8"/>
        <v>0</v>
      </c>
      <c r="J46" s="253">
        <f t="shared" si="11"/>
        <v>0</v>
      </c>
      <c r="K46" s="151">
        <v>0.8</v>
      </c>
      <c r="L46" s="151">
        <f t="shared" si="9"/>
        <v>0</v>
      </c>
      <c r="M46" s="152">
        <v>1.2</v>
      </c>
      <c r="N46" s="152">
        <f t="shared" si="10"/>
        <v>0</v>
      </c>
      <c r="O46" s="153">
        <v>1</v>
      </c>
      <c r="P46" s="153">
        <v>1</v>
      </c>
      <c r="Q46" s="259" t="e">
        <f>(J46)/J60*O46</f>
        <v>#DIV/0!</v>
      </c>
      <c r="R46" s="259" t="e">
        <f>J46/J60*P46</f>
        <v>#DIV/0!</v>
      </c>
    </row>
    <row r="47" spans="1:18" ht="16.25" customHeight="1" x14ac:dyDescent="0.3">
      <c r="A47" s="169">
        <v>12</v>
      </c>
      <c r="B47" s="170" t="s">
        <v>13</v>
      </c>
      <c r="C47" s="88"/>
      <c r="D47" s="88"/>
      <c r="E47" s="94"/>
      <c r="F47" s="94"/>
      <c r="G47" s="94"/>
      <c r="H47" s="150">
        <f t="shared" si="7"/>
        <v>0</v>
      </c>
      <c r="I47" s="253">
        <f t="shared" si="8"/>
        <v>0</v>
      </c>
      <c r="J47" s="253">
        <f t="shared" si="11"/>
        <v>0</v>
      </c>
      <c r="K47" s="151">
        <v>1</v>
      </c>
      <c r="L47" s="151">
        <f t="shared" si="9"/>
        <v>0</v>
      </c>
      <c r="M47" s="152">
        <v>1.2</v>
      </c>
      <c r="N47" s="152">
        <f t="shared" si="10"/>
        <v>0</v>
      </c>
      <c r="O47" s="153">
        <v>1</v>
      </c>
      <c r="P47" s="153">
        <v>1</v>
      </c>
      <c r="Q47" s="259" t="e">
        <f>(J47)/J60*O47</f>
        <v>#DIV/0!</v>
      </c>
      <c r="R47" s="259" t="e">
        <f>J47/J60*P47</f>
        <v>#DIV/0!</v>
      </c>
    </row>
    <row r="48" spans="1:18" ht="16.25" customHeight="1" x14ac:dyDescent="0.3">
      <c r="A48" s="169">
        <v>13</v>
      </c>
      <c r="B48" s="170" t="s">
        <v>14</v>
      </c>
      <c r="C48" s="88"/>
      <c r="D48" s="88"/>
      <c r="E48" s="94"/>
      <c r="F48" s="94"/>
      <c r="G48" s="94"/>
      <c r="H48" s="150">
        <f t="shared" si="7"/>
        <v>0</v>
      </c>
      <c r="I48" s="253">
        <f t="shared" si="8"/>
        <v>0</v>
      </c>
      <c r="J48" s="253">
        <f t="shared" si="11"/>
        <v>0</v>
      </c>
      <c r="K48" s="151">
        <v>1</v>
      </c>
      <c r="L48" s="151">
        <f t="shared" si="9"/>
        <v>0</v>
      </c>
      <c r="M48" s="152">
        <v>1.2</v>
      </c>
      <c r="N48" s="152">
        <f t="shared" si="10"/>
        <v>0</v>
      </c>
      <c r="O48" s="153">
        <v>1</v>
      </c>
      <c r="P48" s="153">
        <v>1</v>
      </c>
      <c r="Q48" s="259" t="e">
        <f>(J48)/J60*O48</f>
        <v>#DIV/0!</v>
      </c>
      <c r="R48" s="259" t="e">
        <f>J48/J60*P48</f>
        <v>#DIV/0!</v>
      </c>
    </row>
    <row r="49" spans="1:18" ht="16.25" customHeight="1" x14ac:dyDescent="0.3">
      <c r="A49" s="169">
        <v>14</v>
      </c>
      <c r="B49" s="170" t="s">
        <v>15</v>
      </c>
      <c r="C49" s="88"/>
      <c r="D49" s="88"/>
      <c r="E49" s="94"/>
      <c r="F49" s="94"/>
      <c r="G49" s="94"/>
      <c r="H49" s="150">
        <f t="shared" si="7"/>
        <v>0</v>
      </c>
      <c r="I49" s="253">
        <f t="shared" si="8"/>
        <v>0</v>
      </c>
      <c r="J49" s="253">
        <f t="shared" si="11"/>
        <v>0</v>
      </c>
      <c r="K49" s="151">
        <v>1</v>
      </c>
      <c r="L49" s="151">
        <f t="shared" si="9"/>
        <v>0</v>
      </c>
      <c r="M49" s="152">
        <v>1.2</v>
      </c>
      <c r="N49" s="152">
        <f t="shared" si="10"/>
        <v>0</v>
      </c>
      <c r="O49" s="153">
        <v>1</v>
      </c>
      <c r="P49" s="153">
        <v>1</v>
      </c>
      <c r="Q49" s="259" t="e">
        <f>(J49)/J60*O49</f>
        <v>#DIV/0!</v>
      </c>
      <c r="R49" s="259" t="e">
        <f>J49/J60*P49</f>
        <v>#DIV/0!</v>
      </c>
    </row>
    <row r="50" spans="1:18" ht="16.25" customHeight="1" x14ac:dyDescent="0.3">
      <c r="A50" s="169">
        <v>15</v>
      </c>
      <c r="B50" s="170" t="s">
        <v>16</v>
      </c>
      <c r="C50" s="88"/>
      <c r="D50" s="88"/>
      <c r="E50" s="94"/>
      <c r="F50" s="94"/>
      <c r="G50" s="94"/>
      <c r="H50" s="150">
        <f t="shared" si="7"/>
        <v>0</v>
      </c>
      <c r="I50" s="253">
        <f t="shared" si="8"/>
        <v>0</v>
      </c>
      <c r="J50" s="253">
        <f t="shared" si="11"/>
        <v>0</v>
      </c>
      <c r="K50" s="151">
        <v>1</v>
      </c>
      <c r="L50" s="151">
        <f t="shared" si="9"/>
        <v>0</v>
      </c>
      <c r="M50" s="152">
        <v>1.2</v>
      </c>
      <c r="N50" s="152">
        <f t="shared" si="10"/>
        <v>0</v>
      </c>
      <c r="O50" s="153">
        <v>1.5</v>
      </c>
      <c r="P50" s="153">
        <v>1</v>
      </c>
      <c r="Q50" s="259" t="e">
        <f>(J50)/J60*O50</f>
        <v>#DIV/0!</v>
      </c>
      <c r="R50" s="259" t="e">
        <f>J50/J60*P50</f>
        <v>#DIV/0!</v>
      </c>
    </row>
    <row r="51" spans="1:18" ht="16.25" customHeight="1" x14ac:dyDescent="0.3">
      <c r="A51" s="169">
        <v>16</v>
      </c>
      <c r="B51" s="170" t="s">
        <v>17</v>
      </c>
      <c r="C51" s="88"/>
      <c r="D51" s="88"/>
      <c r="E51" s="94"/>
      <c r="F51" s="94"/>
      <c r="G51" s="94"/>
      <c r="H51" s="150">
        <f t="shared" si="7"/>
        <v>0</v>
      </c>
      <c r="I51" s="253">
        <f t="shared" si="8"/>
        <v>0</v>
      </c>
      <c r="J51" s="253">
        <f t="shared" si="11"/>
        <v>0</v>
      </c>
      <c r="K51" s="151">
        <v>1</v>
      </c>
      <c r="L51" s="151">
        <f t="shared" si="9"/>
        <v>0</v>
      </c>
      <c r="M51" s="152">
        <v>1.5</v>
      </c>
      <c r="N51" s="152">
        <f t="shared" si="10"/>
        <v>0</v>
      </c>
      <c r="O51" s="153">
        <v>1.5</v>
      </c>
      <c r="P51" s="153">
        <v>1.5</v>
      </c>
      <c r="Q51" s="259" t="e">
        <f>(J51)/J60*O51</f>
        <v>#DIV/0!</v>
      </c>
      <c r="R51" s="259" t="e">
        <f>J51/J60*P51</f>
        <v>#DIV/0!</v>
      </c>
    </row>
    <row r="52" spans="1:18" ht="16.25" customHeight="1" x14ac:dyDescent="0.3">
      <c r="A52" s="169">
        <v>17</v>
      </c>
      <c r="B52" s="170" t="s">
        <v>18</v>
      </c>
      <c r="C52" s="88"/>
      <c r="D52" s="88"/>
      <c r="E52" s="94"/>
      <c r="F52" s="94"/>
      <c r="G52" s="94"/>
      <c r="H52" s="150">
        <f t="shared" si="7"/>
        <v>0</v>
      </c>
      <c r="I52" s="253">
        <f t="shared" si="8"/>
        <v>0</v>
      </c>
      <c r="J52" s="253">
        <f t="shared" si="11"/>
        <v>0</v>
      </c>
      <c r="K52" s="151">
        <v>1</v>
      </c>
      <c r="L52" s="151">
        <f t="shared" si="9"/>
        <v>0</v>
      </c>
      <c r="M52" s="152">
        <v>1.2</v>
      </c>
      <c r="N52" s="152">
        <f t="shared" si="10"/>
        <v>0</v>
      </c>
      <c r="O52" s="153">
        <v>1.5</v>
      </c>
      <c r="P52" s="153">
        <v>1.5</v>
      </c>
      <c r="Q52" s="259" t="e">
        <f>(J52)/J60*O52</f>
        <v>#DIV/0!</v>
      </c>
      <c r="R52" s="259" t="e">
        <f>J52/J60*P52</f>
        <v>#DIV/0!</v>
      </c>
    </row>
    <row r="53" spans="1:18" ht="16.25" customHeight="1" x14ac:dyDescent="0.3">
      <c r="A53" s="169">
        <v>18</v>
      </c>
      <c r="B53" s="170" t="s">
        <v>19</v>
      </c>
      <c r="C53" s="88"/>
      <c r="D53" s="88"/>
      <c r="E53" s="94"/>
      <c r="F53" s="94"/>
      <c r="G53" s="94"/>
      <c r="H53" s="150">
        <f t="shared" si="7"/>
        <v>0</v>
      </c>
      <c r="I53" s="253">
        <f t="shared" si="8"/>
        <v>0</v>
      </c>
      <c r="J53" s="253">
        <f t="shared" si="11"/>
        <v>0</v>
      </c>
      <c r="K53" s="151">
        <v>1.4</v>
      </c>
      <c r="L53" s="151">
        <f t="shared" si="9"/>
        <v>0</v>
      </c>
      <c r="M53" s="152">
        <v>1.2</v>
      </c>
      <c r="N53" s="152">
        <f t="shared" si="10"/>
        <v>0</v>
      </c>
      <c r="O53" s="153">
        <v>1</v>
      </c>
      <c r="P53" s="153">
        <v>1</v>
      </c>
      <c r="Q53" s="259" t="e">
        <f>(J53)/J60*O53</f>
        <v>#DIV/0!</v>
      </c>
      <c r="R53" s="259" t="e">
        <f>J53/J60*P53</f>
        <v>#DIV/0!</v>
      </c>
    </row>
    <row r="54" spans="1:18" ht="16.25" customHeight="1" x14ac:dyDescent="0.3">
      <c r="A54" s="169">
        <v>19</v>
      </c>
      <c r="B54" s="170" t="s">
        <v>20</v>
      </c>
      <c r="C54" s="88"/>
      <c r="D54" s="88"/>
      <c r="E54" s="94"/>
      <c r="F54" s="94"/>
      <c r="G54" s="94"/>
      <c r="H54" s="150">
        <f t="shared" si="7"/>
        <v>0</v>
      </c>
      <c r="I54" s="253">
        <f t="shared" si="8"/>
        <v>0</v>
      </c>
      <c r="J54" s="253">
        <f t="shared" si="11"/>
        <v>0</v>
      </c>
      <c r="K54" s="151">
        <v>0.8</v>
      </c>
      <c r="L54" s="151">
        <f t="shared" si="9"/>
        <v>0</v>
      </c>
      <c r="M54" s="152">
        <v>1</v>
      </c>
      <c r="N54" s="152">
        <f t="shared" si="10"/>
        <v>0</v>
      </c>
      <c r="O54" s="153">
        <v>2</v>
      </c>
      <c r="P54" s="153">
        <v>2</v>
      </c>
      <c r="Q54" s="259" t="e">
        <f>(J54)/J60*O54</f>
        <v>#DIV/0!</v>
      </c>
      <c r="R54" s="259" t="e">
        <f>J54/J60*P54</f>
        <v>#DIV/0!</v>
      </c>
    </row>
    <row r="55" spans="1:18" ht="16.25" customHeight="1" x14ac:dyDescent="0.3">
      <c r="A55" s="169">
        <v>20</v>
      </c>
      <c r="B55" s="170" t="s">
        <v>21</v>
      </c>
      <c r="C55" s="88"/>
      <c r="D55" s="88"/>
      <c r="E55" s="94"/>
      <c r="F55" s="94"/>
      <c r="G55" s="94"/>
      <c r="H55" s="150">
        <f t="shared" si="7"/>
        <v>0</v>
      </c>
      <c r="I55" s="253">
        <f t="shared" si="8"/>
        <v>0</v>
      </c>
      <c r="J55" s="253">
        <f t="shared" si="11"/>
        <v>0</v>
      </c>
      <c r="K55" s="151">
        <v>0.8</v>
      </c>
      <c r="L55" s="151">
        <f t="shared" si="9"/>
        <v>0</v>
      </c>
      <c r="M55" s="152">
        <v>1.2</v>
      </c>
      <c r="N55" s="152">
        <f t="shared" si="10"/>
        <v>0</v>
      </c>
      <c r="O55" s="153">
        <v>2</v>
      </c>
      <c r="P55" s="153">
        <v>2</v>
      </c>
      <c r="Q55" s="259" t="e">
        <f>(J55)/J60*O55</f>
        <v>#DIV/0!</v>
      </c>
      <c r="R55" s="259" t="e">
        <f>J55/J60*P55</f>
        <v>#DIV/0!</v>
      </c>
    </row>
    <row r="56" spans="1:18" ht="16.25" customHeight="1" x14ac:dyDescent="0.3">
      <c r="A56" s="169">
        <v>21</v>
      </c>
      <c r="B56" s="170" t="s">
        <v>110</v>
      </c>
      <c r="C56" s="88"/>
      <c r="D56" s="88"/>
      <c r="E56" s="94"/>
      <c r="F56" s="94"/>
      <c r="G56" s="94"/>
      <c r="H56" s="150">
        <f t="shared" si="7"/>
        <v>0</v>
      </c>
      <c r="I56" s="253">
        <f t="shared" si="8"/>
        <v>0</v>
      </c>
      <c r="J56" s="253">
        <f t="shared" si="11"/>
        <v>0</v>
      </c>
      <c r="K56" s="151">
        <v>0.8</v>
      </c>
      <c r="L56" s="151">
        <f t="shared" si="9"/>
        <v>0</v>
      </c>
      <c r="M56" s="152">
        <v>1.2</v>
      </c>
      <c r="N56" s="152">
        <f t="shared" si="10"/>
        <v>0</v>
      </c>
      <c r="O56" s="153">
        <v>2</v>
      </c>
      <c r="P56" s="153">
        <v>2</v>
      </c>
      <c r="Q56" s="259" t="e">
        <f>(J56)/J60*O56</f>
        <v>#DIV/0!</v>
      </c>
      <c r="R56" s="259" t="e">
        <f>J56/J60*P56</f>
        <v>#DIV/0!</v>
      </c>
    </row>
    <row r="57" spans="1:18" ht="16.25" customHeight="1" x14ac:dyDescent="0.3">
      <c r="A57" s="169">
        <v>22</v>
      </c>
      <c r="B57" s="170" t="s">
        <v>22</v>
      </c>
      <c r="C57" s="88"/>
      <c r="D57" s="88"/>
      <c r="E57" s="94"/>
      <c r="F57" s="94"/>
      <c r="G57" s="94"/>
      <c r="H57" s="150">
        <f t="shared" si="7"/>
        <v>0</v>
      </c>
      <c r="I57" s="253">
        <f t="shared" si="8"/>
        <v>0</v>
      </c>
      <c r="J57" s="253">
        <f t="shared" si="11"/>
        <v>0</v>
      </c>
      <c r="K57" s="151">
        <v>1</v>
      </c>
      <c r="L57" s="151">
        <f t="shared" si="9"/>
        <v>0</v>
      </c>
      <c r="M57" s="152">
        <v>1</v>
      </c>
      <c r="N57" s="152">
        <f t="shared" si="10"/>
        <v>0</v>
      </c>
      <c r="O57" s="153">
        <v>1.5</v>
      </c>
      <c r="P57" s="153">
        <v>1.5</v>
      </c>
      <c r="Q57" s="259" t="e">
        <f>(J57)/J60*O57</f>
        <v>#DIV/0!</v>
      </c>
      <c r="R57" s="259" t="e">
        <f>J57/J60*P57</f>
        <v>#DIV/0!</v>
      </c>
    </row>
    <row r="58" spans="1:18" ht="16.25" customHeight="1" x14ac:dyDescent="0.3">
      <c r="A58" s="169">
        <v>23</v>
      </c>
      <c r="B58" s="170" t="s">
        <v>23</v>
      </c>
      <c r="C58" s="88"/>
      <c r="D58" s="88"/>
      <c r="E58" s="94"/>
      <c r="F58" s="94"/>
      <c r="G58" s="94"/>
      <c r="H58" s="150">
        <f t="shared" si="7"/>
        <v>0</v>
      </c>
      <c r="I58" s="253">
        <f t="shared" si="8"/>
        <v>0</v>
      </c>
      <c r="J58" s="253">
        <f t="shared" si="11"/>
        <v>0</v>
      </c>
      <c r="K58" s="151">
        <v>0.8</v>
      </c>
      <c r="L58" s="151">
        <f t="shared" si="9"/>
        <v>0</v>
      </c>
      <c r="M58" s="152">
        <v>1.5</v>
      </c>
      <c r="N58" s="152">
        <f t="shared" si="10"/>
        <v>0</v>
      </c>
      <c r="O58" s="153">
        <v>1</v>
      </c>
      <c r="P58" s="153">
        <v>2</v>
      </c>
      <c r="Q58" s="259" t="e">
        <f>(J58)/J60*O58</f>
        <v>#DIV/0!</v>
      </c>
      <c r="R58" s="259" t="e">
        <f>J58/J60*P58</f>
        <v>#DIV/0!</v>
      </c>
    </row>
    <row r="59" spans="1:18" ht="16.25" customHeight="1" x14ac:dyDescent="0.3">
      <c r="A59" s="169">
        <v>24</v>
      </c>
      <c r="B59" s="170" t="s">
        <v>24</v>
      </c>
      <c r="C59" s="88"/>
      <c r="D59" s="88"/>
      <c r="E59" s="94"/>
      <c r="F59" s="94"/>
      <c r="G59" s="94"/>
      <c r="H59" s="150">
        <f t="shared" si="7"/>
        <v>0</v>
      </c>
      <c r="I59" s="253">
        <f t="shared" si="8"/>
        <v>0</v>
      </c>
      <c r="J59" s="253">
        <f t="shared" si="11"/>
        <v>0</v>
      </c>
      <c r="K59" s="151">
        <v>1</v>
      </c>
      <c r="L59" s="151">
        <f t="shared" si="9"/>
        <v>0</v>
      </c>
      <c r="M59" s="152">
        <v>1</v>
      </c>
      <c r="N59" s="152">
        <f t="shared" si="10"/>
        <v>0</v>
      </c>
      <c r="O59" s="153">
        <v>1</v>
      </c>
      <c r="P59" s="153">
        <v>1</v>
      </c>
      <c r="Q59" s="259" t="e">
        <f>(J59)/J60*O59</f>
        <v>#DIV/0!</v>
      </c>
      <c r="R59" s="259" t="e">
        <f>J59/J60*P59</f>
        <v>#DIV/0!</v>
      </c>
    </row>
    <row r="60" spans="1:18" ht="16.25" customHeight="1" x14ac:dyDescent="0.3">
      <c r="A60" s="100"/>
      <c r="B60" s="154" t="s">
        <v>25</v>
      </c>
      <c r="C60" s="243">
        <f>SUM(C36:C59)</f>
        <v>0</v>
      </c>
      <c r="D60" s="243">
        <f t="shared" ref="D60:J60" si="12">SUM(D36:D59)</f>
        <v>0</v>
      </c>
      <c r="E60" s="243">
        <f t="shared" si="12"/>
        <v>0</v>
      </c>
      <c r="F60" s="243">
        <f t="shared" si="12"/>
        <v>0</v>
      </c>
      <c r="G60" s="243">
        <f t="shared" si="12"/>
        <v>0</v>
      </c>
      <c r="H60" s="243">
        <f t="shared" si="12"/>
        <v>0</v>
      </c>
      <c r="I60" s="254">
        <f t="shared" si="12"/>
        <v>0</v>
      </c>
      <c r="J60" s="254">
        <f t="shared" si="12"/>
        <v>0</v>
      </c>
      <c r="K60" s="244"/>
      <c r="L60" s="245">
        <f>SUM(L36:L59)</f>
        <v>0</v>
      </c>
      <c r="M60" s="244"/>
      <c r="N60" s="246">
        <f>SUM(N36:N59)</f>
        <v>0</v>
      </c>
      <c r="O60" s="247"/>
      <c r="P60" s="247"/>
      <c r="Q60" s="260" t="e">
        <f>SUM(Q36:Q59)</f>
        <v>#DIV/0!</v>
      </c>
      <c r="R60" s="260" t="e">
        <f>SUM(R36:R59)</f>
        <v>#DIV/0!</v>
      </c>
    </row>
    <row r="62" spans="1:18" ht="15" customHeight="1" x14ac:dyDescent="0.3"/>
    <row r="63" spans="1:18" ht="15" customHeight="1" x14ac:dyDescent="0.3"/>
    <row r="64" spans="1: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sheetData>
  <dataConsolidate/>
  <mergeCells count="32">
    <mergeCell ref="K34:L34"/>
    <mergeCell ref="M34:N34"/>
    <mergeCell ref="A34:A35"/>
    <mergeCell ref="B34:B35"/>
    <mergeCell ref="H34:H35"/>
    <mergeCell ref="F34:G34"/>
    <mergeCell ref="C34:E34"/>
    <mergeCell ref="I34:I35"/>
    <mergeCell ref="J34:J35"/>
    <mergeCell ref="B30:N30"/>
    <mergeCell ref="B31:N31"/>
    <mergeCell ref="E7:F7"/>
    <mergeCell ref="E8:F8"/>
    <mergeCell ref="E9:F9"/>
    <mergeCell ref="G7:N7"/>
    <mergeCell ref="G8:N8"/>
    <mergeCell ref="G9:N9"/>
    <mergeCell ref="E10:F10"/>
    <mergeCell ref="G10:N10"/>
    <mergeCell ref="E11:F11"/>
    <mergeCell ref="G11:N11"/>
    <mergeCell ref="G2:N2"/>
    <mergeCell ref="G3:N3"/>
    <mergeCell ref="G4:N4"/>
    <mergeCell ref="B29:N29"/>
    <mergeCell ref="G5:N5"/>
    <mergeCell ref="G6:N6"/>
    <mergeCell ref="E2:F2"/>
    <mergeCell ref="E3:F3"/>
    <mergeCell ref="E4:F4"/>
    <mergeCell ref="E5:F5"/>
    <mergeCell ref="E6:F6"/>
  </mergeCells>
  <pageMargins left="0.25" right="0.25" top="0.75" bottom="0.75" header="0.3" footer="0.3"/>
  <pageSetup paperSize="9" scale="99" orientation="landscape" r:id="rId1"/>
  <headerFooter>
    <oddFooter>&amp;LBáo cáo tự đánh giá thực hiện chuẩn cơ sở GDĐH&amp;C&amp;A-&amp;P&amp;R&amp;D</oddFooter>
  </headerFooter>
  <rowBreaks count="2" manualBreakCount="2">
    <brk id="32" max="16383" man="1"/>
    <brk id="1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7"/>
  <sheetViews>
    <sheetView zoomScale="106" zoomScaleNormal="106" workbookViewId="0">
      <selection activeCell="E19" sqref="E19"/>
    </sheetView>
  </sheetViews>
  <sheetFormatPr defaultColWidth="9.296875" defaultRowHeight="16.25" customHeight="1" x14ac:dyDescent="0.3"/>
  <cols>
    <col min="1" max="1" width="5.59765625" style="6" customWidth="1"/>
    <col min="2" max="2" width="52.296875" style="1" customWidth="1"/>
    <col min="3" max="3" width="13.69921875" style="3" customWidth="1"/>
    <col min="4" max="6" width="13.69921875" style="4" customWidth="1"/>
    <col min="7" max="8" width="13.69921875" style="1" customWidth="1"/>
    <col min="9" max="16384" width="9.296875" style="4"/>
  </cols>
  <sheetData>
    <row r="1" spans="1:8" s="18" customFormat="1" ht="21.65" customHeight="1" x14ac:dyDescent="0.3">
      <c r="A1" s="19" t="s">
        <v>111</v>
      </c>
      <c r="B1" s="16"/>
      <c r="C1" s="17"/>
      <c r="G1" s="16"/>
      <c r="H1" s="16"/>
    </row>
    <row r="2" spans="1:8" s="18" customFormat="1" ht="21.65" customHeight="1" x14ac:dyDescent="0.3">
      <c r="A2" s="162"/>
      <c r="B2" s="158" t="s">
        <v>74</v>
      </c>
      <c r="C2" s="217" t="s">
        <v>92</v>
      </c>
      <c r="D2" s="159" t="s">
        <v>72</v>
      </c>
      <c r="E2" s="159" t="s">
        <v>75</v>
      </c>
      <c r="F2" s="311" t="s">
        <v>73</v>
      </c>
      <c r="G2" s="316"/>
      <c r="H2" s="312"/>
    </row>
    <row r="3" spans="1:8" s="13" customFormat="1" ht="17" customHeight="1" x14ac:dyDescent="0.3">
      <c r="A3" s="162" t="s">
        <v>112</v>
      </c>
      <c r="B3" s="220" t="s">
        <v>138</v>
      </c>
      <c r="C3" s="167">
        <v>0.05</v>
      </c>
      <c r="D3" s="262" t="e">
        <f>(('Tiêu chuẩn 4'!C15/'Tiêu chuẩn 4'!C8+'Tiêu chuẩn 4'!D15/'Tiêu chuẩn 4'!D8+'Tiêu chuẩn 4'!E15/'Tiêu chuẩn 4'!E8)*'Tiêu chuẩn 5'!Q60)/3</f>
        <v>#DIV/0!</v>
      </c>
      <c r="E3" s="217" t="e">
        <f>IF(D3&gt;=C3,"Đạt","Không đạt")</f>
        <v>#DIV/0!</v>
      </c>
      <c r="F3" s="341"/>
      <c r="G3" s="341"/>
      <c r="H3" s="341"/>
    </row>
    <row r="4" spans="1:8" s="13" customFormat="1" ht="16.25" customHeight="1" x14ac:dyDescent="0.3">
      <c r="A4" s="162" t="s">
        <v>298</v>
      </c>
      <c r="B4" s="162" t="s">
        <v>113</v>
      </c>
      <c r="C4" s="164">
        <v>0.3</v>
      </c>
      <c r="D4" s="256">
        <f>(C9+ C11*3+C12*5)/'Tiêu chuẩn 2'!F10</f>
        <v>0</v>
      </c>
      <c r="E4" s="219" t="str">
        <f>IF(D4&gt;=C4,"Đạt","Không đạt")</f>
        <v>Không đạt</v>
      </c>
      <c r="F4" s="303"/>
      <c r="G4" s="303"/>
      <c r="H4" s="303"/>
    </row>
    <row r="5" spans="1:8" s="13" customFormat="1" ht="16.25" customHeight="1" x14ac:dyDescent="0.3">
      <c r="A5" s="162" t="s">
        <v>299</v>
      </c>
      <c r="B5" s="162" t="s">
        <v>300</v>
      </c>
      <c r="C5" s="164">
        <f>IF(AND(HighestDegree="Tiến sĩ",xAcademy&lt;&gt;"[+]"),0.3,0)</f>
        <v>0.3</v>
      </c>
      <c r="D5" s="256" t="e">
        <f>E10/'Tiêu chuẩn 2'!F10</f>
        <v>#DIV/0!</v>
      </c>
      <c r="E5" s="219" t="e">
        <f>IF(D5&gt;=C5,"Đạt","Không đạt")</f>
        <v>#DIV/0!</v>
      </c>
      <c r="F5" s="303"/>
      <c r="G5" s="303"/>
      <c r="H5" s="303"/>
    </row>
    <row r="6" spans="1:8" s="13" customFormat="1" ht="16.25" customHeight="1" x14ac:dyDescent="0.3">
      <c r="A6" s="23"/>
      <c r="B6" s="44"/>
      <c r="C6" s="45"/>
      <c r="D6" s="46"/>
      <c r="E6" s="46"/>
      <c r="F6" s="47"/>
      <c r="G6" s="46"/>
      <c r="H6" s="46"/>
    </row>
    <row r="7" spans="1:8" s="13" customFormat="1" ht="16.25" customHeight="1" x14ac:dyDescent="0.3">
      <c r="A7" s="25" t="s">
        <v>161</v>
      </c>
      <c r="B7" s="12"/>
      <c r="D7" s="21"/>
      <c r="E7" s="26"/>
    </row>
    <row r="8" spans="1:8" s="43" customFormat="1" ht="16.25" customHeight="1" x14ac:dyDescent="0.3">
      <c r="A8" s="234"/>
      <c r="B8" s="158" t="s">
        <v>99</v>
      </c>
      <c r="C8" s="158" t="s">
        <v>303</v>
      </c>
      <c r="D8" s="158" t="s">
        <v>304</v>
      </c>
      <c r="E8" s="158" t="s">
        <v>194</v>
      </c>
      <c r="F8" s="281" t="s">
        <v>108</v>
      </c>
      <c r="G8" s="275"/>
      <c r="H8" s="275"/>
    </row>
    <row r="9" spans="1:8" ht="39.75" customHeight="1" x14ac:dyDescent="0.3">
      <c r="A9" s="169">
        <v>1</v>
      </c>
      <c r="B9" s="170" t="s">
        <v>301</v>
      </c>
      <c r="C9" s="250"/>
      <c r="D9" s="238">
        <v>1</v>
      </c>
      <c r="E9" s="239">
        <f>C9*D9</f>
        <v>0</v>
      </c>
      <c r="F9" s="81"/>
      <c r="G9" s="155"/>
      <c r="H9" s="155"/>
    </row>
    <row r="10" spans="1:8" ht="16.25" customHeight="1" x14ac:dyDescent="0.3">
      <c r="A10" s="169">
        <v>2</v>
      </c>
      <c r="B10" s="170" t="s">
        <v>195</v>
      </c>
      <c r="C10" s="250"/>
      <c r="D10" s="261" t="e">
        <f>'Tiêu chuẩn 5'!R60</f>
        <v>#DIV/0!</v>
      </c>
      <c r="E10" s="237" t="e">
        <f>C10*D10</f>
        <v>#DIV/0!</v>
      </c>
      <c r="F10" s="339"/>
      <c r="G10" s="340"/>
      <c r="H10" s="340"/>
    </row>
    <row r="11" spans="1:8" ht="24" customHeight="1" x14ac:dyDescent="0.3">
      <c r="A11" s="169">
        <v>3</v>
      </c>
      <c r="B11" s="170" t="s">
        <v>302</v>
      </c>
      <c r="C11" s="250"/>
      <c r="D11" s="238">
        <v>3</v>
      </c>
      <c r="E11" s="237">
        <f>C11*D11</f>
        <v>0</v>
      </c>
      <c r="F11" s="81"/>
      <c r="G11" s="155"/>
      <c r="H11" s="155"/>
    </row>
    <row r="12" spans="1:8" ht="22.5" customHeight="1" x14ac:dyDescent="0.3">
      <c r="A12" s="169">
        <v>4</v>
      </c>
      <c r="B12" s="170" t="s">
        <v>192</v>
      </c>
      <c r="C12" s="251"/>
      <c r="D12" s="238">
        <v>5</v>
      </c>
      <c r="E12" s="237">
        <f>C12*D12</f>
        <v>0</v>
      </c>
      <c r="F12" s="339"/>
      <c r="G12" s="340"/>
      <c r="H12" s="340"/>
    </row>
    <row r="13" spans="1:8" ht="16.25" customHeight="1" x14ac:dyDescent="0.3">
      <c r="A13" s="100"/>
      <c r="B13" s="154" t="s">
        <v>25</v>
      </c>
      <c r="C13" s="243">
        <f>SUM(C9:C12)</f>
        <v>0</v>
      </c>
      <c r="D13" s="249"/>
      <c r="E13" s="243" t="e">
        <f>SUM(E9:E12)</f>
        <v>#DIV/0!</v>
      </c>
      <c r="F13" s="137"/>
      <c r="G13" s="137"/>
      <c r="H13" s="137"/>
    </row>
    <row r="14" spans="1:8" ht="12.65" customHeight="1" x14ac:dyDescent="0.3"/>
    <row r="15" spans="1:8" ht="15" customHeight="1" x14ac:dyDescent="0.3"/>
    <row r="16" spans="1:8" ht="15" customHeight="1" x14ac:dyDescent="0.3"/>
    <row r="17" spans="2:8" ht="15" customHeight="1" x14ac:dyDescent="0.3"/>
    <row r="18" spans="2:8" ht="15" customHeight="1" x14ac:dyDescent="0.3"/>
    <row r="19" spans="2:8" ht="15" customHeight="1" x14ac:dyDescent="0.3"/>
    <row r="20" spans="2:8" s="6" customFormat="1" ht="15" customHeight="1" x14ac:dyDescent="0.3">
      <c r="B20" s="1"/>
      <c r="C20" s="3"/>
      <c r="D20" s="4"/>
      <c r="E20" s="4"/>
      <c r="F20" s="4"/>
      <c r="G20" s="1"/>
      <c r="H20" s="1"/>
    </row>
    <row r="21" spans="2:8" s="6" customFormat="1" ht="15" customHeight="1" x14ac:dyDescent="0.3">
      <c r="B21" s="1"/>
      <c r="C21" s="3"/>
      <c r="D21" s="4"/>
      <c r="E21" s="4"/>
      <c r="F21" s="4"/>
      <c r="G21" s="1"/>
      <c r="H21" s="1"/>
    </row>
    <row r="22" spans="2:8" s="6" customFormat="1" ht="15" customHeight="1" x14ac:dyDescent="0.3">
      <c r="B22" s="1"/>
      <c r="C22" s="3"/>
      <c r="D22" s="4"/>
      <c r="E22" s="4"/>
      <c r="F22" s="4"/>
      <c r="G22" s="1"/>
      <c r="H22" s="1"/>
    </row>
    <row r="23" spans="2:8" s="6" customFormat="1" ht="15" customHeight="1" x14ac:dyDescent="0.3">
      <c r="B23" s="1"/>
      <c r="C23" s="3"/>
      <c r="D23" s="4"/>
      <c r="E23" s="4"/>
      <c r="F23" s="4"/>
      <c r="G23" s="1"/>
      <c r="H23" s="1"/>
    </row>
    <row r="24" spans="2:8" s="6" customFormat="1" ht="15" customHeight="1" x14ac:dyDescent="0.3">
      <c r="B24" s="1"/>
      <c r="C24" s="3"/>
      <c r="D24" s="4"/>
      <c r="E24" s="4"/>
      <c r="F24" s="4"/>
      <c r="G24" s="1"/>
      <c r="H24" s="1"/>
    </row>
    <row r="25" spans="2:8" s="6" customFormat="1" ht="15" customHeight="1" x14ac:dyDescent="0.3">
      <c r="B25" s="1"/>
      <c r="C25" s="3"/>
      <c r="D25" s="4"/>
      <c r="E25" s="4"/>
      <c r="F25" s="4"/>
      <c r="G25" s="1"/>
      <c r="H25" s="1"/>
    </row>
    <row r="26" spans="2:8" s="6" customFormat="1" ht="15" customHeight="1" x14ac:dyDescent="0.3">
      <c r="B26" s="1"/>
      <c r="C26" s="3"/>
      <c r="D26" s="4"/>
      <c r="E26" s="4"/>
      <c r="F26" s="4"/>
      <c r="G26" s="1"/>
      <c r="H26" s="1"/>
    </row>
    <row r="27" spans="2:8" s="6" customFormat="1" ht="15" customHeight="1" x14ac:dyDescent="0.3">
      <c r="B27" s="1"/>
      <c r="C27" s="3"/>
      <c r="D27" s="4"/>
      <c r="E27" s="4"/>
      <c r="F27" s="4"/>
      <c r="G27" s="1"/>
      <c r="H27" s="1"/>
    </row>
  </sheetData>
  <dataConsolidate/>
  <mergeCells count="7">
    <mergeCell ref="F2:H2"/>
    <mergeCell ref="F12:H12"/>
    <mergeCell ref="F3:H3"/>
    <mergeCell ref="F4:H4"/>
    <mergeCell ref="F5:H5"/>
    <mergeCell ref="F8:H8"/>
    <mergeCell ref="F10:H10"/>
  </mergeCells>
  <pageMargins left="0.78740157480314965" right="0.70866141732283472" top="0.55118110236220474" bottom="0.55118110236220474" header="0.31496062992125984" footer="0.31496062992125984"/>
  <pageSetup paperSize="9" orientation="landscape" r:id="rId1"/>
  <headerFooter>
    <oddFooter>&amp;LBáo cáo tự đánh giá thực hiện chuẩn cơ sở GDĐH&amp;C&amp;A-&amp;P&amp;R&amp;D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35"/>
  <sheetViews>
    <sheetView zoomScale="106" zoomScaleNormal="106" workbookViewId="0">
      <selection activeCell="D9" sqref="D9:F9"/>
    </sheetView>
  </sheetViews>
  <sheetFormatPr defaultColWidth="9.296875" defaultRowHeight="16.25" customHeight="1" x14ac:dyDescent="0.3"/>
  <cols>
    <col min="1" max="1" width="3.296875" style="6" customWidth="1"/>
    <col min="2" max="2" width="47.09765625" style="1" customWidth="1"/>
    <col min="3" max="3" width="10.69921875" style="51" customWidth="1"/>
    <col min="4" max="4" width="16.69921875" style="2" customWidth="1"/>
    <col min="5" max="5" width="16.69921875" style="3" customWidth="1"/>
    <col min="6" max="6" width="23" style="4" customWidth="1"/>
    <col min="7" max="7" width="16.69921875" style="4" customWidth="1"/>
    <col min="8" max="8" width="19.69921875" style="4" customWidth="1"/>
    <col min="9" max="16384" width="9.296875" style="4"/>
  </cols>
  <sheetData>
    <row r="1" spans="1:8" s="13" customFormat="1" ht="22.25" customHeight="1" x14ac:dyDescent="0.3">
      <c r="A1" s="14" t="s">
        <v>282</v>
      </c>
      <c r="B1" s="12"/>
      <c r="C1" s="50"/>
      <c r="D1" s="29"/>
      <c r="F1" s="122" t="s">
        <v>56</v>
      </c>
      <c r="G1" s="120" t="s">
        <v>57</v>
      </c>
      <c r="H1" s="121" t="s">
        <v>68</v>
      </c>
    </row>
    <row r="2" spans="1:8" ht="18" customHeight="1" x14ac:dyDescent="0.3">
      <c r="A2" s="83"/>
      <c r="B2" s="158" t="s">
        <v>103</v>
      </c>
      <c r="C2" s="217" t="s">
        <v>283</v>
      </c>
      <c r="D2" s="217" t="s">
        <v>104</v>
      </c>
      <c r="E2" s="217" t="s">
        <v>105</v>
      </c>
      <c r="F2" s="217" t="s">
        <v>106</v>
      </c>
      <c r="G2" s="217" t="s">
        <v>29</v>
      </c>
      <c r="H2" s="217" t="s">
        <v>102</v>
      </c>
    </row>
    <row r="3" spans="1:8" ht="16.25" customHeight="1" x14ac:dyDescent="0.3">
      <c r="A3" s="351">
        <v>1</v>
      </c>
      <c r="B3" s="349" t="s">
        <v>284</v>
      </c>
      <c r="C3" s="240" t="s">
        <v>40</v>
      </c>
      <c r="D3" s="88"/>
      <c r="E3" s="94"/>
      <c r="F3" s="94"/>
      <c r="G3" s="105" t="e">
        <f>E3/D3</f>
        <v>#DIV/0!</v>
      </c>
      <c r="H3" s="106" t="e">
        <f>F3/E3</f>
        <v>#DIV/0!</v>
      </c>
    </row>
    <row r="4" spans="1:8" ht="16.25" customHeight="1" x14ac:dyDescent="0.3">
      <c r="A4" s="352"/>
      <c r="B4" s="350"/>
      <c r="C4" s="241" t="s">
        <v>42</v>
      </c>
      <c r="D4" s="101"/>
      <c r="E4" s="107"/>
      <c r="F4" s="107"/>
      <c r="G4" s="105" t="e">
        <f t="shared" ref="G4:G9" si="0">E4/D4</f>
        <v>#DIV/0!</v>
      </c>
      <c r="H4" s="106" t="e">
        <f>F4/E4</f>
        <v>#DIV/0!</v>
      </c>
    </row>
    <row r="5" spans="1:8" ht="16.25" customHeight="1" x14ac:dyDescent="0.3">
      <c r="A5" s="352"/>
      <c r="B5" s="350"/>
      <c r="C5" s="242" t="s">
        <v>25</v>
      </c>
      <c r="D5" s="108">
        <f>D3+D4</f>
        <v>0</v>
      </c>
      <c r="E5" s="108">
        <f t="shared" ref="E5:F5" si="1">E3+E4</f>
        <v>0</v>
      </c>
      <c r="F5" s="108">
        <f t="shared" si="1"/>
        <v>0</v>
      </c>
      <c r="G5" s="109" t="e">
        <f t="shared" si="0"/>
        <v>#DIV/0!</v>
      </c>
      <c r="H5" s="110" t="e">
        <f>F5/E5</f>
        <v>#DIV/0!</v>
      </c>
    </row>
    <row r="6" spans="1:8" ht="16.25" customHeight="1" x14ac:dyDescent="0.3">
      <c r="A6" s="351">
        <v>2</v>
      </c>
      <c r="B6" s="349" t="s">
        <v>285</v>
      </c>
      <c r="C6" s="240" t="s">
        <v>40</v>
      </c>
      <c r="D6" s="88"/>
      <c r="E6" s="94"/>
      <c r="F6" s="94"/>
      <c r="G6" s="105" t="e">
        <f t="shared" si="0"/>
        <v>#DIV/0!</v>
      </c>
      <c r="H6" s="106" t="e">
        <f t="shared" ref="H6:H9" si="2">F6/E6</f>
        <v>#DIV/0!</v>
      </c>
    </row>
    <row r="7" spans="1:8" ht="16.25" customHeight="1" x14ac:dyDescent="0.3">
      <c r="A7" s="352"/>
      <c r="B7" s="350"/>
      <c r="C7" s="241" t="s">
        <v>42</v>
      </c>
      <c r="D7" s="101"/>
      <c r="E7" s="107"/>
      <c r="F7" s="107"/>
      <c r="G7" s="105" t="e">
        <f t="shared" si="0"/>
        <v>#DIV/0!</v>
      </c>
      <c r="H7" s="106" t="e">
        <f t="shared" si="2"/>
        <v>#DIV/0!</v>
      </c>
    </row>
    <row r="8" spans="1:8" ht="16.25" customHeight="1" x14ac:dyDescent="0.3">
      <c r="A8" s="352"/>
      <c r="B8" s="350"/>
      <c r="C8" s="242" t="s">
        <v>25</v>
      </c>
      <c r="D8" s="108">
        <f>D6+D7</f>
        <v>0</v>
      </c>
      <c r="E8" s="108">
        <f t="shared" ref="E8" si="3">E6+E7</f>
        <v>0</v>
      </c>
      <c r="F8" s="108">
        <v>4238</v>
      </c>
      <c r="G8" s="109" t="e">
        <f t="shared" si="0"/>
        <v>#DIV/0!</v>
      </c>
      <c r="H8" s="110" t="e">
        <f t="shared" si="2"/>
        <v>#DIV/0!</v>
      </c>
    </row>
    <row r="9" spans="1:8" ht="16.25" customHeight="1" x14ac:dyDescent="0.3">
      <c r="A9" s="263">
        <v>3</v>
      </c>
      <c r="B9" s="264" t="s">
        <v>286</v>
      </c>
      <c r="C9" s="240" t="s">
        <v>40</v>
      </c>
      <c r="D9" s="88"/>
      <c r="E9" s="94"/>
      <c r="F9" s="94"/>
      <c r="G9" s="105" t="e">
        <f t="shared" si="0"/>
        <v>#DIV/0!</v>
      </c>
      <c r="H9" s="106" t="e">
        <f t="shared" si="2"/>
        <v>#DIV/0!</v>
      </c>
    </row>
    <row r="10" spans="1:8" ht="15" customHeight="1" x14ac:dyDescent="0.3">
      <c r="A10" s="149" t="s">
        <v>27</v>
      </c>
      <c r="B10" s="99"/>
      <c r="C10" s="111"/>
      <c r="D10" s="112"/>
      <c r="E10" s="113"/>
      <c r="F10" s="112"/>
      <c r="G10" s="99"/>
      <c r="H10" s="114"/>
    </row>
    <row r="11" spans="1:8" ht="56.75" customHeight="1" x14ac:dyDescent="0.3">
      <c r="A11" s="70" t="s">
        <v>52</v>
      </c>
      <c r="B11" s="353" t="s">
        <v>287</v>
      </c>
      <c r="C11" s="353"/>
      <c r="D11" s="344"/>
      <c r="E11" s="344"/>
      <c r="F11" s="344"/>
      <c r="G11" s="344"/>
      <c r="H11" s="345"/>
    </row>
    <row r="12" spans="1:8" ht="57" customHeight="1" x14ac:dyDescent="0.3">
      <c r="A12" s="70" t="s">
        <v>53</v>
      </c>
      <c r="B12" s="342" t="s">
        <v>59</v>
      </c>
      <c r="C12" s="343"/>
      <c r="D12" s="344"/>
      <c r="E12" s="344"/>
      <c r="F12" s="344"/>
      <c r="G12" s="344"/>
      <c r="H12" s="345"/>
    </row>
    <row r="13" spans="1:8" ht="29" customHeight="1" x14ac:dyDescent="0.3">
      <c r="A13" s="70" t="s">
        <v>55</v>
      </c>
      <c r="B13" s="342" t="s">
        <v>60</v>
      </c>
      <c r="C13" s="343"/>
      <c r="D13" s="344"/>
      <c r="E13" s="344"/>
      <c r="F13" s="344"/>
      <c r="G13" s="344"/>
      <c r="H13" s="345"/>
    </row>
    <row r="14" spans="1:8" ht="44.75" customHeight="1" x14ac:dyDescent="0.3">
      <c r="A14" s="71" t="s">
        <v>58</v>
      </c>
      <c r="B14" s="346" t="s">
        <v>193</v>
      </c>
      <c r="C14" s="346"/>
      <c r="D14" s="347"/>
      <c r="E14" s="347"/>
      <c r="F14" s="347"/>
      <c r="G14" s="347"/>
      <c r="H14" s="348"/>
    </row>
    <row r="49" spans="2:8" s="6" customFormat="1" ht="14.15" customHeight="1" x14ac:dyDescent="0.3">
      <c r="B49" s="1"/>
      <c r="C49" s="51"/>
      <c r="D49" s="2"/>
      <c r="E49" s="3"/>
      <c r="F49" s="4"/>
      <c r="G49" s="4"/>
      <c r="H49" s="4"/>
    </row>
    <row r="50" spans="2:8" s="6" customFormat="1" ht="14.15" customHeight="1" x14ac:dyDescent="0.3">
      <c r="B50" s="1"/>
      <c r="C50" s="51"/>
      <c r="D50" s="2"/>
      <c r="E50" s="3"/>
      <c r="F50" s="4"/>
      <c r="G50" s="4"/>
      <c r="H50" s="4"/>
    </row>
    <row r="51" spans="2:8" s="6" customFormat="1" ht="14.15" customHeight="1" x14ac:dyDescent="0.3">
      <c r="B51" s="1"/>
      <c r="C51" s="51"/>
      <c r="D51" s="2"/>
      <c r="E51" s="3"/>
      <c r="F51" s="4"/>
      <c r="G51" s="4"/>
      <c r="H51" s="4"/>
    </row>
    <row r="52" spans="2:8" s="6" customFormat="1" ht="14.15" customHeight="1" x14ac:dyDescent="0.3">
      <c r="B52" s="1"/>
      <c r="C52" s="51"/>
      <c r="D52" s="2"/>
      <c r="E52" s="3"/>
      <c r="F52" s="4"/>
      <c r="G52" s="4"/>
      <c r="H52" s="4"/>
    </row>
    <row r="53" spans="2:8" s="6" customFormat="1" ht="14.15" customHeight="1" x14ac:dyDescent="0.3">
      <c r="B53" s="1"/>
      <c r="C53" s="51"/>
      <c r="D53" s="2"/>
      <c r="E53" s="3"/>
      <c r="F53" s="4"/>
      <c r="G53" s="4"/>
      <c r="H53" s="4"/>
    </row>
    <row r="54" spans="2:8" s="6" customFormat="1" ht="14.15" customHeight="1" x14ac:dyDescent="0.3">
      <c r="B54" s="1"/>
      <c r="C54" s="51"/>
      <c r="D54" s="2"/>
      <c r="E54" s="3"/>
      <c r="F54" s="4"/>
      <c r="G54" s="4"/>
      <c r="H54" s="4"/>
    </row>
    <row r="55" spans="2:8" s="6" customFormat="1" ht="14.15" customHeight="1" x14ac:dyDescent="0.3">
      <c r="B55" s="1"/>
      <c r="C55" s="51"/>
      <c r="D55" s="2"/>
      <c r="E55" s="3"/>
      <c r="F55" s="4"/>
      <c r="G55" s="4"/>
      <c r="H55" s="4"/>
    </row>
    <row r="56" spans="2:8" s="6" customFormat="1" ht="14.15" customHeight="1" x14ac:dyDescent="0.3">
      <c r="B56" s="1"/>
      <c r="C56" s="51"/>
      <c r="D56" s="2"/>
      <c r="E56" s="3"/>
      <c r="F56" s="4"/>
      <c r="G56" s="4"/>
      <c r="H56" s="4"/>
    </row>
    <row r="57" spans="2:8" s="6" customFormat="1" ht="14.15" customHeight="1" x14ac:dyDescent="0.3">
      <c r="B57" s="1"/>
      <c r="C57" s="51"/>
      <c r="D57" s="2"/>
      <c r="E57" s="3"/>
      <c r="F57" s="4"/>
      <c r="G57" s="4"/>
      <c r="H57" s="4"/>
    </row>
    <row r="58" spans="2:8" s="6" customFormat="1" ht="14.15" customHeight="1" x14ac:dyDescent="0.3">
      <c r="B58" s="1"/>
      <c r="C58" s="51"/>
      <c r="D58" s="2"/>
      <c r="E58" s="3"/>
      <c r="F58" s="4"/>
      <c r="G58" s="4"/>
      <c r="H58" s="4"/>
    </row>
    <row r="59" spans="2:8" s="6" customFormat="1" ht="14.15" customHeight="1" x14ac:dyDescent="0.3">
      <c r="B59" s="1"/>
      <c r="C59" s="51"/>
      <c r="D59" s="2"/>
      <c r="E59" s="3"/>
      <c r="F59" s="4"/>
      <c r="G59" s="4"/>
      <c r="H59" s="4"/>
    </row>
    <row r="60" spans="2:8" s="6" customFormat="1" ht="14.15" customHeight="1" x14ac:dyDescent="0.3">
      <c r="B60" s="1"/>
      <c r="C60" s="51"/>
      <c r="D60" s="2"/>
      <c r="E60" s="3"/>
      <c r="F60" s="4"/>
      <c r="G60" s="4"/>
      <c r="H60" s="4"/>
    </row>
    <row r="61" spans="2:8" s="6" customFormat="1" ht="14.15" customHeight="1" x14ac:dyDescent="0.3">
      <c r="B61" s="1"/>
      <c r="C61" s="51"/>
      <c r="D61" s="2"/>
      <c r="E61" s="3"/>
      <c r="F61" s="4"/>
      <c r="G61" s="4"/>
      <c r="H61" s="4"/>
    </row>
    <row r="62" spans="2:8" s="6" customFormat="1" ht="14.15" customHeight="1" x14ac:dyDescent="0.3">
      <c r="B62" s="1"/>
      <c r="C62" s="51"/>
      <c r="D62" s="2"/>
      <c r="E62" s="3"/>
      <c r="F62" s="4"/>
      <c r="G62" s="4"/>
      <c r="H62" s="4"/>
    </row>
    <row r="63" spans="2:8" s="6" customFormat="1" ht="14.15" customHeight="1" x14ac:dyDescent="0.3">
      <c r="B63" s="1"/>
      <c r="C63" s="51"/>
      <c r="D63" s="2"/>
      <c r="E63" s="3"/>
      <c r="F63" s="4"/>
      <c r="G63" s="4"/>
      <c r="H63" s="4"/>
    </row>
    <row r="64" spans="2:8" s="6" customFormat="1" ht="14.15" customHeight="1" x14ac:dyDescent="0.3">
      <c r="B64" s="1"/>
      <c r="C64" s="51"/>
      <c r="D64" s="2"/>
      <c r="E64" s="3"/>
      <c r="F64" s="4"/>
      <c r="G64" s="4"/>
      <c r="H64" s="4"/>
    </row>
    <row r="65" spans="2:8" s="6" customFormat="1" ht="14.15" customHeight="1" x14ac:dyDescent="0.3">
      <c r="B65" s="1"/>
      <c r="C65" s="51"/>
      <c r="D65" s="2"/>
      <c r="E65" s="3"/>
      <c r="F65" s="4"/>
      <c r="G65" s="4"/>
      <c r="H65" s="4"/>
    </row>
    <row r="66" spans="2:8" s="6" customFormat="1" ht="14.15" customHeight="1" x14ac:dyDescent="0.3">
      <c r="B66" s="1"/>
      <c r="C66" s="51"/>
      <c r="D66" s="2"/>
      <c r="E66" s="3"/>
      <c r="F66" s="4"/>
      <c r="G66" s="4"/>
      <c r="H66" s="4"/>
    </row>
    <row r="67" spans="2:8" s="6" customFormat="1" ht="14.15" customHeight="1" x14ac:dyDescent="0.3">
      <c r="B67" s="1"/>
      <c r="C67" s="51"/>
      <c r="D67" s="2"/>
      <c r="E67" s="3"/>
      <c r="F67" s="4"/>
      <c r="G67" s="4"/>
      <c r="H67" s="4"/>
    </row>
    <row r="68" spans="2:8" s="6" customFormat="1" ht="14.15" customHeight="1" x14ac:dyDescent="0.3">
      <c r="B68" s="1"/>
      <c r="C68" s="51"/>
      <c r="D68" s="2"/>
      <c r="E68" s="3"/>
      <c r="F68" s="4"/>
      <c r="G68" s="4"/>
      <c r="H68" s="4"/>
    </row>
    <row r="69" spans="2:8" s="6" customFormat="1" ht="14.15" customHeight="1" x14ac:dyDescent="0.3">
      <c r="B69" s="1"/>
      <c r="C69" s="51"/>
      <c r="D69" s="2"/>
      <c r="E69" s="3"/>
      <c r="F69" s="4"/>
      <c r="G69" s="4"/>
      <c r="H69" s="4"/>
    </row>
    <row r="70" spans="2:8" s="6" customFormat="1" ht="14.15" customHeight="1" x14ac:dyDescent="0.3">
      <c r="B70" s="1"/>
      <c r="C70" s="51"/>
      <c r="D70" s="2"/>
      <c r="E70" s="3"/>
      <c r="F70" s="4"/>
      <c r="G70" s="4"/>
      <c r="H70" s="4"/>
    </row>
    <row r="71" spans="2:8" s="6" customFormat="1" ht="14.15" customHeight="1" x14ac:dyDescent="0.3">
      <c r="B71" s="1"/>
      <c r="C71" s="51"/>
      <c r="D71" s="2"/>
      <c r="E71" s="3"/>
      <c r="F71" s="4"/>
      <c r="G71" s="4"/>
      <c r="H71" s="4"/>
    </row>
    <row r="72" spans="2:8" s="6" customFormat="1" ht="14.15" customHeight="1" x14ac:dyDescent="0.3">
      <c r="B72" s="1"/>
      <c r="C72" s="51"/>
      <c r="D72" s="2"/>
      <c r="E72" s="3"/>
      <c r="F72" s="4"/>
      <c r="G72" s="4"/>
      <c r="H72" s="4"/>
    </row>
    <row r="73" spans="2:8" s="6" customFormat="1" ht="14.15" customHeight="1" x14ac:dyDescent="0.3">
      <c r="B73" s="1"/>
      <c r="C73" s="51"/>
      <c r="D73" s="2"/>
      <c r="E73" s="3"/>
      <c r="F73" s="4"/>
      <c r="G73" s="4"/>
      <c r="H73" s="4"/>
    </row>
    <row r="74" spans="2:8" s="6" customFormat="1" ht="14.15" customHeight="1" x14ac:dyDescent="0.3">
      <c r="B74" s="1"/>
      <c r="C74" s="51"/>
      <c r="D74" s="2"/>
      <c r="E74" s="3"/>
      <c r="F74" s="4"/>
      <c r="G74" s="4"/>
      <c r="H74" s="4"/>
    </row>
    <row r="75" spans="2:8" s="6" customFormat="1" ht="14.15" customHeight="1" x14ac:dyDescent="0.3">
      <c r="B75" s="1"/>
      <c r="C75" s="51"/>
      <c r="D75" s="2"/>
      <c r="E75" s="3"/>
      <c r="F75" s="4"/>
      <c r="G75" s="4"/>
      <c r="H75" s="4"/>
    </row>
    <row r="76" spans="2:8" s="6" customFormat="1" ht="14.15" customHeight="1" x14ac:dyDescent="0.3">
      <c r="B76" s="1"/>
      <c r="C76" s="51"/>
      <c r="D76" s="2"/>
      <c r="E76" s="3"/>
      <c r="F76" s="4"/>
      <c r="G76" s="4"/>
      <c r="H76" s="4"/>
    </row>
    <row r="77" spans="2:8" s="6" customFormat="1" ht="14.15" customHeight="1" x14ac:dyDescent="0.3">
      <c r="B77" s="1"/>
      <c r="C77" s="51"/>
      <c r="D77" s="2"/>
      <c r="E77" s="3"/>
      <c r="F77" s="4"/>
      <c r="G77" s="4"/>
      <c r="H77" s="4"/>
    </row>
    <row r="78" spans="2:8" s="6" customFormat="1" ht="14.15" customHeight="1" x14ac:dyDescent="0.3">
      <c r="B78" s="1"/>
      <c r="C78" s="51"/>
      <c r="D78" s="2"/>
      <c r="E78" s="3"/>
      <c r="F78" s="4"/>
      <c r="G78" s="4"/>
      <c r="H78" s="4"/>
    </row>
    <row r="79" spans="2:8" s="6" customFormat="1" ht="14.15" customHeight="1" x14ac:dyDescent="0.3">
      <c r="B79" s="1"/>
      <c r="C79" s="51"/>
      <c r="D79" s="2"/>
      <c r="E79" s="3"/>
      <c r="F79" s="4"/>
      <c r="G79" s="4"/>
      <c r="H79" s="4"/>
    </row>
    <row r="80" spans="2:8" s="6" customFormat="1" ht="14.15" customHeight="1" x14ac:dyDescent="0.3">
      <c r="B80" s="1"/>
      <c r="C80" s="51"/>
      <c r="D80" s="2"/>
      <c r="E80" s="3"/>
      <c r="F80" s="4"/>
      <c r="G80" s="4"/>
      <c r="H80" s="4"/>
    </row>
    <row r="81" spans="2:8" s="6" customFormat="1" ht="14.15" customHeight="1" x14ac:dyDescent="0.3">
      <c r="B81" s="1"/>
      <c r="C81" s="51"/>
      <c r="D81" s="2"/>
      <c r="E81" s="3"/>
      <c r="F81" s="4"/>
      <c r="G81" s="4"/>
      <c r="H81" s="4"/>
    </row>
    <row r="82" spans="2:8" s="6" customFormat="1" ht="14.15" customHeight="1" x14ac:dyDescent="0.3">
      <c r="B82" s="1"/>
      <c r="C82" s="51"/>
      <c r="D82" s="2"/>
      <c r="E82" s="3"/>
      <c r="F82" s="4"/>
      <c r="G82" s="4"/>
      <c r="H82" s="4"/>
    </row>
    <row r="83" spans="2:8" s="6" customFormat="1" ht="14.15" customHeight="1" x14ac:dyDescent="0.3">
      <c r="B83" s="1"/>
      <c r="C83" s="51"/>
      <c r="D83" s="2"/>
      <c r="E83" s="3"/>
      <c r="F83" s="4"/>
      <c r="G83" s="4"/>
      <c r="H83" s="4"/>
    </row>
    <row r="84" spans="2:8" s="6" customFormat="1" ht="14.15" customHeight="1" x14ac:dyDescent="0.3">
      <c r="B84" s="1"/>
      <c r="C84" s="51"/>
      <c r="D84" s="2"/>
      <c r="E84" s="3"/>
      <c r="F84" s="4"/>
      <c r="G84" s="4"/>
      <c r="H84" s="4"/>
    </row>
    <row r="85" spans="2:8" s="6" customFormat="1" ht="14.15" customHeight="1" x14ac:dyDescent="0.3">
      <c r="B85" s="1"/>
      <c r="C85" s="51"/>
      <c r="D85" s="2"/>
      <c r="E85" s="3"/>
      <c r="F85" s="4"/>
      <c r="G85" s="4"/>
      <c r="H85" s="4"/>
    </row>
    <row r="86" spans="2:8" s="6" customFormat="1" ht="14.15" customHeight="1" x14ac:dyDescent="0.3">
      <c r="B86" s="1"/>
      <c r="C86" s="51"/>
      <c r="D86" s="2"/>
      <c r="E86" s="3"/>
      <c r="F86" s="4"/>
      <c r="G86" s="4"/>
      <c r="H86" s="4"/>
    </row>
    <row r="87" spans="2:8" s="6" customFormat="1" ht="14.15" customHeight="1" x14ac:dyDescent="0.3">
      <c r="B87" s="1"/>
      <c r="C87" s="51"/>
      <c r="D87" s="2"/>
      <c r="E87" s="3"/>
      <c r="F87" s="4"/>
      <c r="G87" s="4"/>
      <c r="H87" s="4"/>
    </row>
    <row r="88" spans="2:8" s="6" customFormat="1" ht="14.15" customHeight="1" x14ac:dyDescent="0.3">
      <c r="B88" s="1"/>
      <c r="C88" s="51"/>
      <c r="D88" s="2"/>
      <c r="E88" s="3"/>
      <c r="F88" s="4"/>
      <c r="G88" s="4"/>
      <c r="H88" s="4"/>
    </row>
    <row r="89" spans="2:8" s="6" customFormat="1" ht="14.15" customHeight="1" x14ac:dyDescent="0.3">
      <c r="B89" s="1"/>
      <c r="C89" s="51"/>
      <c r="D89" s="2"/>
      <c r="E89" s="3"/>
      <c r="F89" s="4"/>
      <c r="G89" s="4"/>
      <c r="H89" s="4"/>
    </row>
    <row r="90" spans="2:8" s="6" customFormat="1" ht="14.15" customHeight="1" x14ac:dyDescent="0.3">
      <c r="B90" s="1"/>
      <c r="C90" s="51"/>
      <c r="D90" s="2"/>
      <c r="E90" s="3"/>
      <c r="F90" s="4"/>
      <c r="G90" s="4"/>
      <c r="H90" s="4"/>
    </row>
    <row r="91" spans="2:8" s="6" customFormat="1" ht="14.15" customHeight="1" x14ac:dyDescent="0.3">
      <c r="B91" s="1"/>
      <c r="C91" s="51"/>
      <c r="D91" s="2"/>
      <c r="E91" s="3"/>
      <c r="F91" s="4"/>
      <c r="G91" s="4"/>
      <c r="H91" s="4"/>
    </row>
    <row r="92" spans="2:8" s="6" customFormat="1" ht="14.15" customHeight="1" x14ac:dyDescent="0.3">
      <c r="B92" s="1"/>
      <c r="C92" s="51"/>
      <c r="D92" s="2"/>
      <c r="E92" s="3"/>
      <c r="F92" s="4"/>
      <c r="G92" s="4"/>
      <c r="H92" s="4"/>
    </row>
    <row r="93" spans="2:8" s="6" customFormat="1" ht="14.15" customHeight="1" x14ac:dyDescent="0.3">
      <c r="B93" s="1"/>
      <c r="C93" s="51"/>
      <c r="D93" s="2"/>
      <c r="E93" s="3"/>
      <c r="F93" s="4"/>
      <c r="G93" s="4"/>
      <c r="H93" s="4"/>
    </row>
    <row r="94" spans="2:8" s="6" customFormat="1" ht="14.15" customHeight="1" x14ac:dyDescent="0.3">
      <c r="B94" s="1"/>
      <c r="C94" s="51"/>
      <c r="D94" s="2"/>
      <c r="E94" s="3"/>
      <c r="F94" s="4"/>
      <c r="G94" s="4"/>
      <c r="H94" s="4"/>
    </row>
    <row r="95" spans="2:8" s="6" customFormat="1" ht="14.15" customHeight="1" x14ac:dyDescent="0.3">
      <c r="B95" s="1"/>
      <c r="C95" s="51"/>
      <c r="D95" s="2"/>
      <c r="E95" s="3"/>
      <c r="F95" s="4"/>
      <c r="G95" s="4"/>
      <c r="H95" s="4"/>
    </row>
    <row r="96" spans="2:8" s="6" customFormat="1" ht="14.15" customHeight="1" x14ac:dyDescent="0.3">
      <c r="B96" s="1"/>
      <c r="C96" s="51"/>
      <c r="D96" s="2"/>
      <c r="E96" s="3"/>
      <c r="F96" s="4"/>
      <c r="G96" s="4"/>
      <c r="H96" s="4"/>
    </row>
    <row r="97" spans="2:8" s="6" customFormat="1" ht="14.15" customHeight="1" x14ac:dyDescent="0.3">
      <c r="B97" s="1"/>
      <c r="C97" s="51"/>
      <c r="D97" s="2"/>
      <c r="E97" s="3"/>
      <c r="F97" s="4"/>
      <c r="G97" s="4"/>
      <c r="H97" s="4"/>
    </row>
    <row r="98" spans="2:8" s="6" customFormat="1" ht="14.15" customHeight="1" x14ac:dyDescent="0.3">
      <c r="B98" s="1"/>
      <c r="C98" s="51"/>
      <c r="D98" s="2"/>
      <c r="E98" s="3"/>
      <c r="F98" s="4"/>
      <c r="G98" s="4"/>
      <c r="H98" s="4"/>
    </row>
    <row r="99" spans="2:8" s="6" customFormat="1" ht="14.15" customHeight="1" x14ac:dyDescent="0.3">
      <c r="B99" s="1"/>
      <c r="C99" s="51"/>
      <c r="D99" s="2"/>
      <c r="E99" s="3"/>
      <c r="F99" s="4"/>
      <c r="G99" s="4"/>
      <c r="H99" s="4"/>
    </row>
    <row r="100" spans="2:8" s="6" customFormat="1" ht="14.15" customHeight="1" x14ac:dyDescent="0.3">
      <c r="B100" s="1"/>
      <c r="C100" s="51"/>
      <c r="D100" s="2"/>
      <c r="E100" s="3"/>
      <c r="F100" s="4"/>
      <c r="G100" s="4"/>
      <c r="H100" s="4"/>
    </row>
    <row r="101" spans="2:8" s="6" customFormat="1" ht="14.15" customHeight="1" x14ac:dyDescent="0.3">
      <c r="B101" s="1"/>
      <c r="C101" s="51"/>
      <c r="D101" s="2"/>
      <c r="E101" s="3"/>
      <c r="F101" s="4"/>
      <c r="G101" s="4"/>
      <c r="H101" s="4"/>
    </row>
    <row r="102" spans="2:8" s="6" customFormat="1" ht="14.15" customHeight="1" x14ac:dyDescent="0.3">
      <c r="B102" s="1"/>
      <c r="C102" s="51"/>
      <c r="D102" s="2"/>
      <c r="E102" s="3"/>
      <c r="F102" s="4"/>
      <c r="G102" s="4"/>
      <c r="H102" s="4"/>
    </row>
    <row r="103" spans="2:8" s="6" customFormat="1" ht="14.15" customHeight="1" x14ac:dyDescent="0.3">
      <c r="B103" s="1"/>
      <c r="C103" s="51"/>
      <c r="D103" s="2"/>
      <c r="E103" s="3"/>
      <c r="F103" s="4"/>
      <c r="G103" s="4"/>
      <c r="H103" s="4"/>
    </row>
    <row r="104" spans="2:8" s="6" customFormat="1" ht="14.15" customHeight="1" x14ac:dyDescent="0.3">
      <c r="B104" s="1"/>
      <c r="C104" s="51"/>
      <c r="D104" s="2"/>
      <c r="E104" s="3"/>
      <c r="F104" s="4"/>
      <c r="G104" s="4"/>
      <c r="H104" s="4"/>
    </row>
    <row r="105" spans="2:8" s="6" customFormat="1" ht="14.15" customHeight="1" x14ac:dyDescent="0.3">
      <c r="B105" s="1"/>
      <c r="C105" s="51"/>
      <c r="D105" s="2"/>
      <c r="E105" s="3"/>
      <c r="F105" s="4"/>
      <c r="G105" s="4"/>
      <c r="H105" s="4"/>
    </row>
    <row r="106" spans="2:8" s="6" customFormat="1" ht="14.15" customHeight="1" x14ac:dyDescent="0.3">
      <c r="B106" s="1"/>
      <c r="C106" s="51"/>
      <c r="D106" s="2"/>
      <c r="E106" s="3"/>
      <c r="F106" s="4"/>
      <c r="G106" s="4"/>
      <c r="H106" s="4"/>
    </row>
    <row r="107" spans="2:8" s="6" customFormat="1" ht="14.15" customHeight="1" x14ac:dyDescent="0.3">
      <c r="B107" s="1"/>
      <c r="C107" s="51"/>
      <c r="D107" s="2"/>
      <c r="E107" s="3"/>
      <c r="F107" s="4"/>
      <c r="G107" s="4"/>
      <c r="H107" s="4"/>
    </row>
    <row r="108" spans="2:8" s="6" customFormat="1" ht="14.15" customHeight="1" x14ac:dyDescent="0.3">
      <c r="B108" s="1"/>
      <c r="C108" s="51"/>
      <c r="D108" s="2"/>
      <c r="E108" s="3"/>
      <c r="F108" s="4"/>
      <c r="G108" s="4"/>
      <c r="H108" s="4"/>
    </row>
    <row r="109" spans="2:8" s="6" customFormat="1" ht="14.15" customHeight="1" x14ac:dyDescent="0.3">
      <c r="B109" s="1"/>
      <c r="C109" s="51"/>
      <c r="D109" s="2"/>
      <c r="E109" s="3"/>
      <c r="F109" s="4"/>
      <c r="G109" s="4"/>
      <c r="H109" s="4"/>
    </row>
    <row r="110" spans="2:8" s="6" customFormat="1" ht="14.15" customHeight="1" x14ac:dyDescent="0.3">
      <c r="B110" s="1"/>
      <c r="C110" s="51"/>
      <c r="D110" s="2"/>
      <c r="E110" s="3"/>
      <c r="F110" s="4"/>
      <c r="G110" s="4"/>
      <c r="H110" s="4"/>
    </row>
    <row r="111" spans="2:8" s="6" customFormat="1" ht="14.15" customHeight="1" x14ac:dyDescent="0.3">
      <c r="B111" s="1"/>
      <c r="C111" s="51"/>
      <c r="D111" s="2"/>
      <c r="E111" s="3"/>
      <c r="F111" s="4"/>
      <c r="G111" s="4"/>
      <c r="H111" s="4"/>
    </row>
    <row r="112" spans="2:8" s="6" customFormat="1" ht="14.15" customHeight="1" x14ac:dyDescent="0.3">
      <c r="B112" s="1"/>
      <c r="C112" s="51"/>
      <c r="D112" s="2"/>
      <c r="E112" s="3"/>
      <c r="F112" s="4"/>
      <c r="G112" s="4"/>
      <c r="H112" s="4"/>
    </row>
    <row r="113" spans="2:8" s="6" customFormat="1" ht="14.15" customHeight="1" x14ac:dyDescent="0.3">
      <c r="B113" s="1"/>
      <c r="C113" s="51"/>
      <c r="D113" s="2"/>
      <c r="E113" s="3"/>
      <c r="F113" s="4"/>
      <c r="G113" s="4"/>
      <c r="H113" s="4"/>
    </row>
    <row r="114" spans="2:8" s="6" customFormat="1" ht="14.15" customHeight="1" x14ac:dyDescent="0.3">
      <c r="B114" s="1"/>
      <c r="C114" s="51"/>
      <c r="D114" s="2"/>
      <c r="E114" s="3"/>
      <c r="F114" s="4"/>
      <c r="G114" s="4"/>
      <c r="H114" s="4"/>
    </row>
    <row r="115" spans="2:8" s="6" customFormat="1" ht="14.15" customHeight="1" x14ac:dyDescent="0.3">
      <c r="B115" s="1"/>
      <c r="C115" s="51"/>
      <c r="D115" s="2"/>
      <c r="E115" s="3"/>
      <c r="F115" s="4"/>
      <c r="G115" s="4"/>
      <c r="H115" s="4"/>
    </row>
    <row r="116" spans="2:8" s="6" customFormat="1" ht="14.15" customHeight="1" x14ac:dyDescent="0.3">
      <c r="B116" s="1"/>
      <c r="C116" s="51"/>
      <c r="D116" s="2"/>
      <c r="E116" s="3"/>
      <c r="F116" s="4"/>
      <c r="G116" s="4"/>
      <c r="H116" s="4"/>
    </row>
    <row r="117" spans="2:8" s="6" customFormat="1" ht="14.15" customHeight="1" x14ac:dyDescent="0.3">
      <c r="B117" s="1"/>
      <c r="C117" s="51"/>
      <c r="D117" s="2"/>
      <c r="E117" s="3"/>
      <c r="F117" s="4"/>
      <c r="G117" s="4"/>
      <c r="H117" s="4"/>
    </row>
    <row r="118" spans="2:8" s="6" customFormat="1" ht="14.15" customHeight="1" x14ac:dyDescent="0.3">
      <c r="B118" s="1"/>
      <c r="C118" s="51"/>
      <c r="D118" s="2"/>
      <c r="E118" s="3"/>
      <c r="F118" s="4"/>
      <c r="G118" s="4"/>
      <c r="H118" s="4"/>
    </row>
    <row r="119" spans="2:8" s="6" customFormat="1" ht="14.15" customHeight="1" x14ac:dyDescent="0.3">
      <c r="B119" s="1"/>
      <c r="C119" s="51"/>
      <c r="D119" s="2"/>
      <c r="E119" s="3"/>
      <c r="F119" s="4"/>
      <c r="G119" s="4"/>
      <c r="H119" s="4"/>
    </row>
    <row r="120" spans="2:8" s="6" customFormat="1" ht="14.15" customHeight="1" x14ac:dyDescent="0.3">
      <c r="B120" s="1"/>
      <c r="C120" s="51"/>
      <c r="D120" s="2"/>
      <c r="E120" s="3"/>
      <c r="F120" s="4"/>
      <c r="G120" s="4"/>
      <c r="H120" s="4"/>
    </row>
    <row r="121" spans="2:8" s="6" customFormat="1" ht="14.15" customHeight="1" x14ac:dyDescent="0.3">
      <c r="B121" s="1"/>
      <c r="C121" s="51"/>
      <c r="D121" s="2"/>
      <c r="E121" s="3"/>
      <c r="F121" s="4"/>
      <c r="G121" s="4"/>
      <c r="H121" s="4"/>
    </row>
    <row r="122" spans="2:8" s="6" customFormat="1" ht="14.15" customHeight="1" x14ac:dyDescent="0.3">
      <c r="B122" s="1"/>
      <c r="C122" s="51"/>
      <c r="D122" s="2"/>
      <c r="E122" s="3"/>
      <c r="F122" s="4"/>
      <c r="G122" s="4"/>
      <c r="H122" s="4"/>
    </row>
    <row r="123" spans="2:8" s="6" customFormat="1" ht="14.15" customHeight="1" x14ac:dyDescent="0.3">
      <c r="B123" s="1"/>
      <c r="C123" s="51"/>
      <c r="D123" s="2"/>
      <c r="E123" s="3"/>
      <c r="F123" s="4"/>
      <c r="G123" s="4"/>
      <c r="H123" s="4"/>
    </row>
    <row r="124" spans="2:8" s="6" customFormat="1" ht="14.15" customHeight="1" x14ac:dyDescent="0.3">
      <c r="B124" s="1"/>
      <c r="C124" s="51"/>
      <c r="D124" s="2"/>
      <c r="E124" s="3"/>
      <c r="F124" s="4"/>
      <c r="G124" s="4"/>
      <c r="H124" s="4"/>
    </row>
    <row r="125" spans="2:8" s="6" customFormat="1" ht="14.15" customHeight="1" x14ac:dyDescent="0.3">
      <c r="B125" s="1"/>
      <c r="C125" s="51"/>
      <c r="D125" s="2"/>
      <c r="E125" s="3"/>
      <c r="F125" s="4"/>
      <c r="G125" s="4"/>
      <c r="H125" s="4"/>
    </row>
    <row r="126" spans="2:8" s="6" customFormat="1" ht="14.15" customHeight="1" x14ac:dyDescent="0.3">
      <c r="B126" s="1"/>
      <c r="C126" s="51"/>
      <c r="D126" s="2"/>
      <c r="E126" s="3"/>
      <c r="F126" s="4"/>
      <c r="G126" s="4"/>
      <c r="H126" s="4"/>
    </row>
    <row r="127" spans="2:8" s="6" customFormat="1" ht="14.15" customHeight="1" x14ac:dyDescent="0.3">
      <c r="B127" s="1"/>
      <c r="C127" s="51"/>
      <c r="D127" s="2"/>
      <c r="E127" s="3"/>
      <c r="F127" s="4"/>
      <c r="G127" s="4"/>
      <c r="H127" s="4"/>
    </row>
    <row r="128" spans="2:8" s="6" customFormat="1" ht="14.15" customHeight="1" x14ac:dyDescent="0.3">
      <c r="B128" s="1"/>
      <c r="C128" s="51"/>
      <c r="D128" s="2"/>
      <c r="E128" s="3"/>
      <c r="F128" s="4"/>
      <c r="G128" s="4"/>
      <c r="H128" s="4"/>
    </row>
    <row r="129" spans="2:8" s="6" customFormat="1" ht="14.15" customHeight="1" x14ac:dyDescent="0.3">
      <c r="B129" s="1"/>
      <c r="C129" s="51"/>
      <c r="D129" s="2"/>
      <c r="E129" s="3"/>
      <c r="F129" s="4"/>
      <c r="G129" s="4"/>
      <c r="H129" s="4"/>
    </row>
    <row r="130" spans="2:8" s="6" customFormat="1" ht="14.15" customHeight="1" x14ac:dyDescent="0.3">
      <c r="B130" s="1"/>
      <c r="C130" s="51"/>
      <c r="D130" s="2"/>
      <c r="E130" s="3"/>
      <c r="F130" s="4"/>
      <c r="G130" s="4"/>
      <c r="H130" s="4"/>
    </row>
    <row r="131" spans="2:8" s="6" customFormat="1" ht="14.15" customHeight="1" x14ac:dyDescent="0.3">
      <c r="B131" s="1"/>
      <c r="C131" s="51"/>
      <c r="D131" s="2"/>
      <c r="E131" s="3"/>
      <c r="F131" s="4"/>
      <c r="G131" s="4"/>
      <c r="H131" s="4"/>
    </row>
    <row r="132" spans="2:8" s="6" customFormat="1" ht="14.15" customHeight="1" x14ac:dyDescent="0.3">
      <c r="B132" s="1"/>
      <c r="C132" s="51"/>
      <c r="D132" s="2"/>
      <c r="E132" s="3"/>
      <c r="F132" s="4"/>
      <c r="G132" s="4"/>
      <c r="H132" s="4"/>
    </row>
    <row r="133" spans="2:8" s="6" customFormat="1" ht="14.15" customHeight="1" x14ac:dyDescent="0.3">
      <c r="B133" s="1"/>
      <c r="C133" s="51"/>
      <c r="D133" s="2"/>
      <c r="E133" s="3"/>
      <c r="F133" s="4"/>
      <c r="G133" s="4"/>
      <c r="H133" s="4"/>
    </row>
    <row r="134" spans="2:8" s="6" customFormat="1" ht="14.15" customHeight="1" x14ac:dyDescent="0.3">
      <c r="B134" s="1"/>
      <c r="C134" s="51"/>
      <c r="D134" s="2"/>
      <c r="E134" s="3"/>
      <c r="F134" s="4"/>
      <c r="G134" s="4"/>
      <c r="H134" s="4"/>
    </row>
    <row r="135" spans="2:8" s="6" customFormat="1" ht="14.15" customHeight="1" x14ac:dyDescent="0.3">
      <c r="B135" s="1"/>
      <c r="C135" s="51"/>
      <c r="D135" s="2"/>
      <c r="E135" s="3"/>
      <c r="F135" s="4"/>
      <c r="G135" s="4"/>
      <c r="H135" s="4"/>
    </row>
  </sheetData>
  <dataConsolidate/>
  <mergeCells count="8">
    <mergeCell ref="B13:H13"/>
    <mergeCell ref="B14:H14"/>
    <mergeCell ref="B6:B8"/>
    <mergeCell ref="A6:A8"/>
    <mergeCell ref="B3:B5"/>
    <mergeCell ref="A3:A5"/>
    <mergeCell ref="B11:H11"/>
    <mergeCell ref="B12:H12"/>
  </mergeCells>
  <dataValidations count="2">
    <dataValidation type="list" allowBlank="1" showInputMessage="1" showErrorMessage="1" sqref="G1" xr:uid="{00000000-0002-0000-0800-000000000000}">
      <formula1>"TRỰC TIẾP,TRỰC TUYẾN"</formula1>
    </dataValidation>
    <dataValidation type="list" allowBlank="1" showInputMessage="1" showErrorMessage="1" sqref="H1" xr:uid="{00000000-0002-0000-0800-000001000000}">
      <formula1>"THEO LỚP, TOÀN THỂ, CHỌN MẪU"</formula1>
    </dataValidation>
  </dataValidations>
  <pageMargins left="0.25" right="0.25" top="0.75" bottom="0.75" header="0.3" footer="0.3"/>
  <pageSetup paperSize="9" fitToHeight="0" orientation="landscape" r:id="rId1"/>
  <headerFooter>
    <oddFooter>&amp;LBáo cáo tự đánh giá thực hiện chuẩn cơ sở GDĐH&amp;C&amp;A-&amp;P&amp;R&amp;D</oddFooter>
  </headerFooter>
  <ignoredErrors>
    <ignoredError sqref="A11:A1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650FED909C034AA276D225166F8EE6" ma:contentTypeVersion="15" ma:contentTypeDescription="Create a new document." ma:contentTypeScope="" ma:versionID="30bc9ee9de1b7b8f997332da4c7ede0c">
  <xsd:schema xmlns:xsd="http://www.w3.org/2001/XMLSchema" xmlns:xs="http://www.w3.org/2001/XMLSchema" xmlns:p="http://schemas.microsoft.com/office/2006/metadata/properties" xmlns:ns3="b7127033-75f8-4110-ac7c-ce7c2b8e0937" xmlns:ns4="37e09851-bf5a-4eb3-8fad-28992770d458" targetNamespace="http://schemas.microsoft.com/office/2006/metadata/properties" ma:root="true" ma:fieldsID="309bc765e152f218798ac6efc30b1963" ns3:_="" ns4:_="">
    <xsd:import namespace="b7127033-75f8-4110-ac7c-ce7c2b8e0937"/>
    <xsd:import namespace="37e09851-bf5a-4eb3-8fad-28992770d4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127033-75f8-4110-ac7c-ce7c2b8e093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e09851-bf5a-4eb3-8fad-28992770d4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7127033-75f8-4110-ac7c-ce7c2b8e0937" xsi:nil="true"/>
  </documentManagement>
</p:properties>
</file>

<file path=customXml/itemProps1.xml><?xml version="1.0" encoding="utf-8"?>
<ds:datastoreItem xmlns:ds="http://schemas.openxmlformats.org/officeDocument/2006/customXml" ds:itemID="{72E8B903-CCD4-4E6F-B4B7-18D7C8DA9468}">
  <ds:schemaRefs>
    <ds:schemaRef ds:uri="http://schemas.microsoft.com/sharepoint/v3/contenttype/forms"/>
  </ds:schemaRefs>
</ds:datastoreItem>
</file>

<file path=customXml/itemProps2.xml><?xml version="1.0" encoding="utf-8"?>
<ds:datastoreItem xmlns:ds="http://schemas.openxmlformats.org/officeDocument/2006/customXml" ds:itemID="{449B8FEE-D6A6-4F23-A7B2-1B41DD261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127033-75f8-4110-ac7c-ce7c2b8e0937"/>
    <ds:schemaRef ds:uri="37e09851-bf5a-4eb3-8fad-28992770d4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22D1A-DA3F-4BA4-BA55-C57A7CB45F86}">
  <ds:schemaRefs>
    <ds:schemaRef ds:uri="http://purl.org/dc/elements/1.1/"/>
    <ds:schemaRef ds:uri="b7127033-75f8-4110-ac7c-ce7c2b8e0937"/>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7e09851-bf5a-4eb3-8fad-28992770d45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Hướng dẫn, lưu ý điền thông tin</vt:lpstr>
      <vt:lpstr>Trang bìa BC</vt:lpstr>
      <vt:lpstr>Tiêu chuẩn 1</vt:lpstr>
      <vt:lpstr>Tiêu chuẩn 2</vt:lpstr>
      <vt:lpstr>Tiêu chuẩn 3</vt:lpstr>
      <vt:lpstr>Tiêu chuẩn 4</vt:lpstr>
      <vt:lpstr>Tiêu chuẩn 5</vt:lpstr>
      <vt:lpstr>Tiêu chuẩn 6</vt:lpstr>
      <vt:lpstr>Phần Khảo sát</vt:lpstr>
      <vt:lpstr>HEIName</vt:lpstr>
      <vt:lpstr>HighestDegree</vt:lpstr>
      <vt:lpstr>IsDH</vt:lpstr>
      <vt:lpstr>'Tiêu chuẩn 1'!Print_Area</vt:lpstr>
      <vt:lpstr>'Tiêu chuẩn 2'!Print_Area</vt:lpstr>
      <vt:lpstr>'Trang bìa BC'!Print_Area</vt:lpstr>
      <vt:lpstr>Vị_trí_khuôn_viên</vt:lpstr>
      <vt:lpstr>xAcademy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Minh Son</dc:creator>
  <cp:lastModifiedBy>Nguyen Thanh Dieu</cp:lastModifiedBy>
  <cp:lastPrinted>2023-11-23T01:01:30Z</cp:lastPrinted>
  <dcterms:created xsi:type="dcterms:W3CDTF">2023-02-18T08:33:10Z</dcterms:created>
  <dcterms:modified xsi:type="dcterms:W3CDTF">2025-01-23T04:13:51Z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0x01010007650FED909C034AA276D225166F8EE6</vt:lpwstr>
  </property>
</Properties>
</file>